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DA7F1410-EDFA-4257-86E2-F3DAD251C52D}"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8" i="4" s="1"/>
  <c r="AB45" i="4"/>
  <c r="K7" i="46"/>
  <c r="AD44" i="4" l="1"/>
  <c r="AB38" i="4"/>
  <c r="AD36" i="4"/>
  <c r="AF34" i="4"/>
  <c r="AC33" i="4"/>
  <c r="AE31" i="4"/>
  <c r="AB30" i="4"/>
  <c r="AD28" i="4"/>
  <c r="AF26" i="4"/>
  <c r="AC25" i="4"/>
  <c r="AE23" i="4"/>
  <c r="AB22" i="4"/>
  <c r="AD20" i="4"/>
  <c r="AF18" i="4"/>
  <c r="AC17" i="4"/>
  <c r="AE15" i="4"/>
  <c r="AB14" i="4"/>
  <c r="AD12" i="4"/>
  <c r="AF10" i="4"/>
  <c r="AC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E46" i="4"/>
  <c r="AD43" i="4"/>
  <c r="AC40" i="4"/>
  <c r="AB37" i="4"/>
  <c r="AF33" i="4"/>
  <c r="AE30" i="4"/>
  <c r="AD27" i="4"/>
  <c r="AE22" i="4"/>
  <c r="AD19" i="4"/>
  <c r="AC16" i="4"/>
  <c r="AB13" i="4"/>
  <c r="AC8" i="4"/>
  <c r="AC43" i="4"/>
  <c r="AB40" i="4"/>
  <c r="AF36" i="4"/>
  <c r="AB32" i="4"/>
  <c r="AF28" i="4"/>
  <c r="AE25" i="4"/>
  <c r="AF20" i="4"/>
  <c r="AE17" i="4"/>
  <c r="AF12" i="4"/>
  <c r="AB8" i="4"/>
  <c r="AE44" i="4"/>
  <c r="AD41" i="4"/>
  <c r="AE36" i="4"/>
  <c r="AD33" i="4"/>
  <c r="AC30" i="4"/>
  <c r="AD25" i="4"/>
  <c r="AC22" i="4"/>
  <c r="AB19" i="4"/>
  <c r="AC14" i="4"/>
  <c r="AB11" i="4"/>
  <c r="AB46" i="4"/>
  <c r="AC41" i="4"/>
  <c r="AE45" i="4"/>
  <c r="AD42" i="4"/>
  <c r="AC39" i="4"/>
  <c r="AB36" i="4"/>
  <c r="AF32" i="4"/>
  <c r="AE29" i="4"/>
  <c r="AD26" i="4"/>
  <c r="AC23" i="4"/>
  <c r="AB2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1" i="4"/>
  <c r="AE38" i="4"/>
  <c r="AD35" i="4"/>
  <c r="AC32" i="4"/>
  <c r="AB29" i="4"/>
  <c r="AF25" i="4"/>
  <c r="AC24" i="4"/>
  <c r="AB21" i="4"/>
  <c r="AF17" i="4"/>
  <c r="AE14" i="4"/>
  <c r="AD11" i="4"/>
  <c r="AF9" i="4"/>
  <c r="AD46" i="4"/>
  <c r="AF44" i="4"/>
  <c r="AE41" i="4"/>
  <c r="AD38" i="4"/>
  <c r="AC35" i="4"/>
  <c r="AE33" i="4"/>
  <c r="AD30" i="4"/>
  <c r="AC27" i="4"/>
  <c r="AB24" i="4"/>
  <c r="AD22" i="4"/>
  <c r="AC19" i="4"/>
  <c r="AB16" i="4"/>
  <c r="AD14" i="4"/>
  <c r="AC11" i="4"/>
  <c r="AE9" i="4"/>
  <c r="AF47" i="4"/>
  <c r="AC46" i="4"/>
  <c r="AB43" i="4"/>
  <c r="AF39" i="4"/>
  <c r="AC38" i="4"/>
  <c r="AB35" i="4"/>
  <c r="AF31" i="4"/>
  <c r="AE28" i="4"/>
  <c r="AB27" i="4"/>
  <c r="AF23" i="4"/>
  <c r="AE20" i="4"/>
  <c r="AD17" i="4"/>
  <c r="AF15" i="4"/>
  <c r="AE12" i="4"/>
  <c r="AD9" i="4"/>
  <c r="AE47" i="4"/>
  <c r="AF42" i="4"/>
  <c r="AE39" i="4"/>
  <c r="AC47" i="4"/>
  <c r="AB44" i="4"/>
  <c r="AF40" i="4"/>
  <c r="AE37" i="4"/>
  <c r="AD34" i="4"/>
  <c r="AC31" i="4"/>
  <c r="AB28" i="4"/>
  <c r="AF24" i="4"/>
  <c r="AE21" i="4"/>
  <c r="AD18" i="4"/>
  <c r="AF16" i="4"/>
  <c r="AC15" i="4"/>
  <c r="AE13" i="4"/>
  <c r="AB12" i="4"/>
  <c r="AD10" i="4"/>
  <c r="AF46" i="4"/>
  <c r="AC45" i="4"/>
  <c r="AE43" i="4"/>
  <c r="AB42" i="4"/>
  <c r="AD40" i="4"/>
  <c r="AF38" i="4"/>
  <c r="AC37" i="4"/>
  <c r="AE35" i="4"/>
  <c r="AB34" i="4"/>
  <c r="AD32" i="4"/>
  <c r="AF30" i="4"/>
  <c r="AC29" i="4"/>
  <c r="AE27" i="4"/>
  <c r="AB26" i="4"/>
  <c r="AD24" i="4"/>
  <c r="AF22" i="4"/>
  <c r="AC21" i="4"/>
  <c r="AE19" i="4"/>
  <c r="AB18" i="4"/>
  <c r="AD16" i="4"/>
  <c r="AF14" i="4"/>
  <c r="AC13" i="4"/>
  <c r="AE11" i="4"/>
  <c r="AB10" i="4"/>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U9" i="4"/>
  <c r="V9" i="4"/>
  <c r="T10" i="4"/>
  <c r="U10" i="4"/>
  <c r="V10" i="4"/>
  <c r="T11" i="4"/>
  <c r="U11" i="4"/>
  <c r="V11" i="4"/>
  <c r="T12" i="4"/>
  <c r="U12" i="4"/>
  <c r="V12" i="4"/>
  <c r="T13" i="4"/>
  <c r="U13" i="4"/>
  <c r="V13" i="4"/>
  <c r="T14" i="4"/>
  <c r="U14" i="4"/>
  <c r="V14" i="4"/>
  <c r="T15" i="4"/>
  <c r="U15" i="4"/>
  <c r="V15" i="4"/>
  <c r="T16" i="4"/>
  <c r="U16" i="4"/>
  <c r="V16" i="4"/>
  <c r="T17" i="4"/>
  <c r="U17" i="4"/>
  <c r="V17" i="4"/>
  <c r="T18" i="4"/>
  <c r="U18" i="4"/>
  <c r="V18" i="4"/>
  <c r="T19" i="4"/>
  <c r="U19" i="4"/>
  <c r="V19" i="4"/>
  <c r="T20" i="4"/>
  <c r="U20" i="4"/>
  <c r="V20" i="4"/>
  <c r="T21" i="4"/>
  <c r="U21" i="4"/>
  <c r="V21" i="4"/>
  <c r="T22" i="4"/>
  <c r="U22" i="4"/>
  <c r="V22" i="4"/>
  <c r="T23" i="4"/>
  <c r="U23" i="4"/>
  <c r="V23" i="4"/>
  <c r="T24" i="4"/>
  <c r="U24" i="4"/>
  <c r="V24" i="4"/>
  <c r="T25" i="4"/>
  <c r="U25" i="4"/>
  <c r="V25" i="4"/>
  <c r="T26" i="4"/>
  <c r="U26" i="4"/>
  <c r="V26" i="4"/>
  <c r="T27" i="4"/>
  <c r="U27" i="4"/>
  <c r="V27" i="4"/>
  <c r="T28" i="4"/>
  <c r="U28" i="4"/>
  <c r="V28" i="4"/>
  <c r="T29" i="4"/>
  <c r="U29" i="4"/>
  <c r="V29" i="4"/>
  <c r="T30" i="4"/>
  <c r="U30" i="4"/>
  <c r="V30" i="4"/>
  <c r="T31" i="4"/>
  <c r="U31" i="4"/>
  <c r="V31" i="4"/>
  <c r="T32" i="4"/>
  <c r="U32" i="4"/>
  <c r="V32" i="4"/>
  <c r="T33" i="4"/>
  <c r="U33" i="4"/>
  <c r="V33" i="4"/>
  <c r="T34" i="4"/>
  <c r="U34" i="4"/>
  <c r="V34" i="4"/>
  <c r="T35" i="4"/>
  <c r="U35" i="4"/>
  <c r="V35" i="4"/>
  <c r="T36" i="4"/>
  <c r="U36" i="4"/>
  <c r="V36" i="4"/>
  <c r="T37" i="4"/>
  <c r="U37" i="4"/>
  <c r="V37" i="4"/>
  <c r="T38" i="4"/>
  <c r="U38" i="4"/>
  <c r="V38" i="4"/>
  <c r="T39" i="4"/>
  <c r="U39" i="4"/>
  <c r="V39" i="4"/>
  <c r="T40" i="4"/>
  <c r="U40" i="4"/>
  <c r="V40" i="4"/>
  <c r="T41" i="4"/>
  <c r="U41" i="4"/>
  <c r="V41" i="4"/>
  <c r="T42" i="4"/>
  <c r="U42" i="4"/>
  <c r="V42" i="4"/>
  <c r="T43" i="4"/>
  <c r="U43" i="4"/>
  <c r="V43" i="4"/>
  <c r="T44" i="4"/>
  <c r="U44" i="4"/>
  <c r="V44" i="4"/>
  <c r="T45" i="4"/>
  <c r="U45" i="4"/>
  <c r="V45" i="4"/>
  <c r="T46" i="4"/>
  <c r="U46" i="4"/>
  <c r="V46" i="4"/>
  <c r="T47" i="4"/>
  <c r="T8" i="4"/>
  <c r="V8" i="4"/>
  <c r="U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V47" i="4" s="1"/>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U47" i="4" s="1"/>
  <c r="E44" i="53"/>
  <c r="D44" i="53" l="1"/>
  <c r="D90" i="53"/>
  <c r="E90" i="53"/>
  <c r="AO44" i="3" l="1"/>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Q44" i="1"/>
  <c r="BP44" i="1"/>
  <c r="BR44" i="1" s="1"/>
  <c r="BJ44" i="1"/>
  <c r="BI44" i="1"/>
  <c r="BK44" i="1" s="1"/>
  <c r="BL44" i="1" s="1"/>
  <c r="BQ43" i="1"/>
  <c r="BP43" i="1"/>
  <c r="BR43" i="1" s="1"/>
  <c r="BJ43" i="1"/>
  <c r="BK43" i="1" s="1"/>
  <c r="BL43" i="1" s="1"/>
  <c r="BI43" i="1"/>
  <c r="BQ42" i="1"/>
  <c r="BP42" i="1"/>
  <c r="BJ42" i="1"/>
  <c r="BK42" i="1" s="1"/>
  <c r="BL42" i="1" s="1"/>
  <c r="BI42" i="1"/>
  <c r="BQ41" i="1"/>
  <c r="BP41" i="1"/>
  <c r="BJ41" i="1"/>
  <c r="BI41" i="1"/>
  <c r="BQ40" i="1"/>
  <c r="BP40" i="1"/>
  <c r="BR40" i="1" s="1"/>
  <c r="BJ40" i="1"/>
  <c r="BI40" i="1"/>
  <c r="BK40" i="1" s="1"/>
  <c r="BL40" i="1" s="1"/>
  <c r="BQ39" i="1"/>
  <c r="BP39" i="1"/>
  <c r="BR39" i="1" s="1"/>
  <c r="BK39" i="1"/>
  <c r="BL39" i="1" s="1"/>
  <c r="BJ39" i="1"/>
  <c r="BI39" i="1"/>
  <c r="BQ38" i="1"/>
  <c r="BR38" i="1" s="1"/>
  <c r="BP38" i="1"/>
  <c r="BJ38" i="1"/>
  <c r="BK38" i="1" s="1"/>
  <c r="BL38" i="1" s="1"/>
  <c r="BI38" i="1"/>
  <c r="BQ37" i="1"/>
  <c r="BP37" i="1"/>
  <c r="BR37" i="1" s="1"/>
  <c r="BJ37" i="1"/>
  <c r="BI37" i="1"/>
  <c r="BQ36" i="1"/>
  <c r="BP36" i="1"/>
  <c r="BR36" i="1" s="1"/>
  <c r="BJ36" i="1"/>
  <c r="BI36" i="1"/>
  <c r="BK36" i="1" s="1"/>
  <c r="BL36" i="1" s="1"/>
  <c r="BQ35" i="1"/>
  <c r="BR35" i="1" s="1"/>
  <c r="BP35" i="1"/>
  <c r="BJ35" i="1"/>
  <c r="BK35" i="1" s="1"/>
  <c r="BL35" i="1" s="1"/>
  <c r="BI35" i="1"/>
  <c r="BQ34" i="1"/>
  <c r="BR34" i="1" s="1"/>
  <c r="BP34" i="1"/>
  <c r="BJ34" i="1"/>
  <c r="BI34" i="1"/>
  <c r="BQ33" i="1"/>
  <c r="BP33" i="1"/>
  <c r="BR33" i="1" s="1"/>
  <c r="BJ33" i="1"/>
  <c r="BI33" i="1"/>
  <c r="BQ32" i="1"/>
  <c r="BP32" i="1"/>
  <c r="BR32" i="1" s="1"/>
  <c r="BJ32" i="1"/>
  <c r="BI32" i="1"/>
  <c r="BK32" i="1" s="1"/>
  <c r="BL32" i="1" s="1"/>
  <c r="BQ31" i="1"/>
  <c r="BP31" i="1"/>
  <c r="BR31" i="1" s="1"/>
  <c r="BJ31" i="1"/>
  <c r="BK31" i="1" s="1"/>
  <c r="BL31" i="1" s="1"/>
  <c r="BI31" i="1"/>
  <c r="BQ30" i="1"/>
  <c r="BP30" i="1"/>
  <c r="BJ30" i="1"/>
  <c r="BI30" i="1"/>
  <c r="BQ29" i="1"/>
  <c r="BP29" i="1"/>
  <c r="BR29" i="1" s="1"/>
  <c r="BJ29" i="1"/>
  <c r="BI29" i="1"/>
  <c r="BQ28" i="1"/>
  <c r="BP28" i="1"/>
  <c r="BR28" i="1" s="1"/>
  <c r="BJ28" i="1"/>
  <c r="BI28" i="1"/>
  <c r="BK28" i="1" s="1"/>
  <c r="BL28" i="1" s="1"/>
  <c r="BQ27" i="1"/>
  <c r="BP27" i="1"/>
  <c r="BR27" i="1" s="1"/>
  <c r="BJ27" i="1"/>
  <c r="BK27" i="1" s="1"/>
  <c r="BL27" i="1" s="1"/>
  <c r="BI27" i="1"/>
  <c r="BQ26" i="1"/>
  <c r="BP26" i="1"/>
  <c r="BJ26" i="1"/>
  <c r="BI26" i="1"/>
  <c r="BQ25" i="1"/>
  <c r="BP25" i="1"/>
  <c r="BR25" i="1" s="1"/>
  <c r="BJ25" i="1"/>
  <c r="BI25" i="1"/>
  <c r="BQ24" i="1"/>
  <c r="BP24" i="1"/>
  <c r="BR24" i="1" s="1"/>
  <c r="BJ24" i="1"/>
  <c r="BI24" i="1"/>
  <c r="BR23" i="1"/>
  <c r="BQ23" i="1"/>
  <c r="BP23" i="1"/>
  <c r="BK23" i="1"/>
  <c r="BL23" i="1" s="1"/>
  <c r="BJ23" i="1"/>
  <c r="BI23" i="1"/>
  <c r="BQ22" i="1"/>
  <c r="BP22" i="1"/>
  <c r="BJ22" i="1"/>
  <c r="BI22" i="1"/>
  <c r="BQ21" i="1"/>
  <c r="BP21" i="1"/>
  <c r="BR21" i="1" s="1"/>
  <c r="BJ21" i="1"/>
  <c r="BI21" i="1"/>
  <c r="BQ20" i="1"/>
  <c r="BP20" i="1"/>
  <c r="BJ20" i="1"/>
  <c r="BI20" i="1"/>
  <c r="BQ19" i="1"/>
  <c r="BR19" i="1" s="1"/>
  <c r="BP19" i="1"/>
  <c r="BJ19" i="1"/>
  <c r="BK19" i="1" s="1"/>
  <c r="BL19" i="1" s="1"/>
  <c r="BI19" i="1"/>
  <c r="BQ18" i="1"/>
  <c r="BP18" i="1"/>
  <c r="BJ18" i="1"/>
  <c r="BI18" i="1"/>
  <c r="BQ17" i="1"/>
  <c r="BP17" i="1"/>
  <c r="BR17" i="1" s="1"/>
  <c r="BJ17" i="1"/>
  <c r="BK17" i="1" s="1"/>
  <c r="BL17" i="1" s="1"/>
  <c r="BI17" i="1"/>
  <c r="BQ16" i="1"/>
  <c r="BP16" i="1"/>
  <c r="BJ16" i="1"/>
  <c r="BI16" i="1"/>
  <c r="BK16" i="1" s="1"/>
  <c r="BL16" i="1" s="1"/>
  <c r="BQ15" i="1"/>
  <c r="BP15" i="1"/>
  <c r="BR15" i="1" s="1"/>
  <c r="BJ15" i="1"/>
  <c r="BK15" i="1" s="1"/>
  <c r="BL15" i="1" s="1"/>
  <c r="BI15" i="1"/>
  <c r="BQ14" i="1"/>
  <c r="BP14" i="1"/>
  <c r="BJ14" i="1"/>
  <c r="BI14" i="1"/>
  <c r="BQ13" i="1"/>
  <c r="BP13" i="1"/>
  <c r="BJ13" i="1"/>
  <c r="BK13" i="1" s="1"/>
  <c r="BL13" i="1" s="1"/>
  <c r="BI13" i="1"/>
  <c r="BQ12" i="1"/>
  <c r="BP12" i="1"/>
  <c r="BR12" i="1" s="1"/>
  <c r="BJ12" i="1"/>
  <c r="BI12" i="1"/>
  <c r="BK12" i="1" s="1"/>
  <c r="BL12" i="1" s="1"/>
  <c r="BQ11" i="1"/>
  <c r="BP11" i="1"/>
  <c r="BR11" i="1" s="1"/>
  <c r="BJ11" i="1"/>
  <c r="BK11" i="1" s="1"/>
  <c r="BL11" i="1" s="1"/>
  <c r="BI11" i="1"/>
  <c r="BQ10" i="1"/>
  <c r="BP10" i="1"/>
  <c r="BJ10" i="1"/>
  <c r="BK10" i="1" s="1"/>
  <c r="BL10" i="1" s="1"/>
  <c r="BI10" i="1"/>
  <c r="BQ9" i="1"/>
  <c r="BP9" i="1"/>
  <c r="BJ9" i="1"/>
  <c r="BI9" i="1"/>
  <c r="BQ8" i="1"/>
  <c r="BP8" i="1"/>
  <c r="BR8" i="1" s="1"/>
  <c r="BJ8" i="1"/>
  <c r="BI8" i="1"/>
  <c r="BK8" i="1" s="1"/>
  <c r="BL8" i="1" s="1"/>
  <c r="BQ7" i="1"/>
  <c r="BP7" i="1"/>
  <c r="BR7" i="1" s="1"/>
  <c r="BK7" i="1"/>
  <c r="BL7" i="1" s="1"/>
  <c r="BJ7" i="1"/>
  <c r="BI7" i="1"/>
  <c r="BQ6" i="1"/>
  <c r="BR6" i="1" s="1"/>
  <c r="BP6" i="1"/>
  <c r="BJ6" i="1"/>
  <c r="BK6" i="1" s="1"/>
  <c r="BL6" i="1" s="1"/>
  <c r="BI6" i="1"/>
  <c r="BQ5" i="1"/>
  <c r="BP5" i="1"/>
  <c r="BR5" i="1" s="1"/>
  <c r="BJ5" i="1"/>
  <c r="BI5" i="1"/>
  <c r="BK9" i="1" l="1"/>
  <c r="BL9" i="1" s="1"/>
  <c r="BR30" i="1"/>
  <c r="BK34" i="1"/>
  <c r="BL34" i="1" s="1"/>
  <c r="BK41" i="1"/>
  <c r="BL41" i="1" s="1"/>
  <c r="BR9" i="1"/>
  <c r="BR16" i="1"/>
  <c r="BK20" i="1"/>
  <c r="BL20" i="1" s="1"/>
  <c r="BR41" i="1"/>
  <c r="BR14" i="1"/>
  <c r="BR13" i="1"/>
  <c r="BR20" i="1"/>
  <c r="BK24" i="1"/>
  <c r="BL24" i="1" s="1"/>
  <c r="BK18" i="1"/>
  <c r="BL18" i="1" s="1"/>
  <c r="BK25" i="1"/>
  <c r="BL25" i="1" s="1"/>
  <c r="BR10" i="1"/>
  <c r="BK14" i="1"/>
  <c r="BL14" i="1" s="1"/>
  <c r="BK21" i="1"/>
  <c r="BL21" i="1" s="1"/>
  <c r="BR42" i="1"/>
  <c r="BR18" i="1"/>
  <c r="BK29" i="1"/>
  <c r="BL29" i="1" s="1"/>
  <c r="BK26" i="1"/>
  <c r="BL26" i="1" s="1"/>
  <c r="BK22" i="1"/>
  <c r="BL22" i="1" s="1"/>
  <c r="BR22" i="1"/>
  <c r="BK33" i="1"/>
  <c r="BL33" i="1" s="1"/>
  <c r="BK5" i="1"/>
  <c r="BL5" i="1" s="1"/>
  <c r="BR26" i="1"/>
  <c r="BK30" i="1"/>
  <c r="BL30" i="1" s="1"/>
  <c r="BK37" i="1"/>
  <c r="BL37" i="1" s="1"/>
  <c r="AT50" i="4"/>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N15" i="4" s="1"/>
  <c r="H15" i="4" s="1"/>
  <c r="N12" i="33" s="1"/>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N19" i="4" s="1"/>
  <c r="H19" i="4" s="1"/>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W25" i="4"/>
  <c r="X25" i="4"/>
  <c r="W26" i="4"/>
  <c r="X26" i="4"/>
  <c r="E26" i="4" s="1"/>
  <c r="X23" i="52" s="1"/>
  <c r="W27" i="4"/>
  <c r="D27" i="4" s="1"/>
  <c r="X27" i="4"/>
  <c r="W28" i="4"/>
  <c r="D28" i="4" s="1"/>
  <c r="X28" i="4"/>
  <c r="E28" i="4"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42" i="4"/>
  <c r="D38" i="4"/>
  <c r="D32" i="4"/>
  <c r="D26" i="4"/>
  <c r="D18" i="4"/>
  <c r="V15" i="22" s="1"/>
  <c r="F45" i="4"/>
  <c r="T42" i="30" s="1"/>
  <c r="C45" i="7"/>
  <c r="L44" i="52"/>
  <c r="C5" i="8"/>
  <c r="C44" i="8" s="1"/>
  <c r="D5" i="8"/>
  <c r="D6" i="8"/>
  <c r="D7" i="8"/>
  <c r="O10" i="4"/>
  <c r="P10" i="4" s="1"/>
  <c r="C10" i="4" s="1"/>
  <c r="D8" i="8"/>
  <c r="O11" i="4"/>
  <c r="P11" i="4" s="1"/>
  <c r="C11" i="4" s="1"/>
  <c r="F8" i="13" s="1"/>
  <c r="AN11" i="4"/>
  <c r="H11" i="4" s="1"/>
  <c r="D9" i="8"/>
  <c r="D10" i="8"/>
  <c r="O13" i="4"/>
  <c r="P13" i="4" s="1"/>
  <c r="C13" i="4" s="1"/>
  <c r="AN13" i="4"/>
  <c r="H13" i="4" s="1"/>
  <c r="D11" i="8"/>
  <c r="D12" i="8"/>
  <c r="D13" i="8"/>
  <c r="D14" i="8"/>
  <c r="O17" i="4"/>
  <c r="P17" i="4" s="1"/>
  <c r="C17" i="4" s="1"/>
  <c r="P14" i="43" s="1"/>
  <c r="D15" i="8"/>
  <c r="O18" i="4"/>
  <c r="P18" i="4" s="1"/>
  <c r="C18" i="4" s="1"/>
  <c r="D16" i="8"/>
  <c r="D17" i="8"/>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E27" i="34" s="1"/>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E26" i="42" s="1"/>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G12" i="44" s="1"/>
  <c r="D13" i="44"/>
  <c r="E13" i="44" s="1"/>
  <c r="D14" i="44"/>
  <c r="D15" i="44"/>
  <c r="E15" i="44" s="1"/>
  <c r="D16" i="44"/>
  <c r="D17" i="44"/>
  <c r="E17" i="44" s="1"/>
  <c r="D18" i="44"/>
  <c r="D19" i="44"/>
  <c r="D20" i="44"/>
  <c r="D21" i="44"/>
  <c r="D22" i="44"/>
  <c r="D23" i="44"/>
  <c r="V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51"/>
  <c r="V29" i="20"/>
  <c r="V29" i="37"/>
  <c r="V29" i="12"/>
  <c r="V29" i="22"/>
  <c r="V29" i="28"/>
  <c r="V29" i="42"/>
  <c r="V26" i="51"/>
  <c r="V26" i="18"/>
  <c r="V26" i="22"/>
  <c r="V26" i="30"/>
  <c r="V26" i="37"/>
  <c r="V26" i="43"/>
  <c r="V26" i="17"/>
  <c r="V26" i="27"/>
  <c r="V26" i="31"/>
  <c r="V26" i="40"/>
  <c r="X34" i="49"/>
  <c r="V24" i="50"/>
  <c r="V23" i="49"/>
  <c r="V23" i="8"/>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8" i="34"/>
  <c r="E14" i="34"/>
  <c r="E12" i="33"/>
  <c r="G12" i="33" s="1"/>
  <c r="E15" i="33"/>
  <c r="E16" i="33"/>
  <c r="E21" i="33"/>
  <c r="E25" i="33"/>
  <c r="E30" i="33"/>
  <c r="E33" i="33"/>
  <c r="E18" i="24"/>
  <c r="E31" i="16"/>
  <c r="E28" i="16"/>
  <c r="E39" i="16"/>
  <c r="E33" i="16"/>
  <c r="E35" i="16"/>
  <c r="E32" i="16"/>
  <c r="E40" i="16"/>
  <c r="E37" i="16"/>
  <c r="E24" i="16"/>
  <c r="E20" i="16"/>
  <c r="E16" i="16"/>
  <c r="E23" i="16"/>
  <c r="E19" i="16"/>
  <c r="E15" i="16"/>
  <c r="E28" i="29"/>
  <c r="N8" i="14"/>
  <c r="N8" i="15"/>
  <c r="N8" i="17"/>
  <c r="N8" i="20"/>
  <c r="N8" i="19"/>
  <c r="N8" i="21"/>
  <c r="N8" i="23"/>
  <c r="N8" i="25"/>
  <c r="N8" i="35"/>
  <c r="N8" i="41"/>
  <c r="N8" i="44"/>
  <c r="N8" i="18"/>
  <c r="N8" i="27"/>
  <c r="N8" i="30"/>
  <c r="N8" i="33"/>
  <c r="N8" i="38"/>
  <c r="N8" i="12"/>
  <c r="N8" i="31"/>
  <c r="N8" i="39"/>
  <c r="N8" i="43"/>
  <c r="E30" i="36"/>
  <c r="E31" i="36"/>
  <c r="N28" i="12"/>
  <c r="N28" i="24"/>
  <c r="N28" i="16"/>
  <c r="N12" i="14"/>
  <c r="V23" i="13"/>
  <c r="V23" i="19"/>
  <c r="V23" i="31"/>
  <c r="V23" i="38"/>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6" i="12"/>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N16" i="17"/>
  <c r="N30" i="33"/>
  <c r="N28" i="35"/>
  <c r="N20" i="17"/>
  <c r="N20" i="19"/>
  <c r="N20" i="35"/>
  <c r="N18" i="20"/>
  <c r="N18" i="35"/>
  <c r="N18" i="34"/>
  <c r="N8" i="22"/>
  <c r="N8" i="26"/>
  <c r="N8" i="34"/>
  <c r="N8" i="16"/>
  <c r="N8" i="36"/>
  <c r="N8" i="37"/>
  <c r="D10" i="4"/>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24" i="23"/>
  <c r="X24" i="44"/>
  <c r="X24" i="48"/>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P10" i="8"/>
  <c r="P10" i="20"/>
  <c r="P10" i="38"/>
  <c r="F10" i="42"/>
  <c r="X16" i="16"/>
  <c r="X16" i="13"/>
  <c r="F10" i="52"/>
  <c r="F10" i="49"/>
  <c r="X16" i="52"/>
  <c r="P10" i="24"/>
  <c r="F10" i="16"/>
  <c r="N8" i="8"/>
  <c r="N8" i="42"/>
  <c r="N8" i="40"/>
  <c r="F25" i="38"/>
  <c r="V9" i="26"/>
  <c r="V9" i="39"/>
  <c r="P27" i="8"/>
  <c r="F27" i="8"/>
  <c r="P5" i="42"/>
  <c r="F5" i="40"/>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37" i="41"/>
  <c r="X40" i="12"/>
  <c r="X40" i="18"/>
  <c r="X40" i="19"/>
  <c r="X40" i="29"/>
  <c r="X40" i="51"/>
  <c r="X40" i="16"/>
  <c r="X40" i="24"/>
  <c r="X40" i="52"/>
  <c r="X40" i="20"/>
  <c r="X40" i="17"/>
  <c r="X40" i="48"/>
  <c r="X40" i="28"/>
  <c r="E22" i="42"/>
  <c r="E23" i="42"/>
  <c r="E38" i="42"/>
  <c r="E7" i="42"/>
  <c r="E8" i="42"/>
  <c r="E27" i="42"/>
  <c r="E42" i="42"/>
  <c r="E6" i="42"/>
  <c r="E10" i="42"/>
  <c r="G10" i="42" s="1"/>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G25" i="14" s="1"/>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G10" i="8" s="1"/>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9" i="51"/>
  <c r="V9" i="50"/>
  <c r="V9" i="44"/>
  <c r="V9" i="21"/>
  <c r="V7" i="16"/>
  <c r="V7" i="12"/>
  <c r="X33" i="43"/>
  <c r="V9" i="27"/>
  <c r="V11" i="36"/>
  <c r="V11" i="40"/>
  <c r="V10" i="36"/>
  <c r="X18" i="50"/>
  <c r="X18" i="30"/>
  <c r="X18" i="48"/>
  <c r="X18" i="37"/>
  <c r="X18" i="22"/>
  <c r="X18" i="32"/>
  <c r="X18" i="18"/>
  <c r="X18" i="12"/>
  <c r="X18" i="38"/>
  <c r="X18" i="36"/>
  <c r="X18" i="20"/>
  <c r="X16" i="18"/>
  <c r="X16" i="49"/>
  <c r="X16" i="39"/>
  <c r="X16" i="28"/>
  <c r="X16" i="23"/>
  <c r="X38" i="22"/>
  <c r="V10" i="48"/>
  <c r="V8" i="50"/>
  <c r="V7" i="43"/>
  <c r="V7" i="44"/>
  <c r="V7" i="34"/>
  <c r="V7" i="32"/>
  <c r="V7" i="37"/>
  <c r="V7" i="27"/>
  <c r="X38" i="28"/>
  <c r="X38" i="17"/>
  <c r="X38" i="52"/>
  <c r="X38" i="41"/>
  <c r="X38" i="25"/>
  <c r="X38" i="21"/>
  <c r="X38" i="35"/>
  <c r="X13" i="14"/>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1" i="23"/>
  <c r="X21" i="13"/>
  <c r="X21" i="31"/>
  <c r="X20" i="33"/>
  <c r="X20" i="12"/>
  <c r="X20" i="51"/>
  <c r="X20" i="41"/>
  <c r="X20" i="28"/>
  <c r="X20" i="29"/>
  <c r="X20" i="50"/>
  <c r="X5" i="24"/>
  <c r="X29" i="28"/>
  <c r="X29" i="24"/>
  <c r="X29" i="23"/>
  <c r="V20" i="41"/>
  <c r="V20" i="49"/>
  <c r="V20" i="15"/>
  <c r="V20" i="21"/>
  <c r="V20" i="27"/>
  <c r="V20" i="44"/>
  <c r="V14" i="14"/>
  <c r="V14" i="12"/>
  <c r="V14" i="36"/>
  <c r="V14" i="29"/>
  <c r="V14" i="43"/>
  <c r="V14" i="32"/>
  <c r="V14" i="44"/>
  <c r="X41" i="40"/>
  <c r="X41" i="27"/>
  <c r="X19" i="52"/>
  <c r="X19" i="43"/>
  <c r="X13" i="18"/>
  <c r="V7" i="28"/>
  <c r="V7" i="48"/>
  <c r="X18" i="42"/>
  <c r="X18" i="24"/>
  <c r="V13" i="13"/>
  <c r="V13" i="52"/>
  <c r="V13" i="14"/>
  <c r="V27" i="8"/>
  <c r="V27" i="17"/>
  <c r="V35" i="36"/>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N12" i="22"/>
  <c r="N12" i="15"/>
  <c r="N12" i="41"/>
  <c r="F5" i="28"/>
  <c r="P5" i="31"/>
  <c r="F5" i="33"/>
  <c r="F5" i="36"/>
  <c r="P5" i="39"/>
  <c r="P5" i="41"/>
  <c r="P5" i="43"/>
  <c r="P5" i="29"/>
  <c r="F5" i="30"/>
  <c r="P5" i="33"/>
  <c r="P5" i="36"/>
  <c r="F5" i="39"/>
  <c r="F5" i="42"/>
  <c r="G5" i="42" s="1"/>
  <c r="P5" i="26"/>
  <c r="F5" i="29"/>
  <c r="P5" i="30"/>
  <c r="P5" i="34"/>
  <c r="F5" i="37"/>
  <c r="P5" i="40"/>
  <c r="P5" i="44"/>
  <c r="P5" i="27"/>
  <c r="F5" i="31"/>
  <c r="P5" i="32"/>
  <c r="F5" i="34"/>
  <c r="P5" i="37"/>
  <c r="F5" i="41"/>
  <c r="F5" i="43"/>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G27" i="34" s="1"/>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F10" i="15"/>
  <c r="G10" i="15" s="1"/>
  <c r="P10" i="15"/>
  <c r="P10" i="18"/>
  <c r="F10" i="20"/>
  <c r="G10" i="20" s="1"/>
  <c r="P10" i="29"/>
  <c r="P10" i="28"/>
  <c r="F10" i="35"/>
  <c r="F10" i="34"/>
  <c r="F10" i="40"/>
  <c r="F10" i="43"/>
  <c r="F10" i="12"/>
  <c r="P10" i="16"/>
  <c r="F10" i="18"/>
  <c r="F10" i="23"/>
  <c r="F10" i="26"/>
  <c r="G10" i="26" s="1"/>
  <c r="F10" i="31"/>
  <c r="F10" i="30"/>
  <c r="F10" i="41"/>
  <c r="G10" i="41" s="1"/>
  <c r="P10" i="39"/>
  <c r="P10" i="44"/>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15" i="4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F10" i="48"/>
  <c r="P10" i="50"/>
  <c r="F10" i="51"/>
  <c r="P10" i="51"/>
  <c r="P10" i="48"/>
  <c r="P10" i="49"/>
  <c r="P10" i="52"/>
  <c r="N40" i="50"/>
  <c r="N40" i="17"/>
  <c r="N40" i="29"/>
  <c r="N40" i="32"/>
  <c r="N40" i="36"/>
  <c r="N40" i="34"/>
  <c r="N40" i="42"/>
  <c r="N40" i="49"/>
  <c r="N40" i="18"/>
  <c r="N40" i="23"/>
  <c r="N40" i="27"/>
  <c r="N40" i="31"/>
  <c r="N40" i="21"/>
  <c r="N40" i="28"/>
  <c r="N40" i="37"/>
  <c r="N35" i="48"/>
  <c r="N35" i="50"/>
  <c r="N35" i="49"/>
  <c r="N35" i="51"/>
  <c r="N12" i="13"/>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P15" i="37"/>
  <c r="F15" i="38"/>
  <c r="G15" i="38" s="1"/>
  <c r="F15" i="25"/>
  <c r="P15" i="18"/>
  <c r="F15" i="13"/>
  <c r="P15" i="39"/>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G10" i="18"/>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2"/>
  <c r="X37" i="38"/>
  <c r="X37" i="31"/>
  <c r="X37" i="43"/>
  <c r="X37" i="18"/>
  <c r="X33" i="23"/>
  <c r="X33" i="48"/>
  <c r="X33" i="44"/>
  <c r="X27" i="14"/>
  <c r="X27" i="29"/>
  <c r="X27" i="17"/>
  <c r="X27" i="37"/>
  <c r="X27" i="20"/>
  <c r="X27" i="52"/>
  <c r="X25" i="15"/>
  <c r="X25" i="22"/>
  <c r="X25" i="30"/>
  <c r="X25" i="8"/>
  <c r="X25" i="12"/>
  <c r="X23" i="49"/>
  <c r="X23" i="39"/>
  <c r="X23" i="48"/>
  <c r="X23" i="29"/>
  <c r="X23" i="13"/>
  <c r="X13" i="38"/>
  <c r="X13" i="13"/>
  <c r="X11" i="19"/>
  <c r="X11" i="18"/>
  <c r="X11" i="23"/>
  <c r="X11" i="25"/>
  <c r="X11" i="42"/>
  <c r="X11" i="34"/>
  <c r="X9" i="44"/>
  <c r="X9" i="36"/>
  <c r="X9" i="27"/>
  <c r="X9" i="40"/>
  <c r="X9" i="16"/>
  <c r="X9" i="22"/>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G10" i="52"/>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27"/>
  <c r="P10" i="36"/>
  <c r="F10" i="38"/>
  <c r="P10" i="17"/>
  <c r="P10" i="25"/>
  <c r="F10" i="27"/>
  <c r="P10" i="40"/>
  <c r="P10" i="41"/>
  <c r="F10" i="8"/>
  <c r="F10" i="25"/>
  <c r="P10" i="37"/>
  <c r="F10" i="50"/>
  <c r="P10" i="34"/>
  <c r="P10" i="12"/>
  <c r="P10" i="23"/>
  <c r="F10" i="29"/>
  <c r="P10" i="42"/>
  <c r="F10" i="13"/>
  <c r="F10" i="22"/>
  <c r="G10" i="22" s="1"/>
  <c r="F10" i="28"/>
  <c r="G10" i="28" s="1"/>
  <c r="F10" i="33"/>
  <c r="F10" i="36"/>
  <c r="P10" i="13"/>
  <c r="F10" i="32"/>
  <c r="F10" i="21"/>
  <c r="G10" i="21" s="1"/>
  <c r="X24" i="19"/>
  <c r="X24" i="34"/>
  <c r="X24" i="41"/>
  <c r="X24" i="52"/>
  <c r="X24" i="30"/>
  <c r="X24" i="20"/>
  <c r="X24" i="38"/>
  <c r="X24" i="36"/>
  <c r="X24" i="35"/>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G10" i="50" s="1"/>
  <c r="E12" i="50"/>
  <c r="E14" i="50"/>
  <c r="E16" i="50"/>
  <c r="E18" i="50"/>
  <c r="E20" i="50"/>
  <c r="E22" i="50"/>
  <c r="E24" i="50"/>
  <c r="E26" i="50"/>
  <c r="E28" i="50"/>
  <c r="E30" i="50"/>
  <c r="E32" i="50"/>
  <c r="E34" i="50"/>
  <c r="E36" i="50"/>
  <c r="E38" i="50"/>
  <c r="E40" i="50"/>
  <c r="G40" i="50" s="1"/>
  <c r="E42" i="50"/>
  <c r="F5" i="8"/>
  <c r="F5" i="12"/>
  <c r="G5" i="12" s="1"/>
  <c r="F5" i="14"/>
  <c r="F5" i="16"/>
  <c r="P5" i="15"/>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G27" i="12" s="1"/>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P5" i="48"/>
  <c r="P5" i="50"/>
  <c r="P5" i="51"/>
  <c r="P5" i="17"/>
  <c r="F5" i="26"/>
  <c r="F5" i="18"/>
  <c r="P5" i="8"/>
  <c r="P5" i="18"/>
  <c r="F5" i="27"/>
  <c r="F5" i="19"/>
  <c r="G5" i="19" s="1"/>
  <c r="P5" i="25"/>
  <c r="P5" i="49"/>
  <c r="F5" i="50"/>
  <c r="P5" i="19"/>
  <c r="P5" i="14"/>
  <c r="F5" i="24"/>
  <c r="P5" i="20"/>
  <c r="F5" i="15"/>
  <c r="G5" i="15" s="1"/>
  <c r="P5" i="23"/>
  <c r="E20" i="35"/>
  <c r="E27" i="35"/>
  <c r="G27" i="35" s="1"/>
  <c r="E12" i="25"/>
  <c r="G12" i="25" s="1"/>
  <c r="E33" i="25"/>
  <c r="G33" i="25" s="1"/>
  <c r="E25" i="25"/>
  <c r="E13" i="25"/>
  <c r="E37" i="25"/>
  <c r="E32" i="25"/>
  <c r="E23" i="25"/>
  <c r="E7" i="25"/>
  <c r="E10" i="25"/>
  <c r="E24" i="20"/>
  <c r="E29" i="16"/>
  <c r="E17" i="16"/>
  <c r="E18" i="16"/>
  <c r="E25" i="16"/>
  <c r="E6" i="16"/>
  <c r="E14" i="16"/>
  <c r="N8" i="51"/>
  <c r="N8" i="13"/>
  <c r="N8" i="50"/>
  <c r="E9" i="40"/>
  <c r="J42" i="30"/>
  <c r="J42" i="8"/>
  <c r="V29" i="49"/>
  <c r="V29" i="14"/>
  <c r="V29" i="31"/>
  <c r="V29" i="34"/>
  <c r="V29" i="40"/>
  <c r="V29" i="17"/>
  <c r="V29" i="23"/>
  <c r="V29" i="27"/>
  <c r="V29" i="36"/>
  <c r="V29" i="43"/>
  <c r="E10" i="49"/>
  <c r="G10" i="49" s="1"/>
  <c r="E18" i="49"/>
  <c r="E26" i="49"/>
  <c r="E34" i="49"/>
  <c r="E42" i="49"/>
  <c r="E8" i="49"/>
  <c r="E20" i="49"/>
  <c r="E30" i="49"/>
  <c r="E40" i="49"/>
  <c r="E31" i="49"/>
  <c r="E32" i="49"/>
  <c r="E16" i="49"/>
  <c r="E39" i="48"/>
  <c r="E23" i="48"/>
  <c r="AI25" i="4"/>
  <c r="G25" i="4" s="1"/>
  <c r="AI17" i="4"/>
  <c r="G17" i="4" s="1"/>
  <c r="AI37" i="4"/>
  <c r="G37" i="4" s="1"/>
  <c r="J31" i="20"/>
  <c r="G10" i="25"/>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41"/>
  <c r="J37" i="33"/>
  <c r="J37" i="24"/>
  <c r="T11" i="14"/>
  <c r="T39" i="39"/>
  <c r="J24" i="25"/>
  <c r="J24" i="20"/>
  <c r="J24" i="51"/>
  <c r="J24" i="28"/>
  <c r="J24" i="17"/>
  <c r="J24" i="36"/>
  <c r="J24" i="34"/>
  <c r="J24" i="49"/>
  <c r="J24" i="22"/>
  <c r="J39" i="33"/>
  <c r="T28" i="40"/>
  <c r="T28" i="38"/>
  <c r="T28" i="23"/>
  <c r="T28" i="34"/>
  <c r="T28" i="19"/>
  <c r="T8" i="44"/>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8" i="17" l="1"/>
  <c r="J39" i="30"/>
  <c r="J37" i="50"/>
  <c r="J37" i="21"/>
  <c r="J37" i="34"/>
  <c r="T8" i="51"/>
  <c r="J39" i="22"/>
  <c r="J37" i="44"/>
  <c r="J37" i="27"/>
  <c r="J37" i="26"/>
  <c r="J39" i="36"/>
  <c r="J37" i="25"/>
  <c r="J37" i="39"/>
  <c r="J39" i="12"/>
  <c r="J37" i="35"/>
  <c r="J37" i="23"/>
  <c r="J37" i="16"/>
  <c r="J37" i="36"/>
  <c r="T8" i="19"/>
  <c r="J37" i="37"/>
  <c r="J37" i="40"/>
  <c r="T8" i="16"/>
  <c r="J37" i="19"/>
  <c r="J41" i="49"/>
  <c r="J41" i="44"/>
  <c r="J41" i="41"/>
  <c r="J41" i="31"/>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44" i="41" s="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G15" i="19" s="1"/>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44" i="50" s="1"/>
  <c r="E9" i="50"/>
  <c r="E31" i="48"/>
  <c r="E15" i="48"/>
  <c r="P39" i="32"/>
  <c r="J35" i="21"/>
  <c r="G27" i="32"/>
  <c r="V36" i="40"/>
  <c r="V36" i="32"/>
  <c r="X40" i="37"/>
  <c r="X40" i="39"/>
  <c r="X24" i="13"/>
  <c r="X24" i="26"/>
  <c r="E17" i="39"/>
  <c r="E11" i="43"/>
  <c r="G11" i="43" s="1"/>
  <c r="E40" i="43"/>
  <c r="E39" i="39"/>
  <c r="G39" i="39" s="1"/>
  <c r="E23" i="39"/>
  <c r="G23" i="39" s="1"/>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44" i="39" s="1"/>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G15" i="23" s="1"/>
  <c r="E27" i="21"/>
  <c r="E11" i="21"/>
  <c r="E23" i="19"/>
  <c r="G23" i="19" s="1"/>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8"/>
  <c r="T10" i="20"/>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34"/>
  <c r="J33" i="39"/>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33" i="50" l="1"/>
  <c r="T33" i="20"/>
  <c r="T33" i="51"/>
  <c r="T33" i="17"/>
  <c r="J16" i="38"/>
  <c r="T33" i="34"/>
  <c r="T33" i="35"/>
  <c r="T33" i="41"/>
  <c r="T33" i="37"/>
  <c r="T33" i="30"/>
  <c r="J33" i="28"/>
  <c r="J33" i="43"/>
  <c r="T10" i="28"/>
  <c r="J33" i="51"/>
  <c r="J33" i="14"/>
  <c r="T10" i="39"/>
  <c r="J33" i="12"/>
  <c r="J33" i="24"/>
  <c r="T10" i="40"/>
  <c r="J33" i="17"/>
  <c r="J33" i="18"/>
  <c r="T10" i="24"/>
  <c r="J28" i="36"/>
  <c r="J33" i="29"/>
  <c r="J33" i="42"/>
  <c r="J33" i="52"/>
  <c r="J33" i="27"/>
  <c r="T10" i="8"/>
  <c r="J28" i="27"/>
  <c r="J33" i="33"/>
  <c r="J33" i="38"/>
  <c r="J33" i="36"/>
  <c r="T10" i="42"/>
  <c r="J28" i="41"/>
  <c r="J33" i="16"/>
  <c r="J33" i="50"/>
  <c r="J33" i="41"/>
  <c r="T10" i="2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G44"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H5" i="24" l="1" a="1"/>
  <c r="H5" i="37" a="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41" i="44"/>
  <c r="I41" i="44" s="1"/>
  <c r="K41"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20" i="44"/>
  <c r="I20" i="44" s="1"/>
  <c r="K20" i="44" s="1"/>
  <c r="H12" i="8"/>
  <c r="I12" i="8" s="1"/>
  <c r="H20" i="8"/>
  <c r="I20" i="8" s="1"/>
  <c r="H22" i="8"/>
  <c r="I22" i="8" s="1"/>
  <c r="H38" i="8"/>
  <c r="I38" i="8" s="1"/>
  <c r="H14" i="8"/>
  <c r="I14" i="8" s="1"/>
  <c r="H30" i="8"/>
  <c r="I30" i="8" s="1"/>
  <c r="H42" i="8"/>
  <c r="I42" i="8" s="1"/>
  <c r="H39" i="8"/>
  <c r="I39" i="8" s="1"/>
  <c r="H23" i="8"/>
  <c r="I23" i="8" s="1"/>
  <c r="H17" i="8"/>
  <c r="I17" i="8" s="1"/>
  <c r="H41" i="8"/>
  <c r="I41" i="8" s="1"/>
  <c r="H25" i="8"/>
  <c r="I25" i="8" s="1"/>
  <c r="H43" i="8"/>
  <c r="I43" i="8" s="1"/>
  <c r="H21" i="8"/>
  <c r="I21" i="8" s="1"/>
  <c r="H29" i="8"/>
  <c r="I29" i="8" s="1"/>
  <c r="H19" i="8"/>
  <c r="I19" i="8" s="1"/>
  <c r="H8" i="8"/>
  <c r="I8" i="8" s="1"/>
  <c r="H24" i="8"/>
  <c r="I24" i="8" s="1"/>
  <c r="H32" i="8"/>
  <c r="I32" i="8" s="1"/>
  <c r="H40" i="8"/>
  <c r="I40" i="8" s="1"/>
  <c r="H5" i="8"/>
  <c r="H20" i="17"/>
  <c r="I20" i="17" s="1"/>
  <c r="H34" i="17"/>
  <c r="I34" i="17" s="1"/>
  <c r="H12" i="20"/>
  <c r="I12" i="20" s="1"/>
  <c r="H28" i="20"/>
  <c r="I28" i="20" s="1"/>
  <c r="H36" i="20"/>
  <c r="I36" i="20" s="1"/>
  <c r="H24" i="20"/>
  <c r="I24" i="20" s="1"/>
  <c r="H40" i="20"/>
  <c r="I40" i="20" s="1"/>
  <c r="H14" i="20"/>
  <c r="I14" i="20" s="1"/>
  <c r="H15" i="20"/>
  <c r="I15" i="20" s="1"/>
  <c r="H41" i="20"/>
  <c r="I41" i="20" s="1"/>
  <c r="H27" i="20"/>
  <c r="I27" i="20" s="1"/>
  <c r="H13" i="20"/>
  <c r="I13" i="20" s="1"/>
  <c r="H43" i="20"/>
  <c r="I43" i="20" s="1"/>
  <c r="H29" i="20"/>
  <c r="I29" i="20" s="1"/>
  <c r="H6" i="37"/>
  <c r="I6" i="37" s="1"/>
  <c r="H41" i="37"/>
  <c r="I41" i="37" s="1"/>
  <c r="H33" i="37"/>
  <c r="I33" i="37" s="1"/>
  <c r="H25" i="37"/>
  <c r="I25" i="37" s="1"/>
  <c r="H17" i="37"/>
  <c r="I17" i="37" s="1"/>
  <c r="H9" i="37"/>
  <c r="I9" i="37" s="1"/>
  <c r="H40" i="37"/>
  <c r="I40" i="37" s="1"/>
  <c r="H32" i="37"/>
  <c r="I32" i="37" s="1"/>
  <c r="H24" i="37"/>
  <c r="I24" i="37" s="1"/>
  <c r="H16" i="37"/>
  <c r="I16" i="37" s="1"/>
  <c r="H8" i="37"/>
  <c r="I8" i="37" s="1"/>
  <c r="H35" i="37"/>
  <c r="I35" i="37" s="1"/>
  <c r="H23" i="37"/>
  <c r="I23" i="37" s="1"/>
  <c r="H13" i="37"/>
  <c r="I13" i="37" s="1"/>
  <c r="H42" i="37"/>
  <c r="I42" i="37" s="1"/>
  <c r="H30" i="37"/>
  <c r="I30" i="37" s="1"/>
  <c r="H20" i="37"/>
  <c r="I20" i="37" s="1"/>
  <c r="H10" i="37"/>
  <c r="I10" i="37" s="1"/>
  <c r="H31" i="37"/>
  <c r="I31" i="37" s="1"/>
  <c r="H19" i="37"/>
  <c r="I19" i="37" s="1"/>
  <c r="H5" i="37"/>
  <c r="H28" i="37"/>
  <c r="I28" i="37" s="1"/>
  <c r="H14" i="37"/>
  <c r="I14" i="37" s="1"/>
  <c r="H37" i="37"/>
  <c r="I37" i="37" s="1"/>
  <c r="H15" i="37"/>
  <c r="I15" i="37" s="1"/>
  <c r="H36" i="37"/>
  <c r="I36" i="37" s="1"/>
  <c r="H18" i="37"/>
  <c r="I18" i="37" s="1"/>
  <c r="H43" i="37"/>
  <c r="I43" i="37" s="1"/>
  <c r="H27" i="37"/>
  <c r="I27" i="37" s="1"/>
  <c r="H7" i="37"/>
  <c r="I7" i="37" s="1"/>
  <c r="H26" i="37"/>
  <c r="I26" i="37" s="1"/>
  <c r="H11" i="37"/>
  <c r="I11" i="37" s="1"/>
  <c r="H12" i="37"/>
  <c r="I12" i="37" s="1"/>
  <c r="H29" i="37"/>
  <c r="I29" i="37" s="1"/>
  <c r="H34" i="37"/>
  <c r="I34" i="37" s="1"/>
  <c r="H39" i="37"/>
  <c r="I39" i="37" s="1"/>
  <c r="H38" i="37"/>
  <c r="I38" i="37" s="1"/>
  <c r="H21" i="37"/>
  <c r="I21" i="37" s="1"/>
  <c r="H22" i="37"/>
  <c r="I22" i="37" s="1"/>
  <c r="H16" i="28"/>
  <c r="I16" i="28" s="1"/>
  <c r="H24" i="28"/>
  <c r="I24" i="28" s="1"/>
  <c r="H5" i="28"/>
  <c r="H36" i="28"/>
  <c r="I36" i="28" s="1"/>
  <c r="H22" i="28"/>
  <c r="I22" i="28" s="1"/>
  <c r="H12" i="28"/>
  <c r="I12" i="28" s="1"/>
  <c r="H34" i="28"/>
  <c r="I34" i="28" s="1"/>
  <c r="H28" i="28"/>
  <c r="I28" i="28" s="1"/>
  <c r="H6" i="28"/>
  <c r="I6" i="28" s="1"/>
  <c r="H18" i="28"/>
  <c r="I18" i="28" s="1"/>
  <c r="H27" i="28"/>
  <c r="I27" i="28" s="1"/>
  <c r="H43" i="28"/>
  <c r="I43" i="28" s="1"/>
  <c r="H39" i="28"/>
  <c r="I39" i="28" s="1"/>
  <c r="H25" i="28"/>
  <c r="I25" i="28" s="1"/>
  <c r="H11" i="28"/>
  <c r="I11" i="28" s="1"/>
  <c r="H7" i="28"/>
  <c r="I7" i="28" s="1"/>
  <c r="H15" i="28"/>
  <c r="I15" i="28" s="1"/>
  <c r="H35" i="28"/>
  <c r="I35" i="28" s="1"/>
  <c r="H8" i="24"/>
  <c r="I8" i="24" s="1"/>
  <c r="H16" i="24"/>
  <c r="I16" i="24" s="1"/>
  <c r="H24" i="24"/>
  <c r="I24" i="24" s="1"/>
  <c r="H32" i="24"/>
  <c r="I32" i="24" s="1"/>
  <c r="H40" i="24"/>
  <c r="I40" i="24" s="1"/>
  <c r="H10" i="24"/>
  <c r="I10" i="24" s="1"/>
  <c r="H20" i="24"/>
  <c r="I20" i="24" s="1"/>
  <c r="H30" i="24"/>
  <c r="I30" i="24" s="1"/>
  <c r="H42" i="24"/>
  <c r="I42" i="24" s="1"/>
  <c r="H12" i="24"/>
  <c r="I12" i="24" s="1"/>
  <c r="H26" i="24"/>
  <c r="I26" i="24" s="1"/>
  <c r="H38" i="24"/>
  <c r="I38" i="24" s="1"/>
  <c r="H5" i="24"/>
  <c r="H18" i="24"/>
  <c r="I18" i="24" s="1"/>
  <c r="H34" i="24"/>
  <c r="I34" i="24" s="1"/>
  <c r="H28" i="24"/>
  <c r="I28" i="24" s="1"/>
  <c r="H14" i="24"/>
  <c r="I14" i="24" s="1"/>
  <c r="H6" i="24"/>
  <c r="I6" i="24" s="1"/>
  <c r="H22" i="24"/>
  <c r="I22" i="24" s="1"/>
  <c r="H36" i="24"/>
  <c r="I36" i="24" s="1"/>
  <c r="H43" i="24"/>
  <c r="I43" i="24" s="1"/>
  <c r="H35" i="24"/>
  <c r="I35" i="24" s="1"/>
  <c r="H27" i="24"/>
  <c r="I27" i="24" s="1"/>
  <c r="H19" i="24"/>
  <c r="I19" i="24" s="1"/>
  <c r="H11" i="24"/>
  <c r="I11" i="24" s="1"/>
  <c r="H41" i="24"/>
  <c r="I41" i="24" s="1"/>
  <c r="H37" i="24"/>
  <c r="I37" i="24" s="1"/>
  <c r="H23" i="24"/>
  <c r="I23" i="24" s="1"/>
  <c r="H9" i="24"/>
  <c r="I9" i="24" s="1"/>
  <c r="H39" i="24"/>
  <c r="I39" i="24" s="1"/>
  <c r="H25" i="24"/>
  <c r="I25" i="24" s="1"/>
  <c r="H21" i="24"/>
  <c r="I21" i="24" s="1"/>
  <c r="H7" i="24"/>
  <c r="I7" i="24" s="1"/>
  <c r="H29" i="24"/>
  <c r="I29" i="24" s="1"/>
  <c r="H15" i="24"/>
  <c r="I15" i="24" s="1"/>
  <c r="H13" i="24"/>
  <c r="I13" i="24" s="1"/>
  <c r="H33" i="24"/>
  <c r="I33" i="24" s="1"/>
  <c r="H31" i="24"/>
  <c r="I31" i="24" s="1"/>
  <c r="H17" i="24"/>
  <c r="I17" i="24" s="1"/>
  <c r="H16" i="26"/>
  <c r="I16" i="26" s="1"/>
  <c r="H24" i="26"/>
  <c r="I24" i="26" s="1"/>
  <c r="H32" i="26"/>
  <c r="I32" i="26" s="1"/>
  <c r="H40" i="26"/>
  <c r="I40" i="26" s="1"/>
  <c r="H6" i="26"/>
  <c r="I6" i="26" s="1"/>
  <c r="H18" i="26"/>
  <c r="I18" i="26" s="1"/>
  <c r="H38" i="26"/>
  <c r="I38" i="26" s="1"/>
  <c r="H26" i="26"/>
  <c r="I26" i="26" s="1"/>
  <c r="H33" i="26"/>
  <c r="I33" i="26" s="1"/>
  <c r="H17" i="26"/>
  <c r="I17" i="26" s="1"/>
  <c r="H41" i="26"/>
  <c r="I41" i="26" s="1"/>
  <c r="H37" i="26"/>
  <c r="I37" i="26" s="1"/>
  <c r="H19" i="26"/>
  <c r="I19" i="26" s="1"/>
  <c r="H15" i="26"/>
  <c r="I15" i="26" s="1"/>
  <c r="H35" i="26"/>
  <c r="I35" i="26" s="1"/>
  <c r="H27" i="26"/>
  <c r="I27" i="26" s="1"/>
  <c r="H25" i="26"/>
  <c r="I25" i="26" s="1"/>
  <c r="H12" i="19"/>
  <c r="I12" i="19" s="1"/>
  <c r="H18" i="19"/>
  <c r="I18" i="19" s="1"/>
  <c r="H38" i="19"/>
  <c r="I38" i="19" s="1"/>
  <c r="H22" i="19"/>
  <c r="I22" i="19" s="1"/>
  <c r="H14" i="19"/>
  <c r="I14" i="19" s="1"/>
  <c r="H31" i="19"/>
  <c r="I31" i="19" s="1"/>
  <c r="H23" i="19"/>
  <c r="I23" i="19" s="1"/>
  <c r="H15" i="19"/>
  <c r="I15" i="19" s="1"/>
  <c r="H7" i="19"/>
  <c r="I7" i="19" s="1"/>
  <c r="H11" i="19"/>
  <c r="I11" i="19" s="1"/>
  <c r="H17" i="19"/>
  <c r="I17" i="19" s="1"/>
  <c r="H35" i="19"/>
  <c r="I35" i="19" s="1"/>
  <c r="H21" i="19"/>
  <c r="I21" i="19" s="1"/>
  <c r="H8" i="19"/>
  <c r="I8" i="19" s="1"/>
  <c r="H16" i="19"/>
  <c r="I16" i="19" s="1"/>
  <c r="H24" i="19"/>
  <c r="I24" i="19" s="1"/>
  <c r="H32" i="19"/>
  <c r="I32" i="19" s="1"/>
  <c r="H18" i="21"/>
  <c r="I18" i="21" s="1"/>
  <c r="H22" i="21"/>
  <c r="I22" i="21" s="1"/>
  <c r="H30" i="21"/>
  <c r="I30" i="21" s="1"/>
  <c r="H34" i="21"/>
  <c r="I34" i="21" s="1"/>
  <c r="H38" i="21"/>
  <c r="I38" i="21" s="1"/>
  <c r="H42" i="21"/>
  <c r="I42" i="21" s="1"/>
  <c r="H8" i="21"/>
  <c r="I8" i="21" s="1"/>
  <c r="H12" i="21"/>
  <c r="I12" i="21" s="1"/>
  <c r="H16" i="21"/>
  <c r="I16" i="21" s="1"/>
  <c r="H20" i="21"/>
  <c r="I20" i="21" s="1"/>
  <c r="H28" i="21"/>
  <c r="I28" i="21" s="1"/>
  <c r="H7" i="21"/>
  <c r="I7" i="21" s="1"/>
  <c r="H15" i="21"/>
  <c r="I15" i="21" s="1"/>
  <c r="H31" i="21"/>
  <c r="I31" i="21" s="1"/>
  <c r="H39" i="21"/>
  <c r="I39" i="21" s="1"/>
  <c r="H11" i="21"/>
  <c r="I11" i="21" s="1"/>
  <c r="H19" i="21"/>
  <c r="I19" i="21" s="1"/>
  <c r="H27" i="21"/>
  <c r="I27"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12" i="29"/>
  <c r="I12" i="29" s="1"/>
  <c r="H20" i="29"/>
  <c r="I20" i="29" s="1"/>
  <c r="H36" i="29"/>
  <c r="I36" i="29" s="1"/>
  <c r="H18" i="29"/>
  <c r="I18" i="29" s="1"/>
  <c r="H30" i="29"/>
  <c r="I30" i="29" s="1"/>
  <c r="H14" i="29"/>
  <c r="I14" i="29" s="1"/>
  <c r="H24" i="29"/>
  <c r="I24" i="29" s="1"/>
  <c r="H34" i="29"/>
  <c r="I34" i="29" s="1"/>
  <c r="H22" i="29"/>
  <c r="I22" i="29" s="1"/>
  <c r="H42" i="29"/>
  <c r="I42" i="29" s="1"/>
  <c r="H10" i="29"/>
  <c r="I10" i="29" s="1"/>
  <c r="H32" i="29"/>
  <c r="I32" i="29" s="1"/>
  <c r="H26" i="29"/>
  <c r="I26" i="29" s="1"/>
  <c r="H6" i="29"/>
  <c r="I6" i="29" s="1"/>
  <c r="H16" i="29"/>
  <c r="I16" i="29" s="1"/>
  <c r="H38" i="29"/>
  <c r="I38" i="29" s="1"/>
  <c r="H27" i="29"/>
  <c r="I27" i="29" s="1"/>
  <c r="H19" i="29"/>
  <c r="I19" i="29" s="1"/>
  <c r="H11" i="29"/>
  <c r="I11" i="29" s="1"/>
  <c r="H31" i="29"/>
  <c r="I31" i="29" s="1"/>
  <c r="H13" i="29"/>
  <c r="I13" i="29" s="1"/>
  <c r="H33" i="29"/>
  <c r="I33" i="29" s="1"/>
  <c r="H29" i="29"/>
  <c r="I29" i="29" s="1"/>
  <c r="H15" i="29"/>
  <c r="I15" i="29" s="1"/>
  <c r="H41" i="29"/>
  <c r="I41" i="29" s="1"/>
  <c r="H39" i="29"/>
  <c r="I39" i="29" s="1"/>
  <c r="H25" i="29"/>
  <c r="I25" i="29" s="1"/>
  <c r="H37" i="29"/>
  <c r="I37" i="29" s="1"/>
  <c r="H23" i="29"/>
  <c r="I23" i="29" s="1"/>
  <c r="H9" i="29"/>
  <c r="I9" i="29" s="1"/>
  <c r="H5" i="29"/>
  <c r="H5" i="14" a="1"/>
  <c r="H10" i="32"/>
  <c r="I10" i="32" s="1"/>
  <c r="H18" i="32"/>
  <c r="I18" i="32" s="1"/>
  <c r="H26" i="32"/>
  <c r="I26" i="32" s="1"/>
  <c r="H12" i="32"/>
  <c r="I12" i="32" s="1"/>
  <c r="H22" i="32"/>
  <c r="I22" i="32" s="1"/>
  <c r="H32" i="32"/>
  <c r="I32" i="32" s="1"/>
  <c r="H5" i="32"/>
  <c r="H16" i="32"/>
  <c r="I16" i="32" s="1"/>
  <c r="H30" i="32"/>
  <c r="I30" i="32" s="1"/>
  <c r="H20" i="32"/>
  <c r="I20" i="32" s="1"/>
  <c r="H8" i="32"/>
  <c r="I8" i="32" s="1"/>
  <c r="H6" i="32"/>
  <c r="I6" i="32" s="1"/>
  <c r="H40" i="32"/>
  <c r="I40" i="32" s="1"/>
  <c r="H24" i="32"/>
  <c r="I24" i="32" s="1"/>
  <c r="H14" i="32"/>
  <c r="I14" i="32" s="1"/>
  <c r="H36" i="32"/>
  <c r="I36" i="32" s="1"/>
  <c r="H29" i="32"/>
  <c r="I29" i="32" s="1"/>
  <c r="H21" i="32"/>
  <c r="I21" i="32" s="1"/>
  <c r="H35" i="32"/>
  <c r="I35" i="32" s="1"/>
  <c r="H31" i="32"/>
  <c r="I31" i="32" s="1"/>
  <c r="H17" i="32"/>
  <c r="I17" i="32" s="1"/>
  <c r="H33" i="32"/>
  <c r="I33" i="32" s="1"/>
  <c r="H15" i="32"/>
  <c r="I15" i="32" s="1"/>
  <c r="H23" i="32"/>
  <c r="I23" i="32" s="1"/>
  <c r="H43" i="32"/>
  <c r="I43" i="32" s="1"/>
  <c r="H7" i="32"/>
  <c r="I7" i="32" s="1"/>
  <c r="H41" i="32"/>
  <c r="I41" i="32" s="1"/>
  <c r="H27" i="32"/>
  <c r="I27" i="32" s="1"/>
  <c r="H39" i="32"/>
  <c r="I39" i="32" s="1"/>
  <c r="H25" i="32"/>
  <c r="I25" i="32" s="1"/>
  <c r="H16" i="35"/>
  <c r="I16" i="35" s="1"/>
  <c r="H10" i="35"/>
  <c r="I10" i="35" s="1"/>
  <c r="H27" i="35"/>
  <c r="I27" i="35" s="1"/>
  <c r="H33" i="35"/>
  <c r="I33" i="35" s="1"/>
  <c r="H8" i="35"/>
  <c r="I8" i="35" s="1"/>
  <c r="H28" i="35"/>
  <c r="I28" i="35" s="1"/>
  <c r="H12" i="35"/>
  <c r="I12" i="35" s="1"/>
  <c r="H42" i="35"/>
  <c r="I42" i="35" s="1"/>
  <c r="H40" i="35"/>
  <c r="I40" i="35" s="1"/>
  <c r="H26" i="35"/>
  <c r="I26" i="35" s="1"/>
  <c r="H35" i="35"/>
  <c r="I35" i="35" s="1"/>
  <c r="H6" i="41"/>
  <c r="I6" i="41" s="1"/>
  <c r="H41" i="41"/>
  <c r="I41" i="41" s="1"/>
  <c r="H33" i="41"/>
  <c r="I33" i="41" s="1"/>
  <c r="H25" i="41"/>
  <c r="I25" i="41" s="1"/>
  <c r="H17" i="41"/>
  <c r="I17" i="41" s="1"/>
  <c r="H9" i="41"/>
  <c r="I9" i="41" s="1"/>
  <c r="H32" i="41"/>
  <c r="I32" i="41" s="1"/>
  <c r="H24" i="41"/>
  <c r="I24" i="41" s="1"/>
  <c r="H16" i="41"/>
  <c r="I16" i="41" s="1"/>
  <c r="H8" i="41"/>
  <c r="I8" i="41" s="1"/>
  <c r="H35" i="41"/>
  <c r="I35" i="41" s="1"/>
  <c r="H42" i="41"/>
  <c r="I42" i="41" s="1"/>
  <c r="H30" i="41"/>
  <c r="I30" i="41" s="1"/>
  <c r="H20" i="41"/>
  <c r="I20" i="41" s="1"/>
  <c r="H10" i="41"/>
  <c r="I10" i="41" s="1"/>
  <c r="H31" i="41"/>
  <c r="I31" i="41" s="1"/>
  <c r="H19" i="41"/>
  <c r="I19" i="41" s="1"/>
  <c r="H5" i="41"/>
  <c r="H28" i="41"/>
  <c r="I28" i="41" s="1"/>
  <c r="H27" i="41"/>
  <c r="I27" i="41" s="1"/>
  <c r="H11" i="41"/>
  <c r="I11" i="41" s="1"/>
  <c r="H36" i="41"/>
  <c r="I36" i="41" s="1"/>
  <c r="H22" i="41"/>
  <c r="I22" i="41" s="1"/>
  <c r="H18" i="41"/>
  <c r="I18" i="41" s="1"/>
  <c r="H21" i="41"/>
  <c r="I21" i="41" s="1"/>
  <c r="H34" i="41"/>
  <c r="I34" i="41" s="1"/>
  <c r="H38" i="41"/>
  <c r="I38" i="41" s="1"/>
  <c r="H29" i="41"/>
  <c r="I29" i="41" s="1"/>
  <c r="H12" i="41"/>
  <c r="I12" i="41" s="1"/>
  <c r="H26" i="41"/>
  <c r="I26" i="41" s="1"/>
  <c r="H43" i="41"/>
  <c r="I43" i="41" s="1"/>
  <c r="H11" i="52"/>
  <c r="I11" i="52" s="1"/>
  <c r="H41" i="52"/>
  <c r="I41" i="52" s="1"/>
  <c r="H19" i="52"/>
  <c r="I19" i="52" s="1"/>
  <c r="H28" i="52"/>
  <c r="I28" i="52" s="1"/>
  <c r="H7" i="52"/>
  <c r="I7" i="52" s="1"/>
  <c r="H27" i="52"/>
  <c r="I27" i="52" s="1"/>
  <c r="H35" i="33"/>
  <c r="I35" i="33" s="1"/>
  <c r="H27" i="33"/>
  <c r="I27" i="33" s="1"/>
  <c r="H19" i="33"/>
  <c r="I19" i="33" s="1"/>
  <c r="H11" i="33"/>
  <c r="I11" i="33" s="1"/>
  <c r="H21" i="33"/>
  <c r="I21" i="33" s="1"/>
  <c r="H7" i="33"/>
  <c r="I7" i="33" s="1"/>
  <c r="H41" i="33"/>
  <c r="I41" i="33" s="1"/>
  <c r="H37" i="33"/>
  <c r="I37" i="33" s="1"/>
  <c r="H23" i="33"/>
  <c r="I23" i="33" s="1"/>
  <c r="H9" i="33"/>
  <c r="I9" i="33" s="1"/>
  <c r="H13" i="33"/>
  <c r="I13" i="33" s="1"/>
  <c r="H33" i="33"/>
  <c r="I33" i="33" s="1"/>
  <c r="H15" i="33"/>
  <c r="I15" i="33" s="1"/>
  <c r="H29" i="33"/>
  <c r="I29" i="33" s="1"/>
  <c r="H6" i="33"/>
  <c r="I6" i="33" s="1"/>
  <c r="H14" i="33"/>
  <c r="I14" i="33" s="1"/>
  <c r="H38" i="33"/>
  <c r="I38" i="33" s="1"/>
  <c r="H10" i="33"/>
  <c r="I10" i="33" s="1"/>
  <c r="H20" i="33"/>
  <c r="I20" i="33" s="1"/>
  <c r="H32" i="33"/>
  <c r="I32" i="33" s="1"/>
  <c r="H42" i="33"/>
  <c r="I42" i="33" s="1"/>
  <c r="H16" i="33"/>
  <c r="I16" i="33" s="1"/>
  <c r="H28" i="33"/>
  <c r="I28" i="33" s="1"/>
  <c r="H8" i="33"/>
  <c r="I8" i="33" s="1"/>
  <c r="H36" i="33"/>
  <c r="I36" i="33" s="1"/>
  <c r="H12" i="33"/>
  <c r="I12" i="33" s="1"/>
  <c r="H34" i="33"/>
  <c r="I34" i="33" s="1"/>
  <c r="H24" i="33"/>
  <c r="I24" i="33" s="1"/>
  <c r="H33" i="36"/>
  <c r="I33" i="36" s="1"/>
  <c r="H10" i="36"/>
  <c r="I10" i="36" s="1"/>
  <c r="H6" i="39"/>
  <c r="I6" i="39" s="1"/>
  <c r="H41" i="39"/>
  <c r="I41" i="39" s="1"/>
  <c r="H33" i="39"/>
  <c r="I33" i="39" s="1"/>
  <c r="H25" i="39"/>
  <c r="I25" i="39" s="1"/>
  <c r="H17" i="39"/>
  <c r="I17" i="39" s="1"/>
  <c r="H26" i="39"/>
  <c r="I26" i="39" s="1"/>
  <c r="H14" i="39"/>
  <c r="I14" i="39" s="1"/>
  <c r="H43" i="39"/>
  <c r="I43" i="39" s="1"/>
  <c r="H27" i="39"/>
  <c r="I27" i="39" s="1"/>
  <c r="H13" i="39"/>
  <c r="I13" i="39" s="1"/>
  <c r="H38" i="39"/>
  <c r="I38" i="39" s="1"/>
  <c r="H10" i="39"/>
  <c r="I10" i="39" s="1"/>
  <c r="H30" i="39"/>
  <c r="I30" i="39" s="1"/>
  <c r="H37" i="39"/>
  <c r="I37" i="39" s="1"/>
  <c r="H42" i="39"/>
  <c r="I42" i="39" s="1"/>
  <c r="H21" i="39"/>
  <c r="I21" i="39" s="1"/>
  <c r="H33" i="42"/>
  <c r="I33" i="42" s="1"/>
  <c r="H17" i="42"/>
  <c r="I17" i="42" s="1"/>
  <c r="H40" i="42"/>
  <c r="I40" i="42" s="1"/>
  <c r="H24" i="42"/>
  <c r="I24" i="42" s="1"/>
  <c r="H8" i="42"/>
  <c r="I8" i="42" s="1"/>
  <c r="H28" i="42"/>
  <c r="I28" i="42" s="1"/>
  <c r="H6" i="42"/>
  <c r="I6" i="42" s="1"/>
  <c r="H23" i="42"/>
  <c r="I23" i="42" s="1"/>
  <c r="H34" i="42"/>
  <c r="I34" i="42" s="1"/>
  <c r="H29" i="42"/>
  <c r="I29" i="42" s="1"/>
  <c r="H42" i="42"/>
  <c r="I42" i="42" s="1"/>
  <c r="H12" i="42"/>
  <c r="I12" i="42" s="1"/>
  <c r="H36" i="42"/>
  <c r="I36" i="42" s="1"/>
  <c r="H22" i="42"/>
  <c r="I22" i="42" s="1"/>
  <c r="H30" i="42"/>
  <c r="I30" i="42" s="1"/>
  <c r="H14" i="42"/>
  <c r="I14" i="42" s="1"/>
  <c r="H39" i="30"/>
  <c r="I39" i="30" s="1"/>
  <c r="H15" i="30"/>
  <c r="I15" i="30" s="1"/>
  <c r="H23" i="40"/>
  <c r="I23" i="40" s="1"/>
  <c r="H26" i="40"/>
  <c r="I26" i="40" s="1"/>
  <c r="H14" i="40"/>
  <c r="I14" i="40" s="1"/>
  <c r="H43" i="40"/>
  <c r="I43" i="40" s="1"/>
  <c r="H33" i="40"/>
  <c r="I33" i="40" s="1"/>
  <c r="H21" i="40"/>
  <c r="I21" i="40" s="1"/>
  <c r="H42" i="40"/>
  <c r="I42" i="40" s="1"/>
  <c r="H28" i="40"/>
  <c r="I28" i="40" s="1"/>
  <c r="H6" i="40"/>
  <c r="I6" i="40" s="1"/>
  <c r="H27" i="40"/>
  <c r="I27" i="40" s="1"/>
  <c r="H30" i="40"/>
  <c r="I30" i="40" s="1"/>
  <c r="H41" i="40"/>
  <c r="I41" i="40" s="1"/>
  <c r="H5" i="40"/>
  <c r="H38" i="40"/>
  <c r="I38" i="40" s="1"/>
  <c r="H19" i="40"/>
  <c r="I19" i="40" s="1"/>
  <c r="H10" i="40"/>
  <c r="I10" i="40" s="1"/>
  <c r="H6" i="22"/>
  <c r="I6" i="22" s="1"/>
  <c r="H12" i="22"/>
  <c r="I12" i="22" s="1"/>
  <c r="H28" i="22"/>
  <c r="I28" i="22" s="1"/>
  <c r="H5" i="22"/>
  <c r="H20" i="22"/>
  <c r="I20" i="22" s="1"/>
  <c r="H36" i="22"/>
  <c r="I36" i="22" s="1"/>
  <c r="H32" i="22"/>
  <c r="I32" i="22" s="1"/>
  <c r="H8" i="22"/>
  <c r="I8" i="22" s="1"/>
  <c r="H35" i="22"/>
  <c r="I35" i="22" s="1"/>
  <c r="H43" i="22"/>
  <c r="I43" i="22" s="1"/>
  <c r="H7" i="22"/>
  <c r="I7" i="22" s="1"/>
  <c r="H41" i="22"/>
  <c r="I41" i="22" s="1"/>
  <c r="H27" i="22"/>
  <c r="I27" i="22" s="1"/>
  <c r="H11" i="22"/>
  <c r="I11" i="22" s="1"/>
  <c r="H23" i="22"/>
  <c r="I23" i="22" s="1"/>
  <c r="H9" i="22"/>
  <c r="I9"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9" i="51"/>
  <c r="I19" i="51" s="1"/>
  <c r="H40" i="51"/>
  <c r="I40" i="51" s="1"/>
  <c r="H29" i="51"/>
  <c r="I29" i="51" s="1"/>
  <c r="H26" i="51"/>
  <c r="I26" i="51" s="1"/>
  <c r="H13" i="51"/>
  <c r="I13" i="51" s="1"/>
  <c r="H6" i="51"/>
  <c r="I6" i="51" s="1"/>
  <c r="H15" i="51"/>
  <c r="I15" i="51" s="1"/>
  <c r="H37" i="51"/>
  <c r="I37" i="51" s="1"/>
  <c r="H20" i="43" l="1"/>
  <c r="I20" i="43" s="1"/>
  <c r="H8" i="17"/>
  <c r="I8" i="17" s="1"/>
  <c r="H25" i="19"/>
  <c r="I25" i="19" s="1"/>
  <c r="H42" i="19"/>
  <c r="I42" i="19" s="1"/>
  <c r="H41" i="28"/>
  <c r="I41" i="28" s="1"/>
  <c r="H18" i="22"/>
  <c r="I18" i="22" s="1"/>
  <c r="H39" i="40"/>
  <c r="I39" i="40" s="1"/>
  <c r="H5" i="39"/>
  <c r="H8" i="39"/>
  <c r="I8" i="39" s="1"/>
  <c r="H18" i="50"/>
  <c r="I18" i="50" s="1"/>
  <c r="H14" i="50"/>
  <c r="I14" i="50" s="1"/>
  <c r="H40" i="21"/>
  <c r="I40" i="21" s="1"/>
  <c r="H26" i="19"/>
  <c r="I26" i="19" s="1"/>
  <c r="H13" i="28"/>
  <c r="I13" i="28" s="1"/>
  <c r="H30" i="28"/>
  <c r="I30" i="28" s="1"/>
  <c r="H17" i="20"/>
  <c r="I17" i="20" s="1"/>
  <c r="H18" i="20"/>
  <c r="I18" i="20" s="1"/>
  <c r="H7" i="17"/>
  <c r="I7" i="17" s="1"/>
  <c r="H32" i="44"/>
  <c r="I32" i="44" s="1"/>
  <c r="K32" i="44" s="1"/>
  <c r="H33" i="51"/>
  <c r="I33" i="51" s="1"/>
  <c r="H15" i="22"/>
  <c r="I15" i="22" s="1"/>
  <c r="H42" i="22"/>
  <c r="I42" i="22" s="1"/>
  <c r="H31" i="40"/>
  <c r="I31" i="40" s="1"/>
  <c r="H28" i="39"/>
  <c r="I28" i="39" s="1"/>
  <c r="H39" i="39"/>
  <c r="I39" i="39" s="1"/>
  <c r="H12" i="31"/>
  <c r="I12" i="31" s="1"/>
  <c r="H7" i="35"/>
  <c r="I7" i="35" s="1"/>
  <c r="H42" i="28"/>
  <c r="I42" i="28" s="1"/>
  <c r="H10" i="20"/>
  <c r="I10" i="20" s="1"/>
  <c r="H18" i="51"/>
  <c r="I18" i="51" s="1"/>
  <c r="H7" i="25"/>
  <c r="I7" i="25" s="1"/>
  <c r="H33" i="25"/>
  <c r="I33" i="25" s="1"/>
  <c r="K33" i="25" s="1"/>
  <c r="H8" i="25"/>
  <c r="I8" i="25" s="1"/>
  <c r="H13" i="22"/>
  <c r="I13" i="22" s="1"/>
  <c r="H34" i="40"/>
  <c r="I34" i="40" s="1"/>
  <c r="H35" i="31"/>
  <c r="I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H10" i="22"/>
  <c r="I10" i="22" s="1"/>
  <c r="H9" i="40"/>
  <c r="I9" i="40" s="1"/>
  <c r="H18" i="39"/>
  <c r="I18" i="39" s="1"/>
  <c r="H16" i="39"/>
  <c r="I16" i="39" s="1"/>
  <c r="H21" i="31"/>
  <c r="I21" i="31" s="1"/>
  <c r="H43" i="35"/>
  <c r="I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H23" i="25"/>
  <c r="I23" i="25" s="1"/>
  <c r="H6" i="25"/>
  <c r="I6" i="25" s="1"/>
  <c r="H28" i="25"/>
  <c r="I28" i="25" s="1"/>
  <c r="H29" i="22"/>
  <c r="I29" i="22" s="1"/>
  <c r="H40" i="12"/>
  <c r="I40" i="12" s="1"/>
  <c r="H25" i="40"/>
  <c r="I25" i="40" s="1"/>
  <c r="H16" i="40"/>
  <c r="I16" i="40" s="1"/>
  <c r="H11" i="42"/>
  <c r="I11" i="42" s="1"/>
  <c r="K11" i="42" s="1"/>
  <c r="H34" i="39"/>
  <c r="I34" i="39" s="1"/>
  <c r="H24" i="39"/>
  <c r="I24" i="39" s="1"/>
  <c r="H39" i="31"/>
  <c r="I39" i="31" s="1"/>
  <c r="H20" i="35"/>
  <c r="I20" i="35" s="1"/>
  <c r="H13" i="32"/>
  <c r="I13" i="32" s="1"/>
  <c r="H42" i="32"/>
  <c r="I42" i="32" s="1"/>
  <c r="H17" i="29"/>
  <c r="I17" i="29" s="1"/>
  <c r="H40" i="29"/>
  <c r="I40" i="29" s="1"/>
  <c r="H9" i="50"/>
  <c r="I9" i="50" s="1"/>
  <c r="H38" i="50"/>
  <c r="I38" i="50" s="1"/>
  <c r="H13" i="21"/>
  <c r="I13" i="21" s="1"/>
  <c r="H32" i="21"/>
  <c r="I32" i="21" s="1"/>
  <c r="H6" i="21"/>
  <c r="I6" i="21" s="1"/>
  <c r="H13" i="19"/>
  <c r="I13" i="19" s="1"/>
  <c r="H36" i="19"/>
  <c r="I36" i="19" s="1"/>
  <c r="H14" i="26"/>
  <c r="I14" i="26" s="1"/>
  <c r="K14" i="26" s="1"/>
  <c r="H17" i="28"/>
  <c r="I17" i="28" s="1"/>
  <c r="H29" i="28"/>
  <c r="I29" i="28" s="1"/>
  <c r="H10" i="28"/>
  <c r="I10" i="28" s="1"/>
  <c r="H37" i="20"/>
  <c r="I37" i="20" s="1"/>
  <c r="H22" i="20"/>
  <c r="I22" i="20" s="1"/>
  <c r="H17" i="17"/>
  <c r="I17" i="17" s="1"/>
  <c r="H31" i="8"/>
  <c r="I31" i="8" s="1"/>
  <c r="H23" i="44"/>
  <c r="I23" i="44" s="1"/>
  <c r="K23" i="44" s="1"/>
  <c r="H19" i="39"/>
  <c r="I19" i="39" s="1"/>
  <c r="H11" i="39"/>
  <c r="I11" i="39" s="1"/>
  <c r="H35" i="51"/>
  <c r="I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H6" i="20"/>
  <c r="I6" i="20" s="1"/>
  <c r="H25" i="17"/>
  <c r="I25" i="17" s="1"/>
  <c r="H27" i="51"/>
  <c r="I27" i="51" s="1"/>
  <c r="H39" i="25"/>
  <c r="I39" i="25" s="1"/>
  <c r="H34" i="25"/>
  <c r="I34" i="25" s="1"/>
  <c r="H12" i="25"/>
  <c r="I12" i="25" s="1"/>
  <c r="H40" i="22"/>
  <c r="I40" i="22" s="1"/>
  <c r="K40" i="22" s="1"/>
  <c r="H22" i="40"/>
  <c r="I22" i="40" s="1"/>
  <c r="H12" i="40"/>
  <c r="I12" i="40" s="1"/>
  <c r="H32" i="40"/>
  <c r="I32" i="40" s="1"/>
  <c r="H35" i="39"/>
  <c r="I35" i="39" s="1"/>
  <c r="K35" i="39" s="1"/>
  <c r="H9" i="39"/>
  <c r="I9" i="39" s="1"/>
  <c r="H5" i="35"/>
  <c r="H34" i="35"/>
  <c r="I34" i="35" s="1"/>
  <c r="H8" i="50"/>
  <c r="I8" i="50" s="1"/>
  <c r="H15" i="50"/>
  <c r="I15" i="50" s="1"/>
  <c r="H25" i="21"/>
  <c r="I25" i="21" s="1"/>
  <c r="H24" i="21"/>
  <c r="I24" i="21" s="1"/>
  <c r="H40" i="19"/>
  <c r="I40" i="19" s="1"/>
  <c r="H41" i="19"/>
  <c r="I41" i="19" s="1"/>
  <c r="H20" i="19"/>
  <c r="I20" i="19" s="1"/>
  <c r="H33" i="28"/>
  <c r="I33" i="28" s="1"/>
  <c r="H38" i="28"/>
  <c r="I38" i="28" s="1"/>
  <c r="H32" i="28"/>
  <c r="I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H7" i="40"/>
  <c r="I7" i="40" s="1"/>
  <c r="H31" i="39"/>
  <c r="I31" i="39" s="1"/>
  <c r="H36" i="39"/>
  <c r="I36" i="39" s="1"/>
  <c r="H11" i="35"/>
  <c r="I11" i="35" s="1"/>
  <c r="H40" i="50"/>
  <c r="I40" i="50" s="1"/>
  <c r="H32" i="50"/>
  <c r="I32" i="50" s="1"/>
  <c r="H19" i="19"/>
  <c r="I19" i="19" s="1"/>
  <c r="H6" i="19"/>
  <c r="I6" i="19" s="1"/>
  <c r="H26" i="28"/>
  <c r="I26" i="28" s="1"/>
  <c r="H25" i="51"/>
  <c r="I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H33" i="19"/>
  <c r="I33" i="19" s="1"/>
  <c r="H30" i="19"/>
  <c r="I30" i="19" s="1"/>
  <c r="H7" i="26"/>
  <c r="I7" i="26" s="1"/>
  <c r="H23" i="28"/>
  <c r="I23" i="28" s="1"/>
  <c r="H39" i="20"/>
  <c r="I39" i="20" s="1"/>
  <c r="K39" i="20" s="1"/>
  <c r="H16" i="17"/>
  <c r="I16" i="17" s="1"/>
  <c r="H15" i="17"/>
  <c r="I15" i="17" s="1"/>
  <c r="H33" i="17"/>
  <c r="I33" i="17" s="1"/>
  <c r="H5" i="51"/>
  <c r="H44" i="51" s="1"/>
  <c r="H43" i="51"/>
  <c r="I43" i="51" s="1"/>
  <c r="H17" i="51"/>
  <c r="I17" i="51" s="1"/>
  <c r="H10" i="51"/>
  <c r="I10" i="51" s="1"/>
  <c r="H9" i="51"/>
  <c r="I9" i="51" s="1"/>
  <c r="K9" i="51" s="1"/>
  <c r="H30" i="35"/>
  <c r="I30" i="35" s="1"/>
  <c r="H32" i="35"/>
  <c r="I32" i="35" s="1"/>
  <c r="H43" i="17"/>
  <c r="I43" i="17" s="1"/>
  <c r="H41" i="17"/>
  <c r="I41" i="17" s="1"/>
  <c r="H29" i="17"/>
  <c r="I29" i="17" s="1"/>
  <c r="H6" i="17"/>
  <c r="I6" i="17" s="1"/>
  <c r="H37" i="35"/>
  <c r="I37" i="35" s="1"/>
  <c r="H25" i="35"/>
  <c r="I25" i="35" s="1"/>
  <c r="H24" i="35"/>
  <c r="I24" i="35" s="1"/>
  <c r="H14" i="51"/>
  <c r="I14" i="51" s="1"/>
  <c r="H20" i="51"/>
  <c r="I20" i="51" s="1"/>
  <c r="H12" i="51"/>
  <c r="I12" i="51" s="1"/>
  <c r="K12" i="51" s="1"/>
  <c r="H39" i="26"/>
  <c r="I39" i="26" s="1"/>
  <c r="H11" i="17"/>
  <c r="I11" i="17" s="1"/>
  <c r="H30" i="17"/>
  <c r="I30" i="17" s="1"/>
  <c r="H13" i="8"/>
  <c r="I13" i="8" s="1"/>
  <c r="H10" i="8"/>
  <c r="I10" i="8" s="1"/>
  <c r="H22" i="51"/>
  <c r="I22" i="51" s="1"/>
  <c r="H11" i="51"/>
  <c r="I11" i="51" s="1"/>
  <c r="H24" i="51"/>
  <c r="I24" i="51" s="1"/>
  <c r="H19" i="22"/>
  <c r="I19" i="22" s="1"/>
  <c r="H38" i="22"/>
  <c r="I38" i="22" s="1"/>
  <c r="H5" i="33"/>
  <c r="H30" i="33"/>
  <c r="I30" i="33" s="1"/>
  <c r="K30" i="33" s="1"/>
  <c r="H25" i="33"/>
  <c r="I25" i="33" s="1"/>
  <c r="H38" i="31"/>
  <c r="I38" i="31" s="1"/>
  <c r="H7" i="41"/>
  <c r="I7" i="41" s="1"/>
  <c r="H13" i="41"/>
  <c r="I13" i="41" s="1"/>
  <c r="H17" i="35"/>
  <c r="I17" i="35" s="1"/>
  <c r="H29" i="35"/>
  <c r="I29" i="35" s="1"/>
  <c r="H21" i="26"/>
  <c r="I21" i="26" s="1"/>
  <c r="H20" i="26"/>
  <c r="I20" i="26" s="1"/>
  <c r="H27" i="17"/>
  <c r="I27" i="17" s="1"/>
  <c r="H22" i="17"/>
  <c r="I22" i="17" s="1"/>
  <c r="H27" i="8"/>
  <c r="I27" i="8" s="1"/>
  <c r="H34" i="8"/>
  <c r="I34" i="8" s="1"/>
  <c r="H30" i="51"/>
  <c r="I30" i="51" s="1"/>
  <c r="H41" i="51"/>
  <c r="I41" i="51" s="1"/>
  <c r="H34" i="51"/>
  <c r="I34" i="51" s="1"/>
  <c r="H33" i="22"/>
  <c r="I33" i="22" s="1"/>
  <c r="H30" i="22"/>
  <c r="I30" i="22" s="1"/>
  <c r="H13" i="40"/>
  <c r="I13" i="40" s="1"/>
  <c r="H11" i="40"/>
  <c r="I11" i="40" s="1"/>
  <c r="H40" i="40"/>
  <c r="I40" i="40" s="1"/>
  <c r="H31" i="42"/>
  <c r="I31" i="42" s="1"/>
  <c r="H23" i="39"/>
  <c r="I23" i="39" s="1"/>
  <c r="H29" i="39"/>
  <c r="I29" i="39" s="1"/>
  <c r="H40" i="33"/>
  <c r="I40" i="33" s="1"/>
  <c r="H22" i="33"/>
  <c r="I22" i="33" s="1"/>
  <c r="H39" i="33"/>
  <c r="I39" i="33" s="1"/>
  <c r="H11" i="31"/>
  <c r="I11" i="31" s="1"/>
  <c r="H37" i="41"/>
  <c r="I37" i="41" s="1"/>
  <c r="H23" i="41"/>
  <c r="I23" i="41" s="1"/>
  <c r="H19" i="35"/>
  <c r="I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H18" i="8"/>
  <c r="I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H21" i="17"/>
  <c r="I21" i="17" s="1"/>
  <c r="H18" i="17"/>
  <c r="I18" i="17" s="1"/>
  <c r="H29" i="44"/>
  <c r="I29" i="44" s="1"/>
  <c r="K29" i="44" s="1"/>
  <c r="H23" i="51"/>
  <c r="I23" i="51" s="1"/>
  <c r="H16" i="51"/>
  <c r="I16" i="51" s="1"/>
  <c r="H31" i="51"/>
  <c r="I31" i="51" s="1"/>
  <c r="H28" i="51"/>
  <c r="I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H39" i="22"/>
  <c r="I39" i="22" s="1"/>
  <c r="H24" i="22"/>
  <c r="I24" i="22" s="1"/>
  <c r="H29" i="40"/>
  <c r="I29" i="40" s="1"/>
  <c r="K29" i="40" s="1"/>
  <c r="H39" i="42"/>
  <c r="I39" i="42" s="1"/>
  <c r="K39" i="42" s="1"/>
  <c r="H20" i="39"/>
  <c r="I20" i="39" s="1"/>
  <c r="H22" i="39"/>
  <c r="I22" i="39" s="1"/>
  <c r="H26" i="33"/>
  <c r="I26" i="33" s="1"/>
  <c r="H10" i="52"/>
  <c r="I10" i="52" s="1"/>
  <c r="H15" i="41"/>
  <c r="I15" i="41" s="1"/>
  <c r="H14" i="41"/>
  <c r="I14" i="41" s="1"/>
  <c r="H6" i="35"/>
  <c r="I6" i="35" s="1"/>
  <c r="H31" i="35"/>
  <c r="I31" i="35" s="1"/>
  <c r="H9" i="32"/>
  <c r="I9" i="32" s="1"/>
  <c r="H28" i="32"/>
  <c r="I28" i="32" s="1"/>
  <c r="H7" i="29"/>
  <c r="I7" i="29" s="1"/>
  <c r="K7" i="29" s="1"/>
  <c r="H43" i="29"/>
  <c r="I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H29" i="26"/>
  <c r="I29" i="26" s="1"/>
  <c r="H23" i="26"/>
  <c r="I23" i="26" s="1"/>
  <c r="H12" i="26"/>
  <c r="I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H42" i="52"/>
  <c r="I42" i="52" s="1"/>
  <c r="H14" i="38"/>
  <c r="I14" i="38" s="1"/>
  <c r="H8" i="38"/>
  <c r="I8" i="38" s="1"/>
  <c r="H41" i="36"/>
  <c r="I41" i="36" s="1"/>
  <c r="H12" i="36"/>
  <c r="I12" i="36" s="1"/>
  <c r="H16" i="36"/>
  <c r="I16" i="36" s="1"/>
  <c r="H15" i="52"/>
  <c r="I15" i="52" s="1"/>
  <c r="H22" i="31"/>
  <c r="I22" i="31" s="1"/>
  <c r="H29" i="31"/>
  <c r="I29" i="31" s="1"/>
  <c r="H18" i="31"/>
  <c r="I18" i="31" s="1"/>
  <c r="H38" i="36"/>
  <c r="I38" i="36" s="1"/>
  <c r="K38" i="36" s="1"/>
  <c r="H28" i="36"/>
  <c r="I28" i="36" s="1"/>
  <c r="K28" i="36" s="1"/>
  <c r="H24" i="36"/>
  <c r="I24" i="36" s="1"/>
  <c r="H26" i="52"/>
  <c r="I26" i="52" s="1"/>
  <c r="K26" i="52" s="1"/>
  <c r="H31" i="52"/>
  <c r="I31" i="52" s="1"/>
  <c r="H14" i="31"/>
  <c r="I14" i="31" s="1"/>
  <c r="H7" i="31"/>
  <c r="I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H40" i="36"/>
  <c r="I40" i="36" s="1"/>
  <c r="K40" i="36" s="1"/>
  <c r="H29" i="52"/>
  <c r="I29" i="52" s="1"/>
  <c r="H25" i="52"/>
  <c r="I25" i="52" s="1"/>
  <c r="K25" i="52" s="1"/>
  <c r="H9" i="31"/>
  <c r="I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H22" i="36"/>
  <c r="I22" i="36" s="1"/>
  <c r="H26" i="36"/>
  <c r="I26" i="36" s="1"/>
  <c r="H24" i="52"/>
  <c r="I24" i="52" s="1"/>
  <c r="H21" i="52"/>
  <c r="I21" i="52" s="1"/>
  <c r="H13" i="31"/>
  <c r="I13" i="31" s="1"/>
  <c r="H8" i="31"/>
  <c r="I8" i="31" s="1"/>
  <c r="H30" i="38"/>
  <c r="I30" i="38" s="1"/>
  <c r="H37" i="38"/>
  <c r="I37" i="38" s="1"/>
  <c r="H33" i="38"/>
  <c r="I33" i="38" s="1"/>
  <c r="H9" i="38"/>
  <c r="I9" i="38" s="1"/>
  <c r="H17" i="36"/>
  <c r="I17" i="36" s="1"/>
  <c r="K17" i="36" s="1"/>
  <c r="H13" i="52"/>
  <c r="I13" i="52" s="1"/>
  <c r="H15" i="31"/>
  <c r="I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H41" i="42"/>
  <c r="I41" i="42" s="1"/>
  <c r="H40" i="52"/>
  <c r="I40" i="52" s="1"/>
  <c r="H33" i="52"/>
  <c r="I33" i="52" s="1"/>
  <c r="H14" i="52"/>
  <c r="I14" i="52" s="1"/>
  <c r="H39" i="52"/>
  <c r="I39" i="52" s="1"/>
  <c r="K39" i="52" s="1"/>
  <c r="H43" i="52"/>
  <c r="I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H11" i="30"/>
  <c r="I11" i="30" s="1"/>
  <c r="K11" i="30" s="1"/>
  <c r="H23" i="30"/>
  <c r="I23" i="30" s="1"/>
  <c r="K23" i="30" s="1"/>
  <c r="H33" i="30"/>
  <c r="I33" i="30" s="1"/>
  <c r="K33" i="30" s="1"/>
  <c r="H29" i="30"/>
  <c r="I29" i="30" s="1"/>
  <c r="K29" i="30" s="1"/>
  <c r="H9" i="30"/>
  <c r="I9" i="30" s="1"/>
  <c r="H32" i="30"/>
  <c r="I32" i="30" s="1"/>
  <c r="H12" i="30"/>
  <c r="I12" i="30" s="1"/>
  <c r="H22" i="30"/>
  <c r="I22" i="30" s="1"/>
  <c r="H16" i="30"/>
  <c r="I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H26" i="43"/>
  <c r="I26" i="43" s="1"/>
  <c r="H34" i="43"/>
  <c r="I34" i="43" s="1"/>
  <c r="K34" i="43" s="1"/>
  <c r="H24" i="43"/>
  <c r="I24" i="43" s="1"/>
  <c r="K24" i="43" s="1"/>
  <c r="H41" i="43"/>
  <c r="I41" i="43" s="1"/>
  <c r="H40" i="43"/>
  <c r="I40" i="43" s="1"/>
  <c r="H43" i="43"/>
  <c r="I43" i="43" s="1"/>
  <c r="K43" i="43" s="1"/>
  <c r="H15" i="43"/>
  <c r="I15" i="43" s="1"/>
  <c r="K15" i="43" s="1"/>
  <c r="H6" i="43"/>
  <c r="I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H18" i="43"/>
  <c r="I18" i="43" s="1"/>
  <c r="H17" i="43"/>
  <c r="I17" i="43" s="1"/>
  <c r="H14" i="43"/>
  <c r="I14" i="43" s="1"/>
  <c r="H36" i="43"/>
  <c r="I36" i="43" s="1"/>
  <c r="H27" i="43"/>
  <c r="I27" i="43" s="1"/>
  <c r="H12" i="43"/>
  <c r="I12" i="43" s="1"/>
  <c r="H28" i="43"/>
  <c r="I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H30" i="23"/>
  <c r="I30" i="23" s="1"/>
  <c r="K30" i="23" s="1"/>
  <c r="H17" i="34"/>
  <c r="I17" i="34" s="1"/>
  <c r="H29" i="34"/>
  <c r="I29" i="34" s="1"/>
  <c r="H23" i="34"/>
  <c r="I23" i="34" s="1"/>
  <c r="H24" i="34"/>
  <c r="I24" i="34" s="1"/>
  <c r="K24" i="34" s="1"/>
  <c r="H20" i="34"/>
  <c r="I20" i="34" s="1"/>
  <c r="H17" i="15"/>
  <c r="I17" i="15" s="1"/>
  <c r="K17" i="15" s="1"/>
  <c r="H39" i="15"/>
  <c r="I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H42" i="34"/>
  <c r="I42" i="34" s="1"/>
  <c r="H10" i="34"/>
  <c r="I10" i="34" s="1"/>
  <c r="H13" i="15"/>
  <c r="I13" i="15" s="1"/>
  <c r="H31" i="15"/>
  <c r="I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H17" i="23"/>
  <c r="I17" i="23" s="1"/>
  <c r="H19" i="23"/>
  <c r="I19" i="23" s="1"/>
  <c r="K19" i="23" s="1"/>
  <c r="H29" i="23"/>
  <c r="I29" i="23" s="1"/>
  <c r="H38" i="23"/>
  <c r="I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H16" i="34"/>
  <c r="I16" i="34" s="1"/>
  <c r="K16" i="34" s="1"/>
  <c r="H14" i="34"/>
  <c r="I14" i="34" s="1"/>
  <c r="K14" i="34" s="1"/>
  <c r="H30" i="34"/>
  <c r="I30" i="34" s="1"/>
  <c r="K30" i="34" s="1"/>
  <c r="H8" i="34"/>
  <c r="I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H22" i="23"/>
  <c r="I22" i="23" s="1"/>
  <c r="K22" i="23" s="1"/>
  <c r="H36" i="23"/>
  <c r="I36" i="23" s="1"/>
  <c r="K27" i="51"/>
  <c r="K14" i="51"/>
  <c r="K30" i="51"/>
  <c r="K23" i="51"/>
  <c r="K39" i="51"/>
  <c r="K13" i="51"/>
  <c r="K43" i="51"/>
  <c r="K29" i="51"/>
  <c r="K20" i="51"/>
  <c r="K41" i="51"/>
  <c r="K16" i="51"/>
  <c r="K42" i="51"/>
  <c r="K33" i="51"/>
  <c r="K32" i="51"/>
  <c r="K21" i="51"/>
  <c r="K34" i="51"/>
  <c r="K17" i="51"/>
  <c r="K37" i="51"/>
  <c r="K22" i="51"/>
  <c r="K38" i="51"/>
  <c r="K15" i="51"/>
  <c r="K31" i="51"/>
  <c r="K6" i="51"/>
  <c r="K26" i="51"/>
  <c r="K10" i="51"/>
  <c r="K40" i="51"/>
  <c r="K11" i="51"/>
  <c r="K8" i="51"/>
  <c r="K25" i="51"/>
  <c r="K28" i="51"/>
  <c r="K19" i="51"/>
  <c r="K18"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H44" i="25"/>
  <c r="I5" i="25"/>
  <c r="K7" i="25"/>
  <c r="K23" i="25"/>
  <c r="K39" i="25"/>
  <c r="K11" i="25"/>
  <c r="K29" i="25"/>
  <c r="K13" i="25"/>
  <c r="K17" i="25"/>
  <c r="K6" i="25"/>
  <c r="K34" i="25"/>
  <c r="K14" i="25"/>
  <c r="K32" i="25"/>
  <c r="K38" i="25"/>
  <c r="K10" i="25"/>
  <c r="K30" i="25"/>
  <c r="K8" i="25"/>
  <c r="K28" i="25"/>
  <c r="K12" i="25"/>
  <c r="K23" i="22"/>
  <c r="K27" i="22"/>
  <c r="K7" i="22"/>
  <c r="K17" i="22"/>
  <c r="K35" i="22"/>
  <c r="K19" i="22"/>
  <c r="K13" i="22"/>
  <c r="K29" i="22"/>
  <c r="K16" i="22"/>
  <c r="K32" i="22"/>
  <c r="K20" i="22"/>
  <c r="K28" i="22"/>
  <c r="K38" i="22"/>
  <c r="K6" i="22"/>
  <c r="K18" i="22"/>
  <c r="K35" i="12"/>
  <c r="K27" i="12"/>
  <c r="K25" i="12"/>
  <c r="K10" i="12"/>
  <c r="K28" i="12"/>
  <c r="K40" i="12"/>
  <c r="K24" i="12"/>
  <c r="K8" i="12"/>
  <c r="K22" i="40"/>
  <c r="K19" i="40"/>
  <c r="I5" i="40"/>
  <c r="H44" i="40"/>
  <c r="K41" i="40"/>
  <c r="K27" i="40"/>
  <c r="K6" i="40"/>
  <c r="K34" i="40"/>
  <c r="K25" i="40"/>
  <c r="K12" i="40"/>
  <c r="K42" i="40"/>
  <c r="K21" i="40"/>
  <c r="K43" i="40"/>
  <c r="K26" i="40"/>
  <c r="K7" i="40"/>
  <c r="K23" i="40"/>
  <c r="K39" i="40"/>
  <c r="K16" i="40"/>
  <c r="K32" i="40"/>
  <c r="K15" i="30"/>
  <c r="K35" i="30"/>
  <c r="K9" i="30"/>
  <c r="K39" i="30"/>
  <c r="K32" i="30"/>
  <c r="K24" i="30"/>
  <c r="K12" i="30"/>
  <c r="K22" i="30"/>
  <c r="K38" i="30"/>
  <c r="K16" i="30"/>
  <c r="K42" i="30"/>
  <c r="K14" i="42"/>
  <c r="K30" i="42"/>
  <c r="K22" i="42"/>
  <c r="K36" i="42"/>
  <c r="K12" i="42"/>
  <c r="K42" i="42"/>
  <c r="K29" i="42"/>
  <c r="K34" i="42"/>
  <c r="K23" i="42"/>
  <c r="K6" i="42"/>
  <c r="K28" i="42"/>
  <c r="K31" i="42"/>
  <c r="K8" i="42"/>
  <c r="K24" i="42"/>
  <c r="K40" i="42"/>
  <c r="K17" i="42"/>
  <c r="K33" i="42"/>
  <c r="K20" i="39"/>
  <c r="K42" i="39"/>
  <c r="K30" i="39"/>
  <c r="K12" i="39"/>
  <c r="K28" i="39"/>
  <c r="K23" i="39"/>
  <c r="K34" i="39"/>
  <c r="K22" i="39"/>
  <c r="K13" i="39"/>
  <c r="K43" i="39"/>
  <c r="K26" i="39"/>
  <c r="K7" i="39"/>
  <c r="K29" i="39"/>
  <c r="K8" i="39"/>
  <c r="K24" i="39"/>
  <c r="K40" i="39"/>
  <c r="K17" i="39"/>
  <c r="K33" i="39"/>
  <c r="K6" i="39"/>
  <c r="K30" i="36"/>
  <c r="K10" i="36"/>
  <c r="K6" i="36"/>
  <c r="K18" i="36"/>
  <c r="K11" i="36"/>
  <c r="K33" i="36"/>
  <c r="K36" i="36"/>
  <c r="K15" i="36"/>
  <c r="K31" i="36"/>
  <c r="K24" i="36"/>
  <c r="H44" i="33"/>
  <c r="I5" i="33"/>
  <c r="K24" i="33"/>
  <c r="K12" i="33"/>
  <c r="K18" i="33"/>
  <c r="K8" i="33"/>
  <c r="K16" i="33"/>
  <c r="K32" i="33"/>
  <c r="K10" i="33"/>
  <c r="K14" i="33"/>
  <c r="K29" i="33"/>
  <c r="K17" i="33"/>
  <c r="K33" i="33"/>
  <c r="K9" i="33"/>
  <c r="K37" i="33"/>
  <c r="K7" i="33"/>
  <c r="K25" i="33"/>
  <c r="K11" i="33"/>
  <c r="K27" i="33"/>
  <c r="K43" i="33"/>
  <c r="K10" i="52"/>
  <c r="K27" i="52"/>
  <c r="K42" i="52"/>
  <c r="K29" i="52"/>
  <c r="K23" i="52"/>
  <c r="K35" i="52"/>
  <c r="K13" i="52"/>
  <c r="K28" i="52"/>
  <c r="K16" i="52"/>
  <c r="K19" i="52"/>
  <c r="K22" i="52"/>
  <c r="K15" i="52"/>
  <c r="K11" i="52"/>
  <c r="K21" i="52"/>
  <c r="K22" i="43"/>
  <c r="K8" i="43"/>
  <c r="K26" i="43"/>
  <c r="K25" i="43"/>
  <c r="K41" i="43"/>
  <c r="K20" i="43"/>
  <c r="K40" i="43"/>
  <c r="K6" i="43"/>
  <c r="K12" i="31"/>
  <c r="K30" i="31"/>
  <c r="K14" i="31"/>
  <c r="K9" i="31"/>
  <c r="K11" i="31"/>
  <c r="K15" i="31"/>
  <c r="K35" i="31"/>
  <c r="K25" i="31"/>
  <c r="K7" i="31"/>
  <c r="K39" i="31"/>
  <c r="K16" i="31"/>
  <c r="K28" i="31"/>
  <c r="K32" i="31"/>
  <c r="K15" i="41"/>
  <c r="K26" i="41"/>
  <c r="K29" i="41"/>
  <c r="K34" i="41"/>
  <c r="K18" i="41"/>
  <c r="K37" i="41"/>
  <c r="K36" i="41"/>
  <c r="K27" i="41"/>
  <c r="K14" i="41"/>
  <c r="H44" i="41"/>
  <c r="I5" i="41"/>
  <c r="K31" i="41"/>
  <c r="K20" i="41"/>
  <c r="K42" i="41"/>
  <c r="K23" i="41"/>
  <c r="K8" i="41"/>
  <c r="K24" i="41"/>
  <c r="K40" i="41"/>
  <c r="K17" i="41"/>
  <c r="K33" i="41"/>
  <c r="K6" i="41"/>
  <c r="K21" i="35"/>
  <c r="K17" i="35"/>
  <c r="I5" i="35"/>
  <c r="K40" i="35"/>
  <c r="K38" i="35"/>
  <c r="K6" i="35"/>
  <c r="K12" i="35"/>
  <c r="K8" i="35"/>
  <c r="K11" i="35"/>
  <c r="K29" i="35"/>
  <c r="K13" i="35"/>
  <c r="K41" i="35"/>
  <c r="K15" i="35"/>
  <c r="K31" i="35"/>
  <c r="K43" i="35"/>
  <c r="K36" i="35"/>
  <c r="K32" i="35"/>
  <c r="K16" i="35"/>
  <c r="K25" i="32"/>
  <c r="K39" i="32"/>
  <c r="K41" i="32"/>
  <c r="K43" i="32"/>
  <c r="K23" i="32"/>
  <c r="K17" i="32"/>
  <c r="K35" i="32"/>
  <c r="K21" i="32"/>
  <c r="K14" i="32"/>
  <c r="K40" i="32"/>
  <c r="K28" i="32"/>
  <c r="K38" i="32"/>
  <c r="K30" i="32"/>
  <c r="H44" i="32"/>
  <c r="I5" i="32"/>
  <c r="K22" i="32"/>
  <c r="K42" i="32"/>
  <c r="K26" i="32"/>
  <c r="K10" i="32"/>
  <c r="K23" i="23"/>
  <c r="K25" i="23"/>
  <c r="K17" i="23"/>
  <c r="K13" i="23"/>
  <c r="K29" i="23"/>
  <c r="K8" i="23"/>
  <c r="K38" i="23"/>
  <c r="K18" i="23"/>
  <c r="K10" i="23"/>
  <c r="K9" i="29"/>
  <c r="K37" i="29"/>
  <c r="K39" i="29"/>
  <c r="K15" i="29"/>
  <c r="K33" i="29"/>
  <c r="K17" i="29"/>
  <c r="K11" i="29"/>
  <c r="K27" i="29"/>
  <c r="K43"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15"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30" i="19"/>
  <c r="K18" i="19"/>
  <c r="K26" i="19"/>
  <c r="K36" i="19"/>
  <c r="K20" i="19"/>
  <c r="K30" i="38"/>
  <c r="K12" i="38"/>
  <c r="K10" i="38"/>
  <c r="I5" i="38"/>
  <c r="K14" i="38"/>
  <c r="K15" i="38"/>
  <c r="K20" i="38"/>
  <c r="K7" i="38"/>
  <c r="K37" i="38"/>
  <c r="K11" i="38"/>
  <c r="K8" i="38"/>
  <c r="K24" i="38"/>
  <c r="K17" i="38"/>
  <c r="K33" i="38"/>
  <c r="K6" i="38"/>
  <c r="K29" i="26"/>
  <c r="K25" i="26"/>
  <c r="K35" i="26"/>
  <c r="K13" i="26"/>
  <c r="K11" i="26"/>
  <c r="K19" i="26"/>
  <c r="K41" i="26"/>
  <c r="K7" i="26"/>
  <c r="K23" i="26"/>
  <c r="K39" i="26"/>
  <c r="K26"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K26" i="28"/>
  <c r="H44"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19" i="34"/>
  <c r="K43" i="34"/>
  <c r="K15" i="34"/>
  <c r="K38" i="34"/>
  <c r="K6" i="34"/>
  <c r="K8" i="34"/>
  <c r="K18" i="34"/>
  <c r="K9" i="15"/>
  <c r="K29" i="15"/>
  <c r="K6" i="15"/>
  <c r="K10" i="15"/>
  <c r="K8" i="15"/>
  <c r="K5" i="44"/>
  <c r="K17" i="20"/>
  <c r="K35" i="20"/>
  <c r="K11" i="20"/>
  <c r="K29" i="20"/>
  <c r="K9" i="20"/>
  <c r="K27" i="20"/>
  <c r="K7" i="20"/>
  <c r="K23" i="20"/>
  <c r="K42" i="20"/>
  <c r="K26" i="20"/>
  <c r="K38" i="20"/>
  <c r="K6" i="20"/>
  <c r="K14" i="20"/>
  <c r="K32" i="20"/>
  <c r="K16" i="20"/>
  <c r="K36" i="20"/>
  <c r="K20" i="20"/>
  <c r="I5" i="17"/>
  <c r="H44" i="17"/>
  <c r="K32" i="17"/>
  <c r="K16" i="17"/>
  <c r="K15" i="17"/>
  <c r="K29" i="17"/>
  <c r="K11" i="17"/>
  <c r="K27" i="17"/>
  <c r="K23" i="17"/>
  <c r="K7" i="17"/>
  <c r="K9" i="17"/>
  <c r="K25" i="17"/>
  <c r="K41" i="17"/>
  <c r="K38" i="17"/>
  <c r="K30" i="17"/>
  <c r="K42" i="17"/>
  <c r="K10" i="17"/>
  <c r="K18" i="17"/>
  <c r="K28" i="17"/>
  <c r="K12" i="17"/>
  <c r="K40" i="8"/>
  <c r="K24" i="8"/>
  <c r="K8" i="8"/>
  <c r="K35" i="8"/>
  <c r="K37"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11" i="22"/>
  <c r="K39" i="22"/>
  <c r="K41" i="22"/>
  <c r="K43" i="22"/>
  <c r="K31" i="22"/>
  <c r="K15" i="22"/>
  <c r="K33" i="22"/>
  <c r="K21" i="22"/>
  <c r="K37" i="22"/>
  <c r="K24" i="22"/>
  <c r="K8" i="22"/>
  <c r="K36" i="22"/>
  <c r="H44" i="22"/>
  <c r="I5" i="22"/>
  <c r="K12" i="22"/>
  <c r="K30" i="22"/>
  <c r="K14" i="22"/>
  <c r="K42" i="22"/>
  <c r="K26" i="22"/>
  <c r="K10" i="22"/>
  <c r="K13" i="12"/>
  <c r="K31" i="12"/>
  <c r="K15" i="12"/>
  <c r="K17" i="12"/>
  <c r="K33" i="12"/>
  <c r="K22" i="12"/>
  <c r="K14" i="12"/>
  <c r="K6" i="12"/>
  <c r="K26" i="12"/>
  <c r="K16" i="12"/>
  <c r="K35" i="40"/>
  <c r="K10" i="40"/>
  <c r="K38" i="40"/>
  <c r="K13" i="40"/>
  <c r="K30" i="40"/>
  <c r="K18" i="40"/>
  <c r="K20" i="40"/>
  <c r="K9" i="40"/>
  <c r="K37" i="40"/>
  <c r="K28" i="40"/>
  <c r="K11" i="40"/>
  <c r="K33" i="40"/>
  <c r="K14" i="40"/>
  <c r="K36" i="40"/>
  <c r="K15" i="40"/>
  <c r="K31" i="40"/>
  <c r="K8" i="40"/>
  <c r="K24" i="40"/>
  <c r="K40" i="40"/>
  <c r="K13" i="30"/>
  <c r="K31" i="30"/>
  <c r="K43" i="30"/>
  <c r="K25" i="30"/>
  <c r="K40" i="30"/>
  <c r="K30" i="30"/>
  <c r="K28" i="30"/>
  <c r="K6" i="30"/>
  <c r="K18" i="30"/>
  <c r="K35" i="42"/>
  <c r="H44" i="42"/>
  <c r="I5" i="42"/>
  <c r="K19" i="42"/>
  <c r="K10" i="42"/>
  <c r="K27" i="42"/>
  <c r="K7" i="42"/>
  <c r="K18" i="42"/>
  <c r="K38" i="42"/>
  <c r="K21" i="42"/>
  <c r="K43" i="42"/>
  <c r="K16" i="42"/>
  <c r="K32" i="42"/>
  <c r="K9" i="42"/>
  <c r="K25" i="42"/>
  <c r="K41" i="42"/>
  <c r="K21" i="39"/>
  <c r="K37" i="39"/>
  <c r="K31" i="39"/>
  <c r="K11" i="39"/>
  <c r="I5" i="39"/>
  <c r="H44" i="39"/>
  <c r="K18" i="39"/>
  <c r="K15" i="39"/>
  <c r="K10" i="39"/>
  <c r="K38" i="39"/>
  <c r="K27" i="39"/>
  <c r="K14" i="39"/>
  <c r="K36" i="39"/>
  <c r="K19" i="39"/>
  <c r="K39" i="39"/>
  <c r="K16" i="39"/>
  <c r="K32" i="39"/>
  <c r="K9" i="39"/>
  <c r="K25" i="39"/>
  <c r="K41" i="39"/>
  <c r="K41" i="36"/>
  <c r="K29" i="36"/>
  <c r="K27" i="36"/>
  <c r="K22" i="36"/>
  <c r="K34" i="36"/>
  <c r="K25" i="36"/>
  <c r="K12" i="36"/>
  <c r="K42" i="36"/>
  <c r="K43" i="36"/>
  <c r="K26" i="36"/>
  <c r="K7" i="36"/>
  <c r="K39" i="36"/>
  <c r="K16" i="36"/>
  <c r="K32" i="36"/>
  <c r="H44"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8" i="52"/>
  <c r="K31" i="52"/>
  <c r="K8" i="52"/>
  <c r="K20" i="52"/>
  <c r="K32" i="52"/>
  <c r="K18" i="52"/>
  <c r="K29" i="43"/>
  <c r="K19" i="43"/>
  <c r="K10" i="43"/>
  <c r="I5" i="43"/>
  <c r="K18" i="43"/>
  <c r="K17" i="43"/>
  <c r="K14" i="43"/>
  <c r="K36" i="43"/>
  <c r="K27" i="43"/>
  <c r="K12" i="43"/>
  <c r="K28" i="43"/>
  <c r="K33" i="43"/>
  <c r="K39" i="43"/>
  <c r="I5" i="31"/>
  <c r="H44" i="31"/>
  <c r="K24" i="31"/>
  <c r="K38" i="31"/>
  <c r="K22"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23"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6" i="23"/>
  <c r="K42" i="23"/>
  <c r="K36" i="23"/>
  <c r="K20" i="23"/>
  <c r="H44" i="29"/>
  <c r="I5" i="29"/>
  <c r="K21"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H44" i="19"/>
  <c r="K32" i="19"/>
  <c r="K16" i="19"/>
  <c r="K21" i="19"/>
  <c r="K37" i="19"/>
  <c r="K19" i="19"/>
  <c r="K11" i="19"/>
  <c r="K29" i="19"/>
  <c r="K9" i="19"/>
  <c r="K27" i="19"/>
  <c r="K7" i="19"/>
  <c r="K23" i="19"/>
  <c r="K39" i="19"/>
  <c r="K22" i="19"/>
  <c r="K6" i="19"/>
  <c r="K34" i="19"/>
  <c r="K42" i="19"/>
  <c r="K10" i="19"/>
  <c r="K28" i="19"/>
  <c r="K12" i="19"/>
  <c r="K19" i="38"/>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H44" i="26"/>
  <c r="K28" i="26"/>
  <c r="I44"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40" i="34"/>
  <c r="K20" i="34"/>
  <c r="K42" i="34"/>
  <c r="K26" i="34"/>
  <c r="K10" i="34"/>
  <c r="K13" i="15"/>
  <c r="K23" i="15"/>
  <c r="K31" i="15"/>
  <c r="K39" i="15"/>
  <c r="K21" i="15"/>
  <c r="K30" i="15"/>
  <c r="K38" i="15"/>
  <c r="K14" i="15"/>
  <c r="K18" i="15"/>
  <c r="K26" i="15"/>
  <c r="K36" i="15"/>
  <c r="K20" i="15"/>
  <c r="I5" i="15"/>
  <c r="K16" i="15"/>
  <c r="I5" i="20"/>
  <c r="H44" i="20"/>
  <c r="K19" i="20"/>
  <c r="K21" i="20"/>
  <c r="K37" i="20"/>
  <c r="K25" i="20"/>
  <c r="K43" i="20"/>
  <c r="K13" i="20"/>
  <c r="K41" i="20"/>
  <c r="K15" i="20"/>
  <c r="K31" i="20"/>
  <c r="K34" i="20"/>
  <c r="K10" i="20"/>
  <c r="K18" i="20"/>
  <c r="K22" i="20"/>
  <c r="K30" i="20"/>
  <c r="K40" i="20"/>
  <c r="K24" i="20"/>
  <c r="K8" i="20"/>
  <c r="K28" i="20"/>
  <c r="K12" i="20"/>
  <c r="K40" i="17"/>
  <c r="K24" i="17"/>
  <c r="K8" i="17"/>
  <c r="K43" i="17"/>
  <c r="K31" i="17"/>
  <c r="K13" i="17"/>
  <c r="K19" i="17"/>
  <c r="K37" i="17"/>
  <c r="K21" i="17"/>
  <c r="K39" i="17"/>
  <c r="K17" i="17"/>
  <c r="K33" i="17"/>
  <c r="K6" i="17"/>
  <c r="K14" i="17"/>
  <c r="K22" i="17"/>
  <c r="K26" i="17"/>
  <c r="K34" i="17"/>
  <c r="K36" i="17"/>
  <c r="K20" i="17"/>
  <c r="H44" i="8"/>
  <c r="I5" i="8"/>
  <c r="K32" i="8"/>
  <c r="K16" i="8"/>
  <c r="K13" i="8"/>
  <c r="K27" i="8"/>
  <c r="K19" i="8"/>
  <c r="K11" i="8"/>
  <c r="K43" i="8"/>
  <c r="K15" i="8"/>
  <c r="K31" i="8"/>
  <c r="K7" i="8"/>
  <c r="K23" i="8"/>
  <c r="K39" i="8"/>
  <c r="K10" i="8"/>
  <c r="K26" i="8"/>
  <c r="K30" i="8"/>
  <c r="K38" i="8"/>
  <c r="K6" i="8"/>
  <c r="K28" i="8"/>
  <c r="K12" i="8"/>
  <c r="I5" i="51" l="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<sst xmlns="http://schemas.openxmlformats.org/spreadsheetml/2006/main" count="7817" uniqueCount="613">
  <si>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</si>
  <si>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</si>
  <si>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</si>
  <si>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</si>
  <si>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</si>
  <si>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</si>
  <si>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</si>
  <si>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</si>
  <si>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</si>
  <si>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</si>
  <si>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</si>
  <si>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</si>
  <si>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</si>
  <si>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</si>
  <si>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</si>
  <si>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</si>
  <si>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</si>
  <si>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</si>
  <si>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</si>
  <si>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</si>
  <si>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</si>
  <si>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</si>
  <si>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</si>
  <si>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</si>
  <si>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</si>
  <si>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</si>
  <si>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</si>
  <si>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</si>
  <si>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</si>
  <si>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</si>
  <si>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</si>
  <si>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</si>
  <si>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</si>
  <si>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</si>
  <si>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</si>
  <si>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</si>
  <si>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</si>
  <si>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</si>
  <si>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</si>
  <si>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</si>
  <si>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</si>
  <si>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</si>
  <si>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</si>
  <si>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</si>
  <si>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</si>
  <si>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</si>
  <si>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</si>
  <si>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</si>
  <si>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</si>
  <si>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</si>
  <si>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</si>
  <si>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</si>
  <si>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</si>
  <si>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</si>
  <si>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</si>
  <si>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</si>
  <si>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</si>
  <si>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</si>
  <si>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</si>
  <si>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</si>
  <si>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</si>
  <si>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</si>
  <si>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</si>
  <si>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</si>
  <si>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</si>
  <si>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</si>
  <si>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</si>
  <si>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</si>
  <si>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</si>
  <si>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</si>
  <si>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</si>
  <si>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</si>
  <si>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</si>
  <si>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</si>
  <si>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</si>
  <si>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</si>
  <si>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</si>
  <si>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</si>
  <si>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</si>
  <si>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</si>
  <si>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</si>
  <si>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</si>
  <si>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</si>
  <si>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</si>
  <si>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</si>
  <si>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</si>
  <si>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</si>
  <si>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</si>
  <si>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</si>
  <si>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</si>
  <si>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</si>
  <si>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</si>
  <si>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</si>
  <si>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</si>
  <si>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</si>
  <si>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</si>
  <si>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</si>
  <si>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</si>
  <si>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</si>
  <si>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</si>
  <si>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</si>
  <si>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</si>
  <si>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</si>
  <si>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</si>
  <si>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</si>
  <si>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</si>
  <si>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</si>
  <si>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</si>
  <si>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</si>
  <si>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</si>
  <si>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</si>
  <si>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</si>
  <si>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</si>
  <si>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</si>
  <si>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</si>
  <si>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</si>
  <si>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</si>
  <si>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</si>
  <si>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</si>
  <si>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</si>
  <si>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</si>
  <si>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</si>
  <si>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</si>
  <si>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</si>
  <si>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</si>
  <si>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</si>
  <si>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</si>
  <si>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</si>
  <si>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</si>
  <si>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</si>
  <si>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</si>
  <si>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</si>
  <si>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</si>
  <si>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</si>
  <si>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</si>
  <si>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</si>
  <si>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</si>
  <si>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</si>
  <si>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</si>
  <si>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</si>
  <si>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</si>
  <si>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</si>
  <si>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</si>
  <si>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</si>
  <si>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</si>
  <si>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</si>
  <si>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</si>
  <si>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</si>
  <si>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</si>
  <si>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</si>
  <si>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</si>
  <si>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</si>
  <si>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</si>
  <si>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</si>
  <si>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</si>
  <si>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</si>
  <si>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</si>
  <si>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</si>
  <si>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</si>
  <si>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</si>
  <si>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</si>
  <si>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</si>
  <si>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</si>
  <si>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</si>
  <si>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</si>
  <si>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</si>
  <si>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</si>
  <si>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</si>
  <si>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</si>
  <si>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</si>
  <si>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</si>
  <si>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</si>
  <si>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</si>
  <si>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</si>
  <si>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</si>
  <si>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</si>
  <si>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</si>
  <si>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</si>
  <si>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</si>
  <si>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</si>
  <si>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</si>
  <si>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</si>
  <si>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</si>
  <si>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</si>
  <si>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</si>
  <si>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</si>
  <si>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</si>
  <si>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</si>
  <si>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</si>
  <si>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</si>
  <si>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</si>
  <si>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</si>
  <si>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</si>
  <si>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</si>
  <si>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</si>
  <si>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</si>
  <si>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</si>
  <si>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</si>
  <si>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</si>
  <si>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</si>
  <si>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</si>
  <si>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</si>
  <si>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</si>
  <si>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</si>
  <si>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</si>
  <si>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</si>
  <si>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</si>
  <si>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</si>
  <si>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</si>
  <si>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</si>
  <si>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</si>
  <si>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</si>
  <si>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</si>
  <si>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</si>
  <si>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</si>
  <si>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</si>
  <si>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</si>
  <si>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</si>
  <si>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</si>
  <si>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</si>
  <si>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</si>
  <si>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</si>
  <si>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</si>
  <si>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</si>
  <si>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</si>
  <si>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</si>
  <si>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</si>
  <si>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</si>
  <si>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</si>
  <si>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</si>
  <si>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</si>
  <si>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</si>
  <si>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</si>
  <si>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</si>
  <si>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</si>
  <si>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</si>
  <si>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</si>
  <si>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</si>
  <si>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</si>
  <si>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</si>
  <si>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</si>
  <si>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</si>
  <si>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</si>
  <si>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</si>
  <si>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</si>
  <si>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</si>
  <si>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</si>
  <si>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</si>
  <si>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</si>
  <si>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</si>
  <si>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</si>
  <si>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</si>
  <si>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</si>
  <si>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</si>
  <si>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</si>
  <si>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</si>
  <si>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</si>
  <si>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</si>
  <si>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</si>
  <si>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</si>
  <si>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</si>
  <si>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</si>
  <si>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</si>
  <si>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</si>
  <si>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</si>
  <si>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</si>
  <si>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</si>
  <si>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</si>
  <si>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</si>
  <si>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</si>
  <si>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</si>
  <si>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</si>
  <si>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</si>
  <si>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</si>
  <si>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</si>
  <si>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</si>
  <si>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</si>
  <si>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</si>
  <si>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</si>
  <si>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</si>
  <si>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</si>
  <si>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</si>
  <si>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</si>
  <si>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</si>
  <si>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</si>
  <si>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</si>
  <si>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</si>
  <si>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</si>
  <si>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</si>
  <si>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</si>
  <si>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</si>
  <si>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</si>
  <si>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</si>
  <si>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</si>
  <si>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</si>
  <si>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</si>
  <si>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</si>
  <si>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</si>
  <si>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</si>
  <si>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</si>
  <si>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</si>
  <si>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</si>
  <si>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</si>
  <si>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</si>
  <si>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</si>
  <si>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</si>
  <si>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</si>
  <si>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</si>
  <si>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</si>
  <si>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</si>
  <si>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</si>
  <si>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</si>
  <si>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</si>
  <si>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</si>
  <si>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</si>
  <si>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</si>
  <si>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</si>
  <si>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</si>
  <si>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</si>
  <si>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</si>
  <si>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</si>
  <si>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</si>
  <si>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</si>
  <si>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</si>
  <si>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</si>
  <si>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</si>
  <si>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</si>
  <si>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</si>
  <si>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</si>
  <si>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</si>
  <si>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</si>
  <si>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</si>
  <si>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</si>
  <si>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</si>
  <si>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</si>
  <si>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</si>
  <si>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</si>
  <si>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</si>
  <si>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</si>
  <si>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</si>
  <si>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</si>
  <si>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</si>
  <si>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</si>
  <si>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</si>
  <si>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</si>
  <si>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</si>
  <si>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</si>
  <si>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</si>
  <si>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</si>
  <si>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</si>
  <si>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</si>
  <si>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</si>
  <si>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</si>
  <si>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</si>
  <si>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</si>
  <si>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</si>
  <si>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</si>
  <si>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</si>
  <si>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</si>
  <si>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</si>
  <si>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</si>
  <si>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</si>
  <si>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</si>
  <si>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</si>
  <si>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</si>
  <si>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</si>
  <si>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</si>
  <si>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</si>
  <si>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</si>
  <si>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</si>
  <si>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</si>
  <si>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</si>
  <si>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</si>
  <si>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</si>
  <si>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</si>
  <si>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</si>
  <si>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</si>
  <si>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</si>
  <si>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</si>
  <si>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</si>
  <si>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</si>
  <si>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</si>
  <si>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</si>
  <si>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</si>
  <si>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</si>
  <si>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</si>
  <si>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</si>
  <si>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</si>
  <si>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</si>
  <si>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</si>
  <si>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</si>
  <si>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</si>
  <si>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</si>
  <si>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</si>
  <si>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</si>
  <si>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</si>
  <si>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</si>
  <si>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</si>
  <si>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</si>
  <si>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</si>
  <si>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</si>
  <si>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</si>
  <si>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</si>
  <si>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</si>
  <si>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</si>
  <si>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</si>
  <si>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</si>
  <si>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</si>
  <si>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</si>
  <si>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</si>
  <si>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</si>
  <si>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</si>
  <si>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</si>
  <si>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</si>
  <si>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</si>
  <si>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</si>
  <si>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</si>
  <si>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</si>
  <si>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</si>
  <si>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</si>
  <si>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</si>
  <si>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</si>
  <si>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</si>
  <si>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</si>
  <si>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</si>
  <si>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</si>
  <si>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</si>
  <si>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</si>
  <si>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</si>
  <si>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</si>
  <si>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</si>
  <si>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</si>
  <si>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</si>
  <si>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</si>
  <si>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</si>
  <si>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</si>
  <si>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</si>
  <si>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</si>
  <si>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</si>
  <si>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</si>
  <si>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</si>
  <si>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</si>
  <si>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</si>
  <si>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</si>
  <si>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</si>
  <si>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</si>
  <si>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</si>
  <si>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</si>
  <si>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</si>
  <si>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</si>
  <si>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</si>
  <si>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</si>
  <si>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</si>
  <si>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</si>
  <si>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</si>
  <si>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</si>
  <si>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</si>
  <si>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</si>
  <si>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</si>
  <si>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</si>
  <si>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</si>
  <si>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</si>
  <si>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</si>
  <si>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</si>
  <si>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</si>
  <si>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</si>
  <si>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</si>
  <si>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</si>
  <si>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</si>
  <si>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</si>
  <si>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</si>
  <si>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</si>
  <si>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</si>
  <si>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</si>
  <si>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</si>
  <si>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</si>
  <si>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</si>
  <si>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</si>
  <si>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</si>
  <si>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</si>
  <si>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</si>
  <si>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</si>
  <si>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</si>
  <si>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</si>
  <si>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</si>
  <si>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</si>
  <si>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</si>
  <si>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</si>
  <si>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</si>
  <si>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</si>
  <si>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</si>
  <si>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</si>
  <si>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</si>
  <si>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</si>
  <si>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</si>
  <si>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</si>
  <si>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</si>
  <si>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</si>
  <si>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</si>
  <si>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</si>
  <si>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</si>
  <si>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</si>
  <si>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</si>
  <si>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</si>
  <si>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</si>
  <si>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</si>
  <si>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</si>
  <si>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</si>
  <si>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</si>
  <si>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</si>
  <si>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</si>
  <si>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</si>
  <si>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</si>
  <si>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</si>
  <si>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</si>
  <si>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</si>
  <si>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</si>
  <si>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</si>
  <si>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</si>
  <si>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</si>
  <si>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</si>
  <si>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</si>
  <si>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</si>
  <si>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</si>
  <si>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</si>
  <si>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</si>
  <si>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</si>
  <si>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</si>
  <si>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</si>
  <si>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</si>
  <si>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</si>
  <si>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</si>
  <si>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</si>
  <si>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</si>
  <si>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</si>
  <si>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</si>
  <si>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</si>
  <si>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</si>
  <si>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</si>
  <si>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</si>
  <si>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</si>
  <si>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</si>
  <si>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</si>
  <si>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</si>
  <si>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</si>
  <si>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</si>
  <si>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</si>
  <si>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</si>
  <si>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</si>
  <si>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</si>
  <si>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</si>
  <si>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</si>
  <si>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</si>
  <si>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</si>
  <si>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(出所）兵庫県立大学地域経済指標研究会(2023)「2015年兵庫県市町産業連関表」</t>
    <rPh sb="1" eb="3">
      <t>シュッショ</t>
    </rPh>
    <rPh sb="4" eb="6">
      <t>ヒョウゴ</t>
    </rPh>
    <rPh sb="6" eb="8">
      <t>ケンリツ</t>
    </rPh>
    <rPh sb="8" eb="10">
      <t>ダイガク</t>
    </rPh>
    <rPh sb="10" eb="12">
      <t>チイキ</t>
    </rPh>
    <rPh sb="12" eb="14">
      <t>ケイザイ</t>
    </rPh>
    <rPh sb="14" eb="16">
      <t>シヒョウ</t>
    </rPh>
    <rPh sb="16" eb="19">
      <t>ケンキュウカイ</t>
    </rPh>
    <rPh sb="30" eb="31">
      <t>ネン</t>
    </rPh>
    <rPh sb="31" eb="34">
      <t>ヒョウゴケン</t>
    </rPh>
    <rPh sb="34" eb="36">
      <t>シチョウ</t>
    </rPh>
    <rPh sb="36" eb="38">
      <t>サンギョウ</t>
    </rPh>
    <rPh sb="38" eb="41">
      <t>レンカンヒョウ</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</si>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</sst>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7">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91" fontId="6" fillId="3" borderId="10" xfId="1" applyNumberFormat="1" applyFont="1" applyFill="1" applyBorder="1" applyAlignment="1"/>
    <xf numFmtId="191" fontId="6" fillId="3" borderId="13" xfId="1" applyNumberFormat="1" applyFont="1" applyFill="1" applyBorder="1" applyAlignment="1"/>
    <xf numFmtId="191" fontId="6" fillId="3" borderId="11"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182" fontId="19" fillId="9" borderId="3" xfId="0" applyNumberFormat="1" applyFont="1" applyFill="1" applyBorder="1" applyAlignment="1">
      <alignment horizontal="center"/>
    </xf>
    <xf numFmtId="182" fontId="19" fillId="9" borderId="7" xfId="0" applyNumberFormat="1" applyFont="1" applyFill="1" applyBorder="1" applyAlignment="1">
      <alignment horizontal="center" vertical="top" wrapText="1"/>
    </xf>
    <xf numFmtId="193" fontId="19" fillId="9" borderId="0" xfId="1" applyNumberFormat="1" applyFont="1" applyFill="1" applyBorder="1" applyAlignment="1"/>
    <xf numFmtId="193" fontId="19" fillId="9" borderId="13" xfId="1" applyNumberFormat="1" applyFont="1" applyFill="1" applyBorder="1" applyAlignme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G45" sqref="G45"/>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25" t="str">
        <f>最終需要_まとめ!A46</f>
        <v>2015年尼崎市産業連関表</v>
      </c>
      <c r="C45" s="466">
        <v>45158</v>
      </c>
    </row>
    <row r="46" spans="1:3" x14ac:dyDescent="0.2">
      <c r="A46" s="27" t="s">
        <v>190</v>
      </c>
      <c r="B46" s="237" t="str">
        <f>B45</f>
        <v>2015年尼崎市産業連関表</v>
      </c>
      <c r="C46" s="24"/>
    </row>
    <row r="47" spans="1:3" x14ac:dyDescent="0.2">
      <c r="A47" s="28" t="s">
        <v>110</v>
      </c>
      <c r="B47" s="426" t="str">
        <f>B45</f>
        <v>2015年尼崎市産業連関表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304</v>
      </c>
      <c r="S2" s="3" t="s">
        <v>153</v>
      </c>
      <c r="U2" s="64" t="s">
        <v>210</v>
      </c>
      <c r="W2" s="3" t="s">
        <v>130</v>
      </c>
      <c r="Y2" s="3" t="s">
        <v>154</v>
      </c>
    </row>
    <row r="3" spans="1:25" ht="44" x14ac:dyDescent="0.2">
      <c r="B3" s="65"/>
      <c r="C3" s="66" t="s">
        <v>228</v>
      </c>
      <c r="D3" s="66" t="s">
        <v>247</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8.6071987480438178E-3</v>
      </c>
      <c r="E5" s="77">
        <f t="shared" ref="E5:E38" si="0">$C$10*D5</f>
        <v>0.86071987480438183</v>
      </c>
      <c r="F5" s="76">
        <f>分析係数表!C8</f>
        <v>1.3183034008406591E-2</v>
      </c>
      <c r="G5" s="77">
        <f t="shared" ref="G5:G38" si="1">E5*F5</f>
        <v>1.1346899381257628E-2</v>
      </c>
      <c r="H5" s="77">
        <f t="array" ref="H5:H43">MMULT(逆行列係数!C5:AO43,'6'!G5:G43)</f>
        <v>1.1402887887278118E-2</v>
      </c>
      <c r="I5" s="77">
        <f t="shared" ref="I5:I38" si="2">C5+H5</f>
        <v>1.1402887887278118E-2</v>
      </c>
      <c r="J5" s="76">
        <f>分析係数表!G8</f>
        <v>0.12262521588946459</v>
      </c>
      <c r="K5" s="78">
        <f t="shared" ref="K5:K38" si="3">I5*J5</f>
        <v>1.39828158894084E-3</v>
      </c>
      <c r="L5" s="79" t="s">
        <v>181</v>
      </c>
      <c r="M5" s="80" t="s">
        <v>181</v>
      </c>
      <c r="N5" s="81">
        <f>分析係数表!H8</f>
        <v>1.0919276675383911E-2</v>
      </c>
      <c r="O5" s="82">
        <f t="shared" ref="O5:O43" si="4">$M$44*N5</f>
        <v>0.19226145601339129</v>
      </c>
      <c r="P5" s="76">
        <f>分析係数表!C8</f>
        <v>1.3183034008406591E-2</v>
      </c>
      <c r="Q5" s="82">
        <f t="shared" ref="Q5:Q38" si="5">O5*P5</f>
        <v>2.5345893131303054E-3</v>
      </c>
      <c r="R5" s="83">
        <f t="array" ref="R5:R43">MMULT(逆行列係数!C5:AO43,'6'!Q5:Q43)</f>
        <v>2.9344294761191932E-3</v>
      </c>
      <c r="S5" s="84">
        <f t="shared" ref="S5:S38" si="6">I5+R5</f>
        <v>1.4337317363397311E-2</v>
      </c>
      <c r="T5" s="85">
        <f>分析係数表!F8</f>
        <v>0.45595854922279794</v>
      </c>
      <c r="U5" s="86">
        <f t="shared" ref="U5:U43" si="7">S5*T5</f>
        <v>6.5372224247614687E-3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投入係数表!H6</f>
        <v>0</v>
      </c>
      <c r="E6" s="77">
        <f t="shared" si="0"/>
        <v>0</v>
      </c>
      <c r="F6" s="76">
        <f>分析係数表!C9</f>
        <v>2.8837209302325584E-2</v>
      </c>
      <c r="G6" s="77">
        <f t="shared" si="1"/>
        <v>0</v>
      </c>
      <c r="H6" s="77">
        <v>1.6629543037228655E-5</v>
      </c>
      <c r="I6" s="77">
        <f t="shared" si="2"/>
        <v>1.6629543037228655E-5</v>
      </c>
      <c r="J6" s="76">
        <f>分析係数表!G9</f>
        <v>0.26470588235294118</v>
      </c>
      <c r="K6" s="78">
        <f t="shared" si="3"/>
        <v>4.4019378627958201E-6</v>
      </c>
      <c r="L6" s="79"/>
      <c r="M6" s="80"/>
      <c r="N6" s="81">
        <f>分析係数表!H9</f>
        <v>5.6393540150961169E-4</v>
      </c>
      <c r="O6" s="82">
        <f t="shared" si="4"/>
        <v>9.92950766016947E-3</v>
      </c>
      <c r="P6" s="76">
        <f>分析係数表!C9</f>
        <v>2.8837209302325584E-2</v>
      </c>
      <c r="Q6" s="82">
        <f t="shared" si="5"/>
        <v>2.8633929066535218E-4</v>
      </c>
      <c r="R6" s="83">
        <v>3.2689884832356179E-4</v>
      </c>
      <c r="S6" s="84">
        <f t="shared" si="6"/>
        <v>3.4352839136079046E-4</v>
      </c>
      <c r="T6" s="85">
        <f>分析係数表!F9</f>
        <v>0.73529411764705888</v>
      </c>
      <c r="U6" s="86">
        <f t="shared" si="7"/>
        <v>2.5259440541234592E-4</v>
      </c>
      <c r="V6" s="87">
        <f>分析係数表!D9</f>
        <v>5.8823529411764705E-2</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7.2513812154696433E-3</v>
      </c>
      <c r="G7" s="77">
        <f t="shared" si="1"/>
        <v>0</v>
      </c>
      <c r="H7" s="77">
        <v>1.4391163905276235E-5</v>
      </c>
      <c r="I7" s="77">
        <f t="shared" si="2"/>
        <v>1.4391163905276235E-5</v>
      </c>
      <c r="J7" s="76">
        <f>分析係数表!G10</f>
        <v>0.19230769230769232</v>
      </c>
      <c r="K7" s="78">
        <f t="shared" si="3"/>
        <v>2.7675315202454301E-6</v>
      </c>
      <c r="L7" s="79"/>
      <c r="M7" s="80"/>
      <c r="N7" s="81">
        <f>分析係数表!H10</f>
        <v>1.0712116731972216E-3</v>
      </c>
      <c r="O7" s="82">
        <f t="shared" si="4"/>
        <v>1.8861388177088004E-2</v>
      </c>
      <c r="P7" s="76">
        <f>分析係数表!C10</f>
        <v>7.2513812154696433E-3</v>
      </c>
      <c r="Q7" s="82">
        <f t="shared" si="5"/>
        <v>1.3677111592501717E-4</v>
      </c>
      <c r="R7" s="83">
        <v>1.8238352457612111E-4</v>
      </c>
      <c r="S7" s="84">
        <f t="shared" si="6"/>
        <v>1.9677468848139734E-4</v>
      </c>
      <c r="T7" s="85">
        <f>分析係数表!F10</f>
        <v>0.57692307692307687</v>
      </c>
      <c r="U7" s="86">
        <f t="shared" si="7"/>
        <v>1.1352385873926769E-4</v>
      </c>
      <c r="V7" s="87">
        <f>分析係数表!D10</f>
        <v>3.8461538461538464E-2</v>
      </c>
      <c r="W7" s="167">
        <f t="shared" si="8"/>
        <v>0</v>
      </c>
      <c r="X7" s="76">
        <f>分析係数表!E10</f>
        <v>0</v>
      </c>
      <c r="Y7" s="166">
        <f t="shared" si="9"/>
        <v>0</v>
      </c>
    </row>
    <row r="8" spans="1:25" x14ac:dyDescent="0.2">
      <c r="A8" s="6" t="s">
        <v>222</v>
      </c>
      <c r="B8" s="5" t="s">
        <v>27</v>
      </c>
      <c r="C8" s="90"/>
      <c r="D8" s="76">
        <f>投入係数表!H8</f>
        <v>7.8247261345852897E-4</v>
      </c>
      <c r="E8" s="77">
        <f t="shared" si="0"/>
        <v>7.82472613458529E-2</v>
      </c>
      <c r="F8" s="76">
        <f>分析係数表!C11</f>
        <v>1.1498343082089746E-2</v>
      </c>
      <c r="G8" s="77">
        <f t="shared" si="1"/>
        <v>8.9971385618855604E-4</v>
      </c>
      <c r="H8" s="77">
        <v>3.4102286487086826E-3</v>
      </c>
      <c r="I8" s="77">
        <f t="shared" si="2"/>
        <v>3.4102286487086826E-3</v>
      </c>
      <c r="J8" s="76">
        <f>分析係数表!G11</f>
        <v>0.33907284768211921</v>
      </c>
      <c r="K8" s="78">
        <f t="shared" si="3"/>
        <v>1.1563159391647984E-3</v>
      </c>
      <c r="L8" s="79"/>
      <c r="M8" s="80"/>
      <c r="N8" s="81">
        <f>分析係数表!H11</f>
        <v>-2.0361874779781897E-5</v>
      </c>
      <c r="O8" s="82">
        <f t="shared" si="4"/>
        <v>-3.5852225460580498E-4</v>
      </c>
      <c r="P8" s="76">
        <f>分析係数表!C11</f>
        <v>1.1498343082089746E-2</v>
      </c>
      <c r="Q8" s="82">
        <f t="shared" si="5"/>
        <v>-4.1224118860218761E-6</v>
      </c>
      <c r="R8" s="83">
        <v>5.2208163028733879E-4</v>
      </c>
      <c r="S8" s="84">
        <f t="shared" si="6"/>
        <v>3.9323102789960212E-3</v>
      </c>
      <c r="T8" s="85">
        <f>分析係数表!F11</f>
        <v>0.56026490066225165</v>
      </c>
      <c r="U8" s="86">
        <f t="shared" si="7"/>
        <v>2.2031354278348571E-3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投入係数表!H9</f>
        <v>2.3474178403755869E-3</v>
      </c>
      <c r="E9" s="77">
        <f t="shared" si="0"/>
        <v>0.23474178403755869</v>
      </c>
      <c r="F9" s="76">
        <f>分析係数表!C12</f>
        <v>1.9264738750820132E-2</v>
      </c>
      <c r="G9" s="77">
        <f t="shared" si="1"/>
        <v>4.5222391433850078E-3</v>
      </c>
      <c r="H9" s="77">
        <v>4.6220716167277645E-3</v>
      </c>
      <c r="I9" s="77">
        <f t="shared" si="2"/>
        <v>4.6220716167277645E-3</v>
      </c>
      <c r="J9" s="76">
        <f>分析係数表!G12</f>
        <v>0.14212218649517686</v>
      </c>
      <c r="K9" s="78">
        <f t="shared" si="3"/>
        <v>6.568989243066469E-4</v>
      </c>
      <c r="L9" s="79"/>
      <c r="M9" s="80"/>
      <c r="N9" s="81">
        <f>分析係数表!H12</f>
        <v>9.1393832299599312E-2</v>
      </c>
      <c r="O9" s="82">
        <f t="shared" si="4"/>
        <v>1.609219345836099</v>
      </c>
      <c r="P9" s="76">
        <f>分析係数表!C12</f>
        <v>1.9264738750820132E-2</v>
      </c>
      <c r="Q9" s="82">
        <f t="shared" si="5"/>
        <v>3.100119029029812E-2</v>
      </c>
      <c r="R9" s="83">
        <v>3.4308190459269479E-2</v>
      </c>
      <c r="S9" s="84">
        <f t="shared" si="6"/>
        <v>3.8930262075997243E-2</v>
      </c>
      <c r="T9" s="85">
        <f>分析係数表!F12</f>
        <v>0.30139335476956058</v>
      </c>
      <c r="U9" s="86">
        <f t="shared" si="7"/>
        <v>1.1733322289143007E-2</v>
      </c>
      <c r="V9" s="87">
        <f>分析係数表!D12</f>
        <v>0.12266881028938907</v>
      </c>
      <c r="W9" s="167">
        <f t="shared" si="8"/>
        <v>0</v>
      </c>
      <c r="X9" s="76">
        <f>分析係数表!E12</f>
        <v>0.12057877813504823</v>
      </c>
      <c r="Y9" s="166">
        <f t="shared" si="9"/>
        <v>0</v>
      </c>
    </row>
    <row r="10" spans="1:25" x14ac:dyDescent="0.2">
      <c r="A10" s="6" t="s">
        <v>224</v>
      </c>
      <c r="B10" s="5" t="s">
        <v>28</v>
      </c>
      <c r="C10" s="75">
        <f>最終需要_まとめ!C11</f>
        <v>100</v>
      </c>
      <c r="D10" s="76">
        <f>投入係数表!H10</f>
        <v>0.24569640062597808</v>
      </c>
      <c r="E10" s="77">
        <f t="shared" si="0"/>
        <v>24.569640062597809</v>
      </c>
      <c r="F10" s="76">
        <f>分析係数表!C13</f>
        <v>0</v>
      </c>
      <c r="G10" s="77">
        <f t="shared" si="1"/>
        <v>0</v>
      </c>
      <c r="H10" s="77">
        <v>0</v>
      </c>
      <c r="I10" s="77">
        <f t="shared" si="2"/>
        <v>100</v>
      </c>
      <c r="J10" s="76">
        <f>分析係数表!G13</f>
        <v>0.24491392801251957</v>
      </c>
      <c r="K10" s="78">
        <f t="shared" si="3"/>
        <v>24.491392801251958</v>
      </c>
      <c r="L10" s="79"/>
      <c r="M10" s="80"/>
      <c r="N10" s="81">
        <f>分析係数表!H13</f>
        <v>1.4139108787299856E-2</v>
      </c>
      <c r="O10" s="82">
        <f t="shared" si="4"/>
        <v>0.24895473601344834</v>
      </c>
      <c r="P10" s="76">
        <f>分析係数表!C13</f>
        <v>0</v>
      </c>
      <c r="Q10" s="82">
        <f t="shared" si="5"/>
        <v>0</v>
      </c>
      <c r="R10" s="83">
        <v>0</v>
      </c>
      <c r="S10" s="84">
        <f t="shared" si="6"/>
        <v>100</v>
      </c>
      <c r="T10" s="85">
        <f>分析係数表!F13</f>
        <v>0.38262910798122068</v>
      </c>
      <c r="U10" s="86">
        <f t="shared" si="7"/>
        <v>38.262910798122071</v>
      </c>
      <c r="V10" s="87">
        <f>分析係数表!D13</f>
        <v>0.27464788732394368</v>
      </c>
      <c r="W10" s="167">
        <f t="shared" si="8"/>
        <v>27</v>
      </c>
      <c r="X10" s="76">
        <f>分析係数表!E13</f>
        <v>0.21361502347417841</v>
      </c>
      <c r="Y10" s="166">
        <f t="shared" si="9"/>
        <v>21</v>
      </c>
    </row>
    <row r="11" spans="1:25" x14ac:dyDescent="0.2">
      <c r="A11" s="6" t="s">
        <v>225</v>
      </c>
      <c r="B11" s="5" t="s">
        <v>268</v>
      </c>
      <c r="C11" s="90"/>
      <c r="D11" s="76">
        <f>投入係数表!H11</f>
        <v>6.2597809076682318E-3</v>
      </c>
      <c r="E11" s="77">
        <f t="shared" si="0"/>
        <v>0.6259780907668232</v>
      </c>
      <c r="F11" s="76">
        <f>分析係数表!C14</f>
        <v>0.18033902375567878</v>
      </c>
      <c r="G11" s="77">
        <f t="shared" si="1"/>
        <v>0.11288827778133258</v>
      </c>
      <c r="H11" s="77">
        <v>0.16700050329222882</v>
      </c>
      <c r="I11" s="77">
        <f t="shared" si="2"/>
        <v>0.16700050329222882</v>
      </c>
      <c r="J11" s="76">
        <f>分析係数表!G14</f>
        <v>0.15919504269018833</v>
      </c>
      <c r="K11" s="78">
        <f t="shared" si="3"/>
        <v>2.6585652250889304E-2</v>
      </c>
      <c r="L11" s="79"/>
      <c r="M11" s="80"/>
      <c r="N11" s="81">
        <f>分析係数表!H14</f>
        <v>1.121673710694942E-3</v>
      </c>
      <c r="O11" s="82">
        <f t="shared" si="4"/>
        <v>1.974989985154587E-2</v>
      </c>
      <c r="P11" s="76">
        <f>分析係数表!C14</f>
        <v>0.18033902375567878</v>
      </c>
      <c r="Q11" s="82">
        <f t="shared" si="5"/>
        <v>3.5616776585002076E-3</v>
      </c>
      <c r="R11" s="83">
        <v>2.0018790261325057E-2</v>
      </c>
      <c r="S11" s="84">
        <f t="shared" si="6"/>
        <v>0.18701929355355387</v>
      </c>
      <c r="T11" s="85">
        <f>分析係数表!F14</f>
        <v>0.29273560341521504</v>
      </c>
      <c r="U11" s="86">
        <f t="shared" si="7"/>
        <v>5.4747205748686828E-2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投入係数表!H12</f>
        <v>0.11424100156494522</v>
      </c>
      <c r="E12" s="77">
        <f t="shared" si="0"/>
        <v>11.424100156494523</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0.14662001420966095</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投入係数表!H13</f>
        <v>6.2597809076682318E-3</v>
      </c>
      <c r="E13" s="77">
        <f t="shared" si="0"/>
        <v>0.6259780907668232</v>
      </c>
      <c r="F13" s="76">
        <f>分析係数表!C16</f>
        <v>5.2745741191408291E-2</v>
      </c>
      <c r="G13" s="77">
        <f t="shared" si="1"/>
        <v>3.3017678367078744E-2</v>
      </c>
      <c r="H13" s="77">
        <v>3.9075439299221082E-2</v>
      </c>
      <c r="I13" s="77">
        <f t="shared" si="2"/>
        <v>3.9075439299221082E-2</v>
      </c>
      <c r="J13" s="76">
        <f>分析係数表!G16</f>
        <v>3.3494998484389207E-2</v>
      </c>
      <c r="K13" s="78">
        <f t="shared" si="3"/>
        <v>1.3088317801042526E-3</v>
      </c>
      <c r="L13" s="79"/>
      <c r="M13" s="80"/>
      <c r="N13" s="81">
        <f>分析係数表!H16</f>
        <v>1.6486921479299057E-2</v>
      </c>
      <c r="O13" s="82">
        <f t="shared" si="4"/>
        <v>0.29029391076190902</v>
      </c>
      <c r="P13" s="76">
        <f>分析係数表!C16</f>
        <v>5.2745741191408291E-2</v>
      </c>
      <c r="Q13" s="82">
        <f t="shared" si="5"/>
        <v>1.5311767486489427E-2</v>
      </c>
      <c r="R13" s="83">
        <v>1.833888252158478E-2</v>
      </c>
      <c r="S13" s="84">
        <f t="shared" si="6"/>
        <v>5.7414321820805858E-2</v>
      </c>
      <c r="T13" s="85">
        <f>分析係数表!F16</f>
        <v>0.28872385571385267</v>
      </c>
      <c r="U13" s="86">
        <f t="shared" si="7"/>
        <v>1.6576884369299053E-2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投入係数表!H14</f>
        <v>1.0954616588419406E-2</v>
      </c>
      <c r="E14" s="77">
        <f t="shared" si="0"/>
        <v>1.0954616588419406</v>
      </c>
      <c r="F14" s="76">
        <f>分析係数表!C17</f>
        <v>0.15216261717207402</v>
      </c>
      <c r="G14" s="77">
        <f t="shared" si="1"/>
        <v>0.16668831302105136</v>
      </c>
      <c r="H14" s="77">
        <v>0.19005055561446071</v>
      </c>
      <c r="I14" s="77">
        <f t="shared" si="2"/>
        <v>0.19005055561446071</v>
      </c>
      <c r="J14" s="76">
        <f>分析係数表!G17</f>
        <v>0.21223848391031053</v>
      </c>
      <c r="K14" s="78">
        <f t="shared" si="3"/>
        <v>4.0336041789925295E-2</v>
      </c>
      <c r="L14" s="79"/>
      <c r="M14" s="80"/>
      <c r="N14" s="81">
        <f>分析係数表!H17</f>
        <v>2.8913862187290294E-3</v>
      </c>
      <c r="O14" s="82">
        <f t="shared" si="4"/>
        <v>5.091016015402431E-2</v>
      </c>
      <c r="P14" s="76">
        <f>分析係数表!C17</f>
        <v>0.15216261717207402</v>
      </c>
      <c r="Q14" s="82">
        <f t="shared" si="5"/>
        <v>7.7466232096857785E-3</v>
      </c>
      <c r="R14" s="83">
        <v>1.7885447661991918E-2</v>
      </c>
      <c r="S14" s="84">
        <f t="shared" si="6"/>
        <v>0.20793600327645262</v>
      </c>
      <c r="T14" s="85">
        <f>分析係数表!F17</f>
        <v>0.32270850924101696</v>
      </c>
      <c r="U14" s="86">
        <f t="shared" si="7"/>
        <v>6.7102717634879239E-2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投入係数表!H15</f>
        <v>7.8247261345852897E-4</v>
      </c>
      <c r="E15" s="77">
        <f t="shared" si="0"/>
        <v>7.82472613458529E-2</v>
      </c>
      <c r="F15" s="76">
        <f>分析係数表!C18</f>
        <v>0.19097312809809552</v>
      </c>
      <c r="G15" s="77">
        <f t="shared" si="1"/>
        <v>1.4943124264326724E-2</v>
      </c>
      <c r="H15" s="77">
        <v>2.0128531464657165E-2</v>
      </c>
      <c r="I15" s="77">
        <f t="shared" si="2"/>
        <v>2.0128531464657165E-2</v>
      </c>
      <c r="J15" s="76">
        <f>分析係数表!G18</f>
        <v>0.21574136510077171</v>
      </c>
      <c r="K15" s="78">
        <f t="shared" si="3"/>
        <v>4.3425568556589725E-3</v>
      </c>
      <c r="L15" s="79"/>
      <c r="M15" s="80"/>
      <c r="N15" s="81">
        <f>分析係数表!H18</f>
        <v>4.4087885392745155E-4</v>
      </c>
      <c r="O15" s="82">
        <f t="shared" si="4"/>
        <v>7.7627862084213434E-3</v>
      </c>
      <c r="P15" s="76">
        <f>分析係数表!C18</f>
        <v>0.19097312809809552</v>
      </c>
      <c r="Q15" s="82">
        <f t="shared" si="5"/>
        <v>1.4824835649789785E-3</v>
      </c>
      <c r="R15" s="83">
        <v>3.84815618260768E-3</v>
      </c>
      <c r="S15" s="84">
        <f t="shared" si="6"/>
        <v>2.3976687647264846E-2</v>
      </c>
      <c r="T15" s="85">
        <f>分析係数表!F18</f>
        <v>0.45875477635423689</v>
      </c>
      <c r="U15" s="86">
        <f t="shared" si="7"/>
        <v>1.0999419979336379E-2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投入係数表!H16</f>
        <v>0</v>
      </c>
      <c r="E16" s="77">
        <f t="shared" si="0"/>
        <v>0</v>
      </c>
      <c r="F16" s="76">
        <f>分析係数表!C19</f>
        <v>0.34654894752252985</v>
      </c>
      <c r="G16" s="77">
        <f t="shared" si="1"/>
        <v>0</v>
      </c>
      <c r="H16" s="77">
        <v>1.0859866567738692E-2</v>
      </c>
      <c r="I16" s="77">
        <f t="shared" si="2"/>
        <v>1.0859866567738692E-2</v>
      </c>
      <c r="J16" s="76">
        <f>分析係数表!G19</f>
        <v>5.7665249016256609E-2</v>
      </c>
      <c r="K16" s="78">
        <f t="shared" si="3"/>
        <v>6.2623690991197168E-4</v>
      </c>
      <c r="L16" s="79"/>
      <c r="M16" s="80"/>
      <c r="N16" s="81">
        <f>分析係数表!H19</f>
        <v>-1.1331825964400361E-4</v>
      </c>
      <c r="O16" s="82">
        <f t="shared" si="4"/>
        <v>-1.9952542865018714E-3</v>
      </c>
      <c r="P16" s="76">
        <f>分析係数表!C19</f>
        <v>0.34654894752252985</v>
      </c>
      <c r="Q16" s="82">
        <f t="shared" si="5"/>
        <v>-6.9145327302703975E-4</v>
      </c>
      <c r="R16" s="83">
        <v>5.4908009652174404E-3</v>
      </c>
      <c r="S16" s="84">
        <f t="shared" si="6"/>
        <v>1.6350667532956133E-2</v>
      </c>
      <c r="T16" s="85">
        <f>分析係数表!F19</f>
        <v>0.23996184268055168</v>
      </c>
      <c r="U16" s="86">
        <f t="shared" si="7"/>
        <v>3.9235363102652241E-3</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投入係数表!H17</f>
        <v>0</v>
      </c>
      <c r="E17" s="77">
        <f t="shared" si="0"/>
        <v>0</v>
      </c>
      <c r="F17" s="76">
        <f>分析係数表!C20</f>
        <v>0.26243263202551737</v>
      </c>
      <c r="G17" s="77">
        <f t="shared" si="1"/>
        <v>0</v>
      </c>
      <c r="H17" s="77">
        <v>4.9470821097175773E-3</v>
      </c>
      <c r="I17" s="77">
        <f t="shared" si="2"/>
        <v>4.9470821097175773E-3</v>
      </c>
      <c r="J17" s="76">
        <f>分析係数表!G20</f>
        <v>0.1000148720999405</v>
      </c>
      <c r="K17" s="78">
        <f t="shared" si="3"/>
        <v>4.9478178447130738E-4</v>
      </c>
      <c r="L17" s="79"/>
      <c r="M17" s="80"/>
      <c r="N17" s="81">
        <f>分析係数表!H20</f>
        <v>5.5154121686104877E-4</v>
      </c>
      <c r="O17" s="82">
        <f t="shared" si="4"/>
        <v>9.7112767225833261E-3</v>
      </c>
      <c r="P17" s="76">
        <f>分析係数表!C20</f>
        <v>0.26243263202551737</v>
      </c>
      <c r="Q17" s="82">
        <f t="shared" si="5"/>
        <v>2.5485559106356824E-3</v>
      </c>
      <c r="R17" s="83">
        <v>9.3527648185312961E-3</v>
      </c>
      <c r="S17" s="84">
        <f t="shared" si="6"/>
        <v>1.4299846928248873E-2</v>
      </c>
      <c r="T17" s="85">
        <f>分析係数表!F20</f>
        <v>0.22264772952607575</v>
      </c>
      <c r="U17" s="86">
        <f t="shared" si="7"/>
        <v>3.1838284511450403E-3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投入係数表!H18</f>
        <v>2.3474178403755869E-3</v>
      </c>
      <c r="E18" s="77">
        <f t="shared" si="0"/>
        <v>0.23474178403755869</v>
      </c>
      <c r="F18" s="76">
        <f>分析係数表!C21</f>
        <v>0.1872140973927936</v>
      </c>
      <c r="G18" s="77">
        <f t="shared" si="1"/>
        <v>4.3946971218965632E-2</v>
      </c>
      <c r="H18" s="77">
        <v>5.4522896897205173E-2</v>
      </c>
      <c r="I18" s="77">
        <f t="shared" si="2"/>
        <v>5.4522896897205173E-2</v>
      </c>
      <c r="J18" s="76">
        <f>分析係数表!G21</f>
        <v>0.28516992623231124</v>
      </c>
      <c r="K18" s="78">
        <f t="shared" si="3"/>
        <v>1.5548290486147911E-2</v>
      </c>
      <c r="L18" s="79"/>
      <c r="M18" s="80"/>
      <c r="N18" s="81">
        <f>分析係数表!H21</f>
        <v>9.0743137605549761E-4</v>
      </c>
      <c r="O18" s="82">
        <f t="shared" si="4"/>
        <v>1.5977622216128265E-2</v>
      </c>
      <c r="P18" s="76">
        <f>分析係数表!C21</f>
        <v>0.1872140973927936</v>
      </c>
      <c r="Q18" s="82">
        <f t="shared" si="5"/>
        <v>2.9912361216754995E-3</v>
      </c>
      <c r="R18" s="83">
        <v>8.369313549249963E-3</v>
      </c>
      <c r="S18" s="84">
        <f t="shared" si="6"/>
        <v>6.2892210446455141E-2</v>
      </c>
      <c r="T18" s="85">
        <f>分析係数表!F21</f>
        <v>0.425556514517416</v>
      </c>
      <c r="U18" s="86">
        <f t="shared" si="7"/>
        <v>2.6764189867889268E-2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投入係数表!H19</f>
        <v>0</v>
      </c>
      <c r="E19" s="77">
        <f t="shared" si="0"/>
        <v>0</v>
      </c>
      <c r="F19" s="76">
        <f>分析係数表!C22</f>
        <v>8.038175161462835E-2</v>
      </c>
      <c r="G19" s="77">
        <f t="shared" si="1"/>
        <v>0</v>
      </c>
      <c r="H19" s="77">
        <v>2.7306878230048798E-3</v>
      </c>
      <c r="I19" s="77">
        <f t="shared" si="2"/>
        <v>2.7306878230048798E-3</v>
      </c>
      <c r="J19" s="76">
        <f>分析係数表!G22</f>
        <v>0.19463811255169108</v>
      </c>
      <c r="K19" s="78">
        <f t="shared" si="3"/>
        <v>5.3149592383755614E-4</v>
      </c>
      <c r="L19" s="79"/>
      <c r="M19" s="80"/>
      <c r="N19" s="81">
        <f>分析係数表!H22</f>
        <v>4.3379646269970129E-5</v>
      </c>
      <c r="O19" s="82">
        <f t="shared" si="4"/>
        <v>7.6380828155149765E-4</v>
      </c>
      <c r="P19" s="76">
        <f>分析係数表!C22</f>
        <v>8.038175161462835E-2</v>
      </c>
      <c r="Q19" s="82">
        <f t="shared" si="5"/>
        <v>6.1396247568868597E-5</v>
      </c>
      <c r="R19" s="83">
        <v>1.1775538367306598E-3</v>
      </c>
      <c r="S19" s="84">
        <f t="shared" si="6"/>
        <v>3.9082416597355394E-3</v>
      </c>
      <c r="T19" s="85">
        <f>分析係数表!F22</f>
        <v>0.41254969334958147</v>
      </c>
      <c r="U19" s="86">
        <f t="shared" si="7"/>
        <v>1.612343898259956E-3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4.5204979928558021E-4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投入係数表!H21</f>
        <v>0</v>
      </c>
      <c r="E21" s="77">
        <f t="shared" si="0"/>
        <v>0</v>
      </c>
      <c r="F21" s="76">
        <f>分析係数表!C24</f>
        <v>0.43147437344773087</v>
      </c>
      <c r="G21" s="77">
        <f t="shared" si="1"/>
        <v>0</v>
      </c>
      <c r="H21" s="77">
        <v>9.8044605227448171E-3</v>
      </c>
      <c r="I21" s="77">
        <f t="shared" si="2"/>
        <v>9.8044605227448171E-3</v>
      </c>
      <c r="J21" s="76">
        <f>分析係数表!G24</f>
        <v>0.20829056454796685</v>
      </c>
      <c r="K21" s="78">
        <f t="shared" si="3"/>
        <v>2.0421766173707723E-3</v>
      </c>
      <c r="L21" s="79"/>
      <c r="M21" s="80"/>
      <c r="N21" s="81">
        <f>分析係数表!H24</f>
        <v>3.3906948002854204E-4</v>
      </c>
      <c r="O21" s="82">
        <f t="shared" si="4"/>
        <v>5.9701749353923183E-3</v>
      </c>
      <c r="P21" s="76">
        <f>分析係数表!C24</f>
        <v>0.43147437344773087</v>
      </c>
      <c r="Q21" s="82">
        <f t="shared" si="5"/>
        <v>2.5759774896217478E-3</v>
      </c>
      <c r="R21" s="83">
        <v>1.1157674758080157E-2</v>
      </c>
      <c r="S21" s="84">
        <f t="shared" si="6"/>
        <v>2.0962135280824974E-2</v>
      </c>
      <c r="T21" s="85">
        <f>分析係数表!F24</f>
        <v>0.39163047769443349</v>
      </c>
      <c r="U21" s="86">
        <f t="shared" si="7"/>
        <v>8.2094110535248215E-3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投入係数表!H22</f>
        <v>0</v>
      </c>
      <c r="E22" s="77">
        <f t="shared" si="0"/>
        <v>0</v>
      </c>
      <c r="F22" s="76">
        <f>分析係数表!C25</f>
        <v>2.0402938023075357E-2</v>
      </c>
      <c r="G22" s="77">
        <f t="shared" si="1"/>
        <v>0</v>
      </c>
      <c r="H22" s="77">
        <v>1.1525013298944707E-3</v>
      </c>
      <c r="I22" s="77">
        <f t="shared" si="2"/>
        <v>1.1525013298944707E-3</v>
      </c>
      <c r="J22" s="76">
        <f>分析係数表!G25</f>
        <v>0.19686528023418917</v>
      </c>
      <c r="K22" s="78">
        <f t="shared" si="3"/>
        <v>2.2688749727995067E-4</v>
      </c>
      <c r="L22" s="79"/>
      <c r="M22" s="80"/>
      <c r="N22" s="81">
        <f>分析係数表!H25</f>
        <v>5.1170276620495381E-4</v>
      </c>
      <c r="O22" s="82">
        <f t="shared" si="4"/>
        <v>9.0098201374850129E-3</v>
      </c>
      <c r="P22" s="76">
        <f>分析係数表!C25</f>
        <v>2.0402938023075357E-2</v>
      </c>
      <c r="Q22" s="82">
        <f t="shared" si="5"/>
        <v>1.8382680186416301E-4</v>
      </c>
      <c r="R22" s="83">
        <v>2.2314875880381901E-3</v>
      </c>
      <c r="S22" s="84">
        <f t="shared" si="6"/>
        <v>3.3839889179326605E-3</v>
      </c>
      <c r="T22" s="85">
        <f>分析係数表!F25</f>
        <v>0.34975910227480639</v>
      </c>
      <c r="U22" s="86">
        <f t="shared" si="7"/>
        <v>1.1835809260440208E-3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投入係数表!H23</f>
        <v>0</v>
      </c>
      <c r="E23" s="77">
        <f t="shared" si="0"/>
        <v>0</v>
      </c>
      <c r="F23" s="76">
        <f>分析係数表!C26</f>
        <v>0.47286916478187335</v>
      </c>
      <c r="G23" s="77">
        <f t="shared" si="1"/>
        <v>0</v>
      </c>
      <c r="H23" s="77">
        <v>1.4774098157020193E-2</v>
      </c>
      <c r="I23" s="77">
        <f t="shared" si="2"/>
        <v>1.4774098157020193E-2</v>
      </c>
      <c r="J23" s="76">
        <f>分析係数表!G26</f>
        <v>0.19643719482749369</v>
      </c>
      <c r="K23" s="78">
        <f t="shared" si="3"/>
        <v>2.9021823980710914E-3</v>
      </c>
      <c r="L23" s="79"/>
      <c r="M23" s="80"/>
      <c r="N23" s="81">
        <f>分析係数表!H26</f>
        <v>1.0239367117519889E-2</v>
      </c>
      <c r="O23" s="82">
        <f t="shared" si="4"/>
        <v>0.18028993029438004</v>
      </c>
      <c r="P23" s="76">
        <f>分析係数表!C26</f>
        <v>0.47286916478187335</v>
      </c>
      <c r="Q23" s="82">
        <f t="shared" si="5"/>
        <v>8.525354875688565E-2</v>
      </c>
      <c r="R23" s="83">
        <v>9.8320574063967103E-2</v>
      </c>
      <c r="S23" s="84">
        <f t="shared" si="6"/>
        <v>0.11309467222098729</v>
      </c>
      <c r="T23" s="85">
        <f>分析係数表!F26</f>
        <v>0.33423527698357336</v>
      </c>
      <c r="U23" s="86">
        <f t="shared" si="7"/>
        <v>3.780022909514813E-2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投入係数表!H24</f>
        <v>0</v>
      </c>
      <c r="E24" s="77">
        <f t="shared" si="0"/>
        <v>0</v>
      </c>
      <c r="F24" s="76">
        <f>分析係数表!C27</f>
        <v>1</v>
      </c>
      <c r="G24" s="77">
        <f t="shared" si="1"/>
        <v>0</v>
      </c>
      <c r="H24" s="77">
        <v>6.0073906665315015E-3</v>
      </c>
      <c r="I24" s="77">
        <f t="shared" si="2"/>
        <v>6.0073906665315015E-3</v>
      </c>
      <c r="J24" s="76">
        <f>分析係数表!G27</f>
        <v>0.17103446822411195</v>
      </c>
      <c r="K24" s="78">
        <f t="shared" si="3"/>
        <v>1.0274708680647088E-3</v>
      </c>
      <c r="L24" s="79"/>
      <c r="M24" s="80"/>
      <c r="N24" s="81">
        <f>分析係数表!H27</f>
        <v>1.1068892190070134E-2</v>
      </c>
      <c r="O24" s="82">
        <f t="shared" si="4"/>
        <v>0.19489581518853827</v>
      </c>
      <c r="P24" s="76">
        <f>分析係数表!C27</f>
        <v>1</v>
      </c>
      <c r="Q24" s="82">
        <f t="shared" si="5"/>
        <v>0.19489581518853827</v>
      </c>
      <c r="R24" s="83">
        <v>0.20333333191877773</v>
      </c>
      <c r="S24" s="84">
        <f t="shared" si="6"/>
        <v>0.20934072258530922</v>
      </c>
      <c r="T24" s="85">
        <f>分析係数表!F27</f>
        <v>0.3217420626139369</v>
      </c>
      <c r="U24" s="86">
        <f t="shared" si="7"/>
        <v>6.7353715873689352E-2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投入係数表!H25</f>
        <v>0</v>
      </c>
      <c r="E25" s="77">
        <f t="shared" si="0"/>
        <v>0</v>
      </c>
      <c r="F25" s="76">
        <f>分析係数表!C28</f>
        <v>0.16320886633176235</v>
      </c>
      <c r="G25" s="77">
        <f t="shared" si="1"/>
        <v>0</v>
      </c>
      <c r="H25" s="77">
        <v>2.0806468386427832E-2</v>
      </c>
      <c r="I25" s="77">
        <f t="shared" si="2"/>
        <v>2.0806468386427832E-2</v>
      </c>
      <c r="J25" s="76">
        <f>分析係数表!G28</f>
        <v>0.12483282142099486</v>
      </c>
      <c r="K25" s="78">
        <f t="shared" si="3"/>
        <v>2.5973301524845208E-3</v>
      </c>
      <c r="L25" s="79"/>
      <c r="M25" s="80"/>
      <c r="N25" s="81">
        <f>分析係数表!H28</f>
        <v>1.8347819774390428E-2</v>
      </c>
      <c r="O25" s="82">
        <f t="shared" si="4"/>
        <v>0.32305972724805693</v>
      </c>
      <c r="P25" s="76">
        <f>分析係数表!C28</f>
        <v>0.16320886633176235</v>
      </c>
      <c r="Q25" s="82">
        <f t="shared" si="5"/>
        <v>5.2726211841603726E-2</v>
      </c>
      <c r="R25" s="83">
        <v>6.4278327456024506E-2</v>
      </c>
      <c r="S25" s="84">
        <f t="shared" si="6"/>
        <v>8.5084795842452335E-2</v>
      </c>
      <c r="T25" s="85">
        <f>分析係数表!F28</f>
        <v>0.21296475644963428</v>
      </c>
      <c r="U25" s="86">
        <f t="shared" si="7"/>
        <v>1.8120062824154716E-2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投入係数表!H26</f>
        <v>1.6431924882629109E-2</v>
      </c>
      <c r="E26" s="77">
        <f t="shared" si="0"/>
        <v>1.643192488262911</v>
      </c>
      <c r="F26" s="76">
        <f>分析係数表!C29</f>
        <v>0.17511419896605485</v>
      </c>
      <c r="G26" s="77">
        <f t="shared" si="1"/>
        <v>0.28774633632919816</v>
      </c>
      <c r="H26" s="77">
        <v>0.30504872296439828</v>
      </c>
      <c r="I26" s="77">
        <f t="shared" si="2"/>
        <v>0.30504872296439828</v>
      </c>
      <c r="J26" s="76">
        <f>分析係数表!G29</f>
        <v>0.26067586141523297</v>
      </c>
      <c r="K26" s="78">
        <f t="shared" si="3"/>
        <v>7.9518838632361283E-2</v>
      </c>
      <c r="L26" s="79"/>
      <c r="M26" s="80"/>
      <c r="N26" s="81">
        <f>分析係数表!H29</f>
        <v>9.8560326923179068E-3</v>
      </c>
      <c r="O26" s="82">
        <f t="shared" si="4"/>
        <v>0.17354035915332292</v>
      </c>
      <c r="P26" s="76">
        <f>分析係数表!C29</f>
        <v>0.17511419896605485</v>
      </c>
      <c r="Q26" s="82">
        <f t="shared" si="5"/>
        <v>3.0389380981415606E-2</v>
      </c>
      <c r="R26" s="83">
        <v>4.2678337275713928E-2</v>
      </c>
      <c r="S26" s="84">
        <f t="shared" si="6"/>
        <v>0.34772706024011218</v>
      </c>
      <c r="T26" s="85">
        <f>分析係数表!F29</f>
        <v>0.43490212806294137</v>
      </c>
      <c r="U26" s="86">
        <f t="shared" si="7"/>
        <v>0.1512272384834954</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投入係数表!H27</f>
        <v>2.3474178403755869E-3</v>
      </c>
      <c r="E27" s="77">
        <f t="shared" si="0"/>
        <v>0.23474178403755869</v>
      </c>
      <c r="F27" s="76">
        <f>分析係数表!C30</f>
        <v>1</v>
      </c>
      <c r="G27" s="77">
        <f t="shared" si="1"/>
        <v>0.23474178403755869</v>
      </c>
      <c r="H27" s="77">
        <v>0.28012454508035461</v>
      </c>
      <c r="I27" s="77">
        <f t="shared" si="2"/>
        <v>0.28012454508035461</v>
      </c>
      <c r="J27" s="76">
        <f>分析係数表!G30</f>
        <v>0.34449040627670319</v>
      </c>
      <c r="K27" s="78">
        <f t="shared" si="3"/>
        <v>9.6500218342808017E-2</v>
      </c>
      <c r="L27" s="79"/>
      <c r="M27" s="80"/>
      <c r="N27" s="81">
        <f>分析係数表!H30</f>
        <v>0</v>
      </c>
      <c r="O27" s="82">
        <f t="shared" si="4"/>
        <v>0</v>
      </c>
      <c r="P27" s="76">
        <f>分析係数表!C30</f>
        <v>1</v>
      </c>
      <c r="Q27" s="82">
        <f t="shared" si="5"/>
        <v>0</v>
      </c>
      <c r="R27" s="83">
        <v>5.9103954788148449E-2</v>
      </c>
      <c r="S27" s="84">
        <f t="shared" si="6"/>
        <v>0.33922849986850306</v>
      </c>
      <c r="T27" s="85">
        <f>分析係数表!F30</f>
        <v>0.43986930008545017</v>
      </c>
      <c r="U27" s="86">
        <f t="shared" si="7"/>
        <v>0.14921620280619566</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投入係数表!H28</f>
        <v>3.0516431924882629E-2</v>
      </c>
      <c r="E28" s="77">
        <f t="shared" si="0"/>
        <v>3.051643192488263</v>
      </c>
      <c r="F28" s="76">
        <f>分析係数表!C31</f>
        <v>0.18996181002708823</v>
      </c>
      <c r="G28" s="77">
        <f t="shared" si="1"/>
        <v>0.57969566440191245</v>
      </c>
      <c r="H28" s="77">
        <v>0.62175466853018724</v>
      </c>
      <c r="I28" s="77">
        <f t="shared" si="2"/>
        <v>0.62175466853018724</v>
      </c>
      <c r="J28" s="76">
        <f>分析係数表!G31</f>
        <v>7.0838389091119197E-2</v>
      </c>
      <c r="K28" s="78">
        <f t="shared" si="3"/>
        <v>4.4044099128561248E-2</v>
      </c>
      <c r="L28" s="79"/>
      <c r="M28" s="80"/>
      <c r="N28" s="81">
        <f>分析係数表!H31</f>
        <v>2.3010689098960483E-2</v>
      </c>
      <c r="O28" s="82">
        <f t="shared" si="4"/>
        <v>0.40516132355278628</v>
      </c>
      <c r="P28" s="76">
        <f>分析係数表!C31</f>
        <v>0.18996181002708823</v>
      </c>
      <c r="Q28" s="82">
        <f t="shared" si="5"/>
        <v>7.6965178375058022E-2</v>
      </c>
      <c r="R28" s="83">
        <v>0.10620827193141121</v>
      </c>
      <c r="S28" s="84">
        <f t="shared" si="6"/>
        <v>0.72796294046159848</v>
      </c>
      <c r="T28" s="85">
        <f>分析係数表!F31</f>
        <v>0.34223146703645924</v>
      </c>
      <c r="U28" s="86">
        <f t="shared" si="7"/>
        <v>0.24913182506234749</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投入係数表!H29</f>
        <v>1.5649452269170579E-3</v>
      </c>
      <c r="E29" s="77">
        <f t="shared" si="0"/>
        <v>0.1564945226917058</v>
      </c>
      <c r="F29" s="76">
        <f>分析係数表!C32</f>
        <v>1</v>
      </c>
      <c r="G29" s="77">
        <f t="shared" si="1"/>
        <v>0.1564945226917058</v>
      </c>
      <c r="H29" s="77">
        <v>0.19086805726736472</v>
      </c>
      <c r="I29" s="77">
        <f t="shared" si="2"/>
        <v>0.19086805726736472</v>
      </c>
      <c r="J29" s="76">
        <f>分析係数表!G32</f>
        <v>0.14032906064664244</v>
      </c>
      <c r="K29" s="78">
        <f t="shared" si="3"/>
        <v>2.6784335183778846E-2</v>
      </c>
      <c r="L29" s="79"/>
      <c r="M29" s="80"/>
      <c r="N29" s="81">
        <f>分析係数表!H32</f>
        <v>6.1785010473086027E-3</v>
      </c>
      <c r="O29" s="82">
        <f t="shared" si="4"/>
        <v>0.10878812238669187</v>
      </c>
      <c r="P29" s="76">
        <f>分析係数表!C32</f>
        <v>1</v>
      </c>
      <c r="Q29" s="82">
        <f t="shared" si="5"/>
        <v>0.10878812238669187</v>
      </c>
      <c r="R29" s="83">
        <v>0.14979426511736707</v>
      </c>
      <c r="S29" s="84">
        <f t="shared" si="6"/>
        <v>0.34066232238473182</v>
      </c>
      <c r="T29" s="85">
        <f>分析係数表!F32</f>
        <v>0.48206428161469295</v>
      </c>
      <c r="U29" s="86">
        <f t="shared" si="7"/>
        <v>0.16422113771358868</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投入係数表!H30</f>
        <v>0</v>
      </c>
      <c r="E30" s="77">
        <f t="shared" si="0"/>
        <v>0</v>
      </c>
      <c r="F30" s="76">
        <f>分析係数表!C33</f>
        <v>0.86409315680331789</v>
      </c>
      <c r="G30" s="77">
        <f t="shared" si="1"/>
        <v>0</v>
      </c>
      <c r="H30" s="77">
        <v>2.5849341300007978E-2</v>
      </c>
      <c r="I30" s="77">
        <f t="shared" si="2"/>
        <v>2.5849341300007978E-2</v>
      </c>
      <c r="J30" s="76">
        <f>分析係数表!G33</f>
        <v>0.50769230769230766</v>
      </c>
      <c r="K30" s="78">
        <f t="shared" si="3"/>
        <v>1.3123511736927126E-2</v>
      </c>
      <c r="L30" s="79"/>
      <c r="M30" s="80"/>
      <c r="N30" s="81">
        <f>分析係数表!H33</f>
        <v>9.5612281574628043E-4</v>
      </c>
      <c r="O30" s="82">
        <f t="shared" si="4"/>
        <v>1.683495804235954E-2</v>
      </c>
      <c r="P30" s="76">
        <f>分析係数表!C33</f>
        <v>0.86409315680331789</v>
      </c>
      <c r="Q30" s="82">
        <f t="shared" si="5"/>
        <v>1.454697203947386E-2</v>
      </c>
      <c r="R30" s="83">
        <v>4.926618781520857E-2</v>
      </c>
      <c r="S30" s="84">
        <f t="shared" si="6"/>
        <v>7.5115529115216545E-2</v>
      </c>
      <c r="T30" s="85">
        <f>分析係数表!F33</f>
        <v>0.64348226623675731</v>
      </c>
      <c r="U30" s="86">
        <f t="shared" si="7"/>
        <v>4.8335510904632666E-2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投入係数表!H31</f>
        <v>7.6682316118935834E-2</v>
      </c>
      <c r="E31" s="77">
        <f t="shared" si="0"/>
        <v>7.6682316118935834</v>
      </c>
      <c r="F31" s="76">
        <f>分析係数表!C34</f>
        <v>0.40150848192581112</v>
      </c>
      <c r="G31" s="77">
        <f t="shared" si="1"/>
        <v>3.0788600335469085</v>
      </c>
      <c r="H31" s="77">
        <v>3.1768629020166297</v>
      </c>
      <c r="I31" s="77">
        <f t="shared" si="2"/>
        <v>3.1768629020166297</v>
      </c>
      <c r="J31" s="76">
        <f>分析係数表!G34</f>
        <v>0.42480512041441487</v>
      </c>
      <c r="K31" s="78">
        <f t="shared" si="3"/>
        <v>1.3495476276312619</v>
      </c>
      <c r="L31" s="79"/>
      <c r="M31" s="80"/>
      <c r="N31" s="81">
        <f>分析係数表!H34</f>
        <v>0.15672180898436738</v>
      </c>
      <c r="O31" s="82">
        <f t="shared" si="4"/>
        <v>2.7594834420044276</v>
      </c>
      <c r="P31" s="76">
        <f>分析係数表!C34</f>
        <v>0.40150848192581112</v>
      </c>
      <c r="Q31" s="82">
        <f t="shared" si="5"/>
        <v>1.1079560076986097</v>
      </c>
      <c r="R31" s="83">
        <v>1.2093167356097778</v>
      </c>
      <c r="S31" s="84">
        <f t="shared" si="6"/>
        <v>4.3861796376264071</v>
      </c>
      <c r="T31" s="85">
        <f>分析係数表!F34</f>
        <v>0.69808980649017505</v>
      </c>
      <c r="U31" s="86">
        <f t="shared" si="7"/>
        <v>3.0619472944617647</v>
      </c>
      <c r="V31" s="87">
        <f>分析係数表!D34</f>
        <v>0.1643762608024307</v>
      </c>
      <c r="W31" s="167">
        <f t="shared" si="8"/>
        <v>1</v>
      </c>
      <c r="X31" s="76">
        <f>分析係数表!E34</f>
        <v>0.12280028889497671</v>
      </c>
      <c r="Y31" s="166">
        <f t="shared" si="9"/>
        <v>1</v>
      </c>
    </row>
    <row r="32" spans="1:25" x14ac:dyDescent="0.2">
      <c r="A32" s="6" t="s">
        <v>20</v>
      </c>
      <c r="B32" s="5" t="s">
        <v>37</v>
      </c>
      <c r="C32" s="90"/>
      <c r="D32" s="76">
        <f>投入係数表!H32</f>
        <v>1.7996870109546165E-2</v>
      </c>
      <c r="E32" s="77">
        <f t="shared" si="0"/>
        <v>1.7996870109546166</v>
      </c>
      <c r="F32" s="76">
        <f>分析係数表!C35</f>
        <v>0.54799934277091245</v>
      </c>
      <c r="G32" s="77">
        <f t="shared" si="1"/>
        <v>0.98622729919647778</v>
      </c>
      <c r="H32" s="77">
        <v>1.1078187154192445</v>
      </c>
      <c r="I32" s="77">
        <f t="shared" si="2"/>
        <v>1.1078187154192445</v>
      </c>
      <c r="J32" s="76">
        <f>分析係数表!G35</f>
        <v>0.31370112289734142</v>
      </c>
      <c r="K32" s="78">
        <f t="shared" si="3"/>
        <v>0.3475239749937073</v>
      </c>
      <c r="L32" s="79"/>
      <c r="M32" s="80"/>
      <c r="N32" s="81">
        <f>分析係数表!H35</f>
        <v>5.7539116932049765E-2</v>
      </c>
      <c r="O32" s="82">
        <f t="shared" si="4"/>
        <v>1.0131215398195517</v>
      </c>
      <c r="P32" s="76">
        <f>分析係数表!C35</f>
        <v>0.54799934277091245</v>
      </c>
      <c r="Q32" s="82">
        <f t="shared" si="5"/>
        <v>0.55518993796816907</v>
      </c>
      <c r="R32" s="83">
        <v>0.76954390861109023</v>
      </c>
      <c r="S32" s="84">
        <f t="shared" si="6"/>
        <v>1.8773626240303347</v>
      </c>
      <c r="T32" s="85">
        <f>分析係数表!F35</f>
        <v>0.64107230038613461</v>
      </c>
      <c r="U32" s="86">
        <f t="shared" si="7"/>
        <v>1.2035251760460766</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投入係数表!H33</f>
        <v>3.1298904538341159E-3</v>
      </c>
      <c r="E33" s="77">
        <f t="shared" si="0"/>
        <v>0.3129890453834116</v>
      </c>
      <c r="F33" s="76">
        <f>分析係数表!C36</f>
        <v>1</v>
      </c>
      <c r="G33" s="77">
        <f t="shared" si="1"/>
        <v>0.3129890453834116</v>
      </c>
      <c r="H33" s="77">
        <v>0.4786309276563061</v>
      </c>
      <c r="I33" s="77">
        <f t="shared" si="2"/>
        <v>0.4786309276563061</v>
      </c>
      <c r="J33" s="76">
        <f>分析係数表!G36</f>
        <v>7.1688905781264842E-2</v>
      </c>
      <c r="K33" s="78">
        <f t="shared" si="3"/>
        <v>3.4312527476752314E-2</v>
      </c>
      <c r="L33" s="79"/>
      <c r="M33" s="80"/>
      <c r="N33" s="81">
        <f>分析係数表!H36</f>
        <v>0.19452761335809809</v>
      </c>
      <c r="O33" s="82">
        <f t="shared" si="4"/>
        <v>3.4251501533386146</v>
      </c>
      <c r="P33" s="76">
        <f>分析係数表!C36</f>
        <v>1</v>
      </c>
      <c r="Q33" s="82">
        <f t="shared" si="5"/>
        <v>3.4251501533386146</v>
      </c>
      <c r="R33" s="83">
        <v>3.6581129958714782</v>
      </c>
      <c r="S33" s="84">
        <f t="shared" si="6"/>
        <v>4.1367439235277841</v>
      </c>
      <c r="T33" s="85">
        <f>分析係数表!F36</f>
        <v>0.82458021691620631</v>
      </c>
      <c r="U33" s="86">
        <f t="shared" si="7"/>
        <v>3.4110772017893387</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投入係数表!H34</f>
        <v>1.7214397496087636E-2</v>
      </c>
      <c r="E34" s="77">
        <f t="shared" si="0"/>
        <v>1.7214397496087637</v>
      </c>
      <c r="F34" s="76">
        <f>分析係数表!C37</f>
        <v>0.69131042420256494</v>
      </c>
      <c r="G34" s="77">
        <f t="shared" si="1"/>
        <v>1.1900492435411916</v>
      </c>
      <c r="H34" s="77">
        <v>1.391492864475504</v>
      </c>
      <c r="I34" s="77">
        <f t="shared" si="2"/>
        <v>1.391492864475504</v>
      </c>
      <c r="J34" s="76">
        <f>分析係数表!G37</f>
        <v>0.4182361073997049</v>
      </c>
      <c r="K34" s="78">
        <f t="shared" si="3"/>
        <v>0.58197255911269996</v>
      </c>
      <c r="L34" s="79"/>
      <c r="M34" s="80"/>
      <c r="N34" s="81">
        <f>分析係数表!H37</f>
        <v>4.8668421919292611E-2</v>
      </c>
      <c r="O34" s="82">
        <f t="shared" si="4"/>
        <v>0.85693054020432713</v>
      </c>
      <c r="P34" s="76">
        <f>分析係数表!C37</f>
        <v>0.69131042420256494</v>
      </c>
      <c r="Q34" s="82">
        <f t="shared" si="5"/>
        <v>0.59240501526078648</v>
      </c>
      <c r="R34" s="83">
        <v>0.71829277081192799</v>
      </c>
      <c r="S34" s="84">
        <f t="shared" si="6"/>
        <v>2.109785635287432</v>
      </c>
      <c r="T34" s="85">
        <f>分析係数表!F37</f>
        <v>0.69719766239499947</v>
      </c>
      <c r="U34" s="86">
        <f t="shared" si="7"/>
        <v>1.4709376130769465</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投入係数表!H35</f>
        <v>4.6948356807511738E-3</v>
      </c>
      <c r="E35" s="77">
        <f t="shared" si="0"/>
        <v>0.46948356807511737</v>
      </c>
      <c r="F35" s="76">
        <f>分析係数表!C38</f>
        <v>0.16493332646861969</v>
      </c>
      <c r="G35" s="77">
        <f t="shared" si="1"/>
        <v>7.7433486604985766E-2</v>
      </c>
      <c r="H35" s="77">
        <v>0.1300984382330477</v>
      </c>
      <c r="I35" s="77">
        <f t="shared" si="2"/>
        <v>0.1300984382330477</v>
      </c>
      <c r="J35" s="76">
        <f>分析係数表!G38</f>
        <v>0.22742119554523632</v>
      </c>
      <c r="K35" s="78">
        <f t="shared" si="3"/>
        <v>2.9587142361527791E-2</v>
      </c>
      <c r="L35" s="79"/>
      <c r="M35" s="80"/>
      <c r="N35" s="81">
        <f>分析係数表!H38</f>
        <v>4.333006953137588E-2</v>
      </c>
      <c r="O35" s="82">
        <f t="shared" si="4"/>
        <v>0.76293535780115307</v>
      </c>
      <c r="P35" s="76">
        <f>分析係数表!C38</f>
        <v>0.16493332646861969</v>
      </c>
      <c r="Q35" s="82">
        <f t="shared" si="5"/>
        <v>0.12583346644267077</v>
      </c>
      <c r="R35" s="83">
        <v>0.16512745984976357</v>
      </c>
      <c r="S35" s="84">
        <f t="shared" si="6"/>
        <v>0.2952258980828113</v>
      </c>
      <c r="T35" s="85">
        <f>分析係数表!F38</f>
        <v>0.45295344535830939</v>
      </c>
      <c r="U35" s="86">
        <f t="shared" si="7"/>
        <v>0.13372358769561049</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投入係数表!H36</f>
        <v>0</v>
      </c>
      <c r="E36" s="77">
        <f t="shared" si="0"/>
        <v>0</v>
      </c>
      <c r="F36" s="76">
        <f>分析係数表!C39</f>
        <v>1</v>
      </c>
      <c r="G36" s="77">
        <f t="shared" si="1"/>
        <v>0</v>
      </c>
      <c r="H36" s="77">
        <v>2.7330392789596727E-2</v>
      </c>
      <c r="I36" s="77">
        <f t="shared" si="2"/>
        <v>2.7330392789596727E-2</v>
      </c>
      <c r="J36" s="76">
        <f>分析係数表!G39</f>
        <v>0.35098455975764681</v>
      </c>
      <c r="K36" s="78">
        <f t="shared" si="3"/>
        <v>9.5925458812601717E-3</v>
      </c>
      <c r="L36" s="79"/>
      <c r="M36" s="80"/>
      <c r="N36" s="81">
        <f>分析係数表!H39</f>
        <v>3.8129823772400278E-3</v>
      </c>
      <c r="O36" s="82">
        <f t="shared" si="4"/>
        <v>6.713718915596531E-2</v>
      </c>
      <c r="P36" s="76">
        <f>分析係数表!C39</f>
        <v>1</v>
      </c>
      <c r="Q36" s="82">
        <f t="shared" si="5"/>
        <v>6.713718915596531E-2</v>
      </c>
      <c r="R36" s="83">
        <v>9.2901710365000056E-2</v>
      </c>
      <c r="S36" s="84">
        <f t="shared" si="6"/>
        <v>0.12023210315459679</v>
      </c>
      <c r="T36" s="85">
        <f>分析係数表!F39</f>
        <v>0.70174924264634031</v>
      </c>
      <c r="U36" s="86">
        <f t="shared" si="7"/>
        <v>8.4372787330514953E-2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投入係数表!H37</f>
        <v>0</v>
      </c>
      <c r="E37" s="77">
        <f t="shared" si="0"/>
        <v>0</v>
      </c>
      <c r="F37" s="76">
        <f>分析係数表!C40</f>
        <v>0.986418220166009</v>
      </c>
      <c r="G37" s="77">
        <f t="shared" si="1"/>
        <v>0</v>
      </c>
      <c r="H37" s="77">
        <v>3.4529285551493992E-3</v>
      </c>
      <c r="I37" s="77">
        <f t="shared" si="2"/>
        <v>3.4529285551493992E-3</v>
      </c>
      <c r="J37" s="76">
        <f>分析係数表!G40</f>
        <v>0.50833339863186511</v>
      </c>
      <c r="K37" s="78">
        <f t="shared" si="3"/>
        <v>1.7552389076721095E-3</v>
      </c>
      <c r="L37" s="79"/>
      <c r="M37" s="80"/>
      <c r="N37" s="81">
        <f>分析係数表!H40</f>
        <v>2.8557086729192376E-2</v>
      </c>
      <c r="O37" s="82">
        <f t="shared" si="4"/>
        <v>0.50281966812258483</v>
      </c>
      <c r="P37" s="76">
        <f>分析係数表!C40</f>
        <v>0.986418220166009</v>
      </c>
      <c r="Q37" s="82">
        <f t="shared" si="5"/>
        <v>0.49599048209394347</v>
      </c>
      <c r="R37" s="83">
        <v>0.4985196048091759</v>
      </c>
      <c r="S37" s="84">
        <f t="shared" si="6"/>
        <v>0.50197253336432535</v>
      </c>
      <c r="T37" s="85">
        <f>分析係数表!F40</f>
        <v>0.70189391861713379</v>
      </c>
      <c r="U37" s="86">
        <f t="shared" si="7"/>
        <v>0.35233146848125624</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投入係数表!H38</f>
        <v>0</v>
      </c>
      <c r="E38" s="77">
        <f t="shared" si="0"/>
        <v>0</v>
      </c>
      <c r="F38" s="76">
        <f>分析係数表!C41</f>
        <v>0.80184103858729516</v>
      </c>
      <c r="G38" s="77">
        <f t="shared" si="1"/>
        <v>0</v>
      </c>
      <c r="H38" s="77">
        <v>2.3163878840667478E-3</v>
      </c>
      <c r="I38" s="77">
        <f t="shared" si="2"/>
        <v>2.3163878840667478E-3</v>
      </c>
      <c r="J38" s="76">
        <f>分析係数表!G41</f>
        <v>0.44493407945472047</v>
      </c>
      <c r="K38" s="78">
        <f t="shared" si="3"/>
        <v>1.0306399108573061E-3</v>
      </c>
      <c r="L38" s="79"/>
      <c r="M38" s="80"/>
      <c r="N38" s="81">
        <f>分析係数表!H41</f>
        <v>5.1019775806905684E-2</v>
      </c>
      <c r="O38" s="82">
        <f t="shared" si="4"/>
        <v>0.89833206664924092</v>
      </c>
      <c r="P38" s="76">
        <f>分析係数表!C41</f>
        <v>0.80184103858729516</v>
      </c>
      <c r="Q38" s="82">
        <f t="shared" si="5"/>
        <v>0.72031951731829857</v>
      </c>
      <c r="R38" s="83">
        <v>0.73394757218953033</v>
      </c>
      <c r="S38" s="84">
        <f t="shared" si="6"/>
        <v>0.73626396007359707</v>
      </c>
      <c r="T38" s="85">
        <f>分析係数表!F41</f>
        <v>0.54844555184325272</v>
      </c>
      <c r="U38" s="86">
        <f t="shared" si="7"/>
        <v>0.4038006938848625</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投入係数表!H39</f>
        <v>7.8247261345852897E-4</v>
      </c>
      <c r="E39" s="77">
        <f>$C$10*D39</f>
        <v>7.82472613458529E-2</v>
      </c>
      <c r="F39" s="76">
        <f>分析係数表!C42</f>
        <v>0.44131191733123665</v>
      </c>
      <c r="G39" s="77">
        <f>E39*F39</f>
        <v>3.4531448930456704E-2</v>
      </c>
      <c r="H39" s="77">
        <v>4.0666677180116323E-2</v>
      </c>
      <c r="I39" s="77">
        <f>C39+H39</f>
        <v>4.0666677180116323E-2</v>
      </c>
      <c r="J39" s="76">
        <f>分析係数表!G42</f>
        <v>0.48534983581712554</v>
      </c>
      <c r="K39" s="78">
        <f>I39*J39</f>
        <v>1.9737565092597505E-2</v>
      </c>
      <c r="L39" s="79"/>
      <c r="M39" s="80"/>
      <c r="N39" s="81">
        <f>分析係数表!H42</f>
        <v>1.2950152359941286E-2</v>
      </c>
      <c r="O39" s="82">
        <f t="shared" si="4"/>
        <v>0.22802015392929198</v>
      </c>
      <c r="P39" s="76">
        <f>分析係数表!C42</f>
        <v>0.44131191733123665</v>
      </c>
      <c r="Q39" s="82">
        <f>O39*P39</f>
        <v>0.10062801132069955</v>
      </c>
      <c r="R39" s="83">
        <v>0.10636214091800208</v>
      </c>
      <c r="S39" s="84">
        <f>I39+R39</f>
        <v>0.14702881809811841</v>
      </c>
      <c r="T39" s="85">
        <f>分析係数表!F42</f>
        <v>0.55380146501641825</v>
      </c>
      <c r="U39" s="86">
        <f t="shared" si="7"/>
        <v>8.1424774862370444E-2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投入係数表!H40</f>
        <v>3.0516431924882629E-2</v>
      </c>
      <c r="E40" s="77">
        <f>$C$10*D40</f>
        <v>3.051643192488263</v>
      </c>
      <c r="F40" s="76">
        <f>分析係数表!C43</f>
        <v>0.58313408441687564</v>
      </c>
      <c r="G40" s="77">
        <f>E40*F40</f>
        <v>1.7795171590186347</v>
      </c>
      <c r="H40" s="77">
        <v>2.3527497573838816</v>
      </c>
      <c r="I40" s="77">
        <f>C40+H40</f>
        <v>2.3527497573838816</v>
      </c>
      <c r="J40" s="76">
        <f>分析係数表!G43</f>
        <v>0.35547453496171444</v>
      </c>
      <c r="K40" s="78">
        <f>I40*J40</f>
        <v>0.83634262588732178</v>
      </c>
      <c r="L40" s="79"/>
      <c r="M40" s="80"/>
      <c r="N40" s="81">
        <f>分析係数表!H43</f>
        <v>3.5303064373624467E-2</v>
      </c>
      <c r="O40" s="82">
        <f t="shared" si="4"/>
        <v>0.62159964986589944</v>
      </c>
      <c r="P40" s="76">
        <f>分析係数表!C43</f>
        <v>0.58313408441687564</v>
      </c>
      <c r="Q40" s="82">
        <f>O40*P40</f>
        <v>0.36247594269840172</v>
      </c>
      <c r="R40" s="83">
        <v>0.74727933374388866</v>
      </c>
      <c r="S40" s="84">
        <f>I40+R40</f>
        <v>3.1000290911277704</v>
      </c>
      <c r="T40" s="85">
        <f>分析係数表!F43</f>
        <v>0.6082654287782493</v>
      </c>
      <c r="U40" s="86">
        <f t="shared" si="7"/>
        <v>1.8856405243398797</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投入係数表!H41</f>
        <v>0</v>
      </c>
      <c r="E41" s="77">
        <f>$C$10*D41</f>
        <v>0</v>
      </c>
      <c r="F41" s="76">
        <f>分析係数表!C44</f>
        <v>0.48869592147894036</v>
      </c>
      <c r="G41" s="77">
        <f>E41*F41</f>
        <v>0</v>
      </c>
      <c r="H41" s="77">
        <v>5.1435919389538681E-3</v>
      </c>
      <c r="I41" s="77">
        <f>C41+H41</f>
        <v>5.1435919389538681E-3</v>
      </c>
      <c r="J41" s="76">
        <f>分析係数表!G44</f>
        <v>0.26651387949759747</v>
      </c>
      <c r="K41" s="78">
        <f>I41*J41</f>
        <v>1.3708386422031649E-3</v>
      </c>
      <c r="L41" s="79"/>
      <c r="M41" s="80"/>
      <c r="N41" s="81">
        <f>分析係数表!H44</f>
        <v>0.11648762971842183</v>
      </c>
      <c r="O41" s="82">
        <f t="shared" si="4"/>
        <v>2.0510590548274705</v>
      </c>
      <c r="P41" s="76">
        <f>分析係数表!C44</f>
        <v>0.48869592147894036</v>
      </c>
      <c r="Q41" s="82">
        <f>O41*P41</f>
        <v>1.0023441948066352</v>
      </c>
      <c r="R41" s="83">
        <v>1.0203938715190812</v>
      </c>
      <c r="S41" s="84">
        <f>I41+R41</f>
        <v>1.0255374634580352</v>
      </c>
      <c r="T41" s="85">
        <f>分析係数表!F44</f>
        <v>0.48744292920528731</v>
      </c>
      <c r="U41" s="86">
        <f t="shared" si="7"/>
        <v>0.499890985197745</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投入係数表!H42</f>
        <v>1.5649452269170579E-3</v>
      </c>
      <c r="E42" s="77">
        <f>$C$10*D42</f>
        <v>0.1564945226917058</v>
      </c>
      <c r="F42" s="76">
        <f>分析係数表!C45</f>
        <v>1</v>
      </c>
      <c r="G42" s="77">
        <f>E42*F42</f>
        <v>0.1564945226917058</v>
      </c>
      <c r="H42" s="77">
        <v>0.19009440221929291</v>
      </c>
      <c r="I42" s="77">
        <f>C42+H42</f>
        <v>0.19009440221929291</v>
      </c>
      <c r="J42" s="76">
        <f>分析係数表!G45</f>
        <v>0</v>
      </c>
      <c r="K42" s="78">
        <f>I42*J42</f>
        <v>0</v>
      </c>
      <c r="L42" s="79"/>
      <c r="M42" s="80"/>
      <c r="N42" s="81">
        <f>分析係数表!H45</f>
        <v>0</v>
      </c>
      <c r="O42" s="82">
        <f t="shared" si="4"/>
        <v>0</v>
      </c>
      <c r="P42" s="76">
        <f>分析係数表!C45</f>
        <v>1</v>
      </c>
      <c r="Q42" s="82">
        <f>O42*P42</f>
        <v>0</v>
      </c>
      <c r="R42" s="83">
        <v>2.8808675672311296E-2</v>
      </c>
      <c r="S42" s="84">
        <f>I42+R42</f>
        <v>0.21890307789160421</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3.9123630672926448E-3</v>
      </c>
      <c r="E43" s="77">
        <f>$C$10*D43</f>
        <v>0.39123630672926446</v>
      </c>
      <c r="F43" s="76">
        <f>分析係数表!C46</f>
        <v>0.30494810971089692</v>
      </c>
      <c r="G43" s="77">
        <f>E43*F43</f>
        <v>0.11930677218736185</v>
      </c>
      <c r="H43" s="77">
        <v>0.144112658702298</v>
      </c>
      <c r="I43" s="77">
        <f>C43+H43</f>
        <v>0.144112658702298</v>
      </c>
      <c r="J43" s="76">
        <f>分析係数表!G46</f>
        <v>9.2473281285530198E-3</v>
      </c>
      <c r="K43" s="78">
        <f>I43*J43</f>
        <v>1.3326570424983214E-3</v>
      </c>
      <c r="L43" s="79"/>
      <c r="M43" s="80"/>
      <c r="N43" s="81">
        <f>分析係数表!H46</f>
        <v>2.1824388568312321E-2</v>
      </c>
      <c r="O43" s="82">
        <f t="shared" si="4"/>
        <v>0.38427350524096981</v>
      </c>
      <c r="P43" s="76">
        <f>分析係数表!C46</f>
        <v>0.30494810971089692</v>
      </c>
      <c r="Q43" s="82">
        <f>O43*P43</f>
        <v>0.11718347903521419</v>
      </c>
      <c r="R43" s="83">
        <v>0.13585584664700051</v>
      </c>
      <c r="S43" s="84">
        <f>I43+R43</f>
        <v>0.27996850534929851</v>
      </c>
      <c r="T43" s="85">
        <f>分析係数表!F46</f>
        <v>0.31334798756916549</v>
      </c>
      <c r="U43" s="86">
        <f t="shared" si="7"/>
        <v>8.7727567733949838E-2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投入係数表!H44</f>
        <v>0.60563380281690138</v>
      </c>
      <c r="E44" s="91">
        <f>SUM(E5:E43)</f>
        <v>60.563380281690137</v>
      </c>
      <c r="F44" s="92">
        <f>分析係数表!C47</f>
        <v>0.48015758503444039</v>
      </c>
      <c r="G44" s="91">
        <f>SUM(G5:G43)</f>
        <v>9.3823405355950946</v>
      </c>
      <c r="H44" s="91">
        <f>SUM(H5:H43)</f>
        <v>11.035742670586911</v>
      </c>
      <c r="I44" s="91">
        <f>SUM(I5:I43)</f>
        <v>111.03574267058691</v>
      </c>
      <c r="J44" s="92">
        <f>分析係数表!G47</f>
        <v>0.24216917805049562</v>
      </c>
      <c r="K44" s="93">
        <f>SUM(K5:K43)</f>
        <v>28.067258348452775</v>
      </c>
      <c r="L44" s="94">
        <f>最終需要_まとめ!$L$33</f>
        <v>0.62733333333333341</v>
      </c>
      <c r="M44" s="91">
        <f>K44*L44</f>
        <v>17.60752673726271</v>
      </c>
      <c r="N44" s="95">
        <f>分析係数表!H47</f>
        <v>1</v>
      </c>
      <c r="O44" s="96">
        <f>SUM(O5:O43)</f>
        <v>17.607526737262706</v>
      </c>
      <c r="P44" s="92">
        <f>分析係数表!C47</f>
        <v>0.48015758503444039</v>
      </c>
      <c r="Q44" s="96">
        <f>SUM(Q5:Q43)</f>
        <v>9.3059054855237999</v>
      </c>
      <c r="R44" s="96">
        <f>SUM(R5:R43)</f>
        <v>10.793590733066576</v>
      </c>
      <c r="S44" s="97">
        <f>SUM(S5:S43)</f>
        <v>121.82933340365349</v>
      </c>
      <c r="T44" s="98">
        <f>分析係数表!F47</f>
        <v>0.48752883779285588</v>
      </c>
      <c r="U44" s="99">
        <f>SUM(U5:U43)</f>
        <v>52.039859312430863</v>
      </c>
      <c r="V44" s="100">
        <f>分析係数表!D47</f>
        <v>6.635127530274626E-2</v>
      </c>
      <c r="W44" s="164">
        <f>SUM(W5:W43)</f>
        <v>28</v>
      </c>
      <c r="X44" s="92">
        <f>分析係数表!E47</f>
        <v>5.6027434453383658E-2</v>
      </c>
      <c r="Y44" s="165">
        <f>SUM(Y5:Y43)</f>
        <v>22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285</v>
      </c>
      <c r="S2" s="3" t="s">
        <v>153</v>
      </c>
      <c r="U2" s="64" t="s">
        <v>210</v>
      </c>
      <c r="W2" s="3" t="s">
        <v>130</v>
      </c>
      <c r="Y2" s="3" t="s">
        <v>154</v>
      </c>
    </row>
    <row r="3" spans="1:25" ht="44" x14ac:dyDescent="0.2">
      <c r="B3" s="65"/>
      <c r="C3" s="66" t="s">
        <v>228</v>
      </c>
      <c r="D3" s="66" t="s">
        <v>310</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4.238742102819773E-4</v>
      </c>
      <c r="E5" s="77">
        <f t="shared" ref="E5:E38" si="0">$C$11*D5</f>
        <v>4.238742102819773E-2</v>
      </c>
      <c r="F5" s="76">
        <f>分析係数表!C8</f>
        <v>1.3183034008406591E-2</v>
      </c>
      <c r="G5" s="77">
        <f t="shared" ref="G5:G38" si="1">E5*F5</f>
        <v>5.5879481294337932E-4</v>
      </c>
      <c r="H5" s="77">
        <f t="array" ref="H5:H43">MMULT(逆行列係数!C5:AO43,'7'!G5:G43)</f>
        <v>6.4262938479652107E-4</v>
      </c>
      <c r="I5" s="77">
        <f t="shared" ref="I5:I38" si="2">C5+H5</f>
        <v>6.4262938479652107E-4</v>
      </c>
      <c r="J5" s="76">
        <f>分析係数表!G8</f>
        <v>0.12262521588946459</v>
      </c>
      <c r="K5" s="78">
        <f t="shared" ref="K5:K38" si="3">I5*J5</f>
        <v>7.8802567047587212E-5</v>
      </c>
      <c r="L5" s="79" t="s">
        <v>183</v>
      </c>
      <c r="M5" s="80" t="s">
        <v>183</v>
      </c>
      <c r="N5" s="81">
        <f>分析係数表!H8</f>
        <v>1.0919276675383911E-2</v>
      </c>
      <c r="O5" s="82">
        <f t="shared" ref="O5:O43" si="4">$M$44*N5</f>
        <v>0.14604917385508231</v>
      </c>
      <c r="P5" s="76">
        <f>分析係数表!C8</f>
        <v>1.3183034008406591E-2</v>
      </c>
      <c r="Q5" s="82">
        <f t="shared" ref="Q5:Q38" si="5">O5*P5</f>
        <v>1.9253712258312369E-3</v>
      </c>
      <c r="R5" s="83">
        <f t="array" ref="R5:R43">MMULT(逆行列係数!C5:AO43,'7'!Q5:Q43)</f>
        <v>2.2291051446804802E-3</v>
      </c>
      <c r="S5" s="84">
        <f t="shared" ref="S5:S38" si="6">I5+R5</f>
        <v>2.8717345294770012E-3</v>
      </c>
      <c r="T5" s="85">
        <f>分析係数表!F8</f>
        <v>0.45595854922279794</v>
      </c>
      <c r="U5" s="86">
        <f t="shared" ref="U5:U43" si="7">S5*T5</f>
        <v>1.3093919098133477E-3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投入係数表!I6</f>
        <v>2.9671194719738409E-3</v>
      </c>
      <c r="E6" s="77">
        <f t="shared" si="0"/>
        <v>0.29671194719738408</v>
      </c>
      <c r="F6" s="76">
        <f>分析係数表!C9</f>
        <v>2.8837209302325584E-2</v>
      </c>
      <c r="G6" s="77">
        <f t="shared" si="1"/>
        <v>8.5563445238315411E-3</v>
      </c>
      <c r="H6" s="77">
        <v>9.1874637005512141E-3</v>
      </c>
      <c r="I6" s="77">
        <f t="shared" si="2"/>
        <v>9.1874637005512141E-3</v>
      </c>
      <c r="J6" s="76">
        <f>分析係数表!G9</f>
        <v>0.26470588235294118</v>
      </c>
      <c r="K6" s="78">
        <f t="shared" si="3"/>
        <v>2.4319756854400275E-3</v>
      </c>
      <c r="L6" s="79"/>
      <c r="M6" s="80"/>
      <c r="N6" s="81">
        <f>分析係数表!H9</f>
        <v>5.6393540150961169E-4</v>
      </c>
      <c r="O6" s="82">
        <f t="shared" si="4"/>
        <v>7.5428347450695174E-3</v>
      </c>
      <c r="P6" s="76">
        <f>分析係数表!C9</f>
        <v>2.8837209302325584E-2</v>
      </c>
      <c r="Q6" s="82">
        <f t="shared" si="5"/>
        <v>2.1751430427642332E-4</v>
      </c>
      <c r="R6" s="83">
        <v>2.4832489944582887E-4</v>
      </c>
      <c r="S6" s="84">
        <f t="shared" si="6"/>
        <v>9.4357885999970421E-3</v>
      </c>
      <c r="T6" s="85">
        <f>分析係数表!F9</f>
        <v>0.73529411764705888</v>
      </c>
      <c r="U6" s="86">
        <f t="shared" si="7"/>
        <v>6.9380798529390022E-3</v>
      </c>
      <c r="V6" s="87">
        <f>分析係数表!D9</f>
        <v>5.8823529411764705E-2</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7.2513812154696433E-3</v>
      </c>
      <c r="G7" s="77">
        <f t="shared" si="1"/>
        <v>0</v>
      </c>
      <c r="H7" s="77">
        <v>1.585656318806218E-5</v>
      </c>
      <c r="I7" s="77">
        <f t="shared" si="2"/>
        <v>1.585656318806218E-5</v>
      </c>
      <c r="J7" s="76">
        <f>分析係数表!G10</f>
        <v>0.19230769230769232</v>
      </c>
      <c r="K7" s="78">
        <f t="shared" si="3"/>
        <v>3.0493390746273425E-6</v>
      </c>
      <c r="L7" s="79"/>
      <c r="M7" s="80"/>
      <c r="N7" s="81">
        <f>分析係数表!H10</f>
        <v>1.0712116731972216E-3</v>
      </c>
      <c r="O7" s="82">
        <f t="shared" si="4"/>
        <v>1.4327833660179146E-2</v>
      </c>
      <c r="P7" s="76">
        <f>分析係数表!C10</f>
        <v>7.2513812154696433E-3</v>
      </c>
      <c r="Q7" s="82">
        <f t="shared" si="5"/>
        <v>1.0389658386179672E-4</v>
      </c>
      <c r="R7" s="83">
        <v>1.3854551838651057E-4</v>
      </c>
      <c r="S7" s="84">
        <f t="shared" si="6"/>
        <v>1.5440208157457274E-4</v>
      </c>
      <c r="T7" s="85">
        <f>分析係数表!F10</f>
        <v>0.57692307692307687</v>
      </c>
      <c r="U7" s="86">
        <f t="shared" si="7"/>
        <v>8.9078123985330415E-5</v>
      </c>
      <c r="V7" s="87">
        <f>分析係数表!D10</f>
        <v>3.8461538461538464E-2</v>
      </c>
      <c r="W7" s="167">
        <f t="shared" si="8"/>
        <v>0</v>
      </c>
      <c r="X7" s="76">
        <f>分析係数表!E10</f>
        <v>0</v>
      </c>
      <c r="Y7" s="166">
        <f t="shared" si="9"/>
        <v>0</v>
      </c>
    </row>
    <row r="8" spans="1:25" x14ac:dyDescent="0.2">
      <c r="A8" s="6" t="s">
        <v>222</v>
      </c>
      <c r="B8" s="5" t="s">
        <v>27</v>
      </c>
      <c r="C8" s="90"/>
      <c r="D8" s="76">
        <f>投入係数表!I8</f>
        <v>6.943463254142866E-3</v>
      </c>
      <c r="E8" s="77">
        <f t="shared" si="0"/>
        <v>0.69434632541428665</v>
      </c>
      <c r="F8" s="76">
        <f>分析係数表!C11</f>
        <v>1.1498343082089746E-2</v>
      </c>
      <c r="G8" s="77">
        <f t="shared" si="1"/>
        <v>7.9838322674017984E-3</v>
      </c>
      <c r="H8" s="77">
        <v>1.3316365225802764E-2</v>
      </c>
      <c r="I8" s="77">
        <f t="shared" si="2"/>
        <v>1.3316365225802764E-2</v>
      </c>
      <c r="J8" s="76">
        <f>分析係数表!G11</f>
        <v>0.33907284768211921</v>
      </c>
      <c r="K8" s="78">
        <f t="shared" si="3"/>
        <v>4.5152178778880897E-3</v>
      </c>
      <c r="L8" s="79"/>
      <c r="M8" s="80"/>
      <c r="N8" s="81">
        <f>分析係数表!H11</f>
        <v>-2.0361874779781897E-5</v>
      </c>
      <c r="O8" s="82">
        <f t="shared" si="4"/>
        <v>-2.7234725139183502E-4</v>
      </c>
      <c r="P8" s="76">
        <f>分析係数表!C11</f>
        <v>1.1498343082089746E-2</v>
      </c>
      <c r="Q8" s="82">
        <f t="shared" si="5"/>
        <v>-3.1315421339674631E-6</v>
      </c>
      <c r="R8" s="83">
        <v>3.96593224505017E-4</v>
      </c>
      <c r="S8" s="84">
        <f t="shared" si="6"/>
        <v>1.3712958450307781E-2</v>
      </c>
      <c r="T8" s="85">
        <f>分析係数表!F11</f>
        <v>0.56026490066225165</v>
      </c>
      <c r="U8" s="86">
        <f t="shared" si="7"/>
        <v>7.6828893039472736E-3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投入係数表!I9</f>
        <v>2.2202934824294049E-3</v>
      </c>
      <c r="E9" s="77">
        <f t="shared" si="0"/>
        <v>0.22202934824294049</v>
      </c>
      <c r="F9" s="76">
        <f>分析係数表!C12</f>
        <v>1.9264738750820132E-2</v>
      </c>
      <c r="G9" s="77">
        <f t="shared" si="1"/>
        <v>4.2773373889151136E-3</v>
      </c>
      <c r="H9" s="77">
        <v>4.660850809462715E-3</v>
      </c>
      <c r="I9" s="77">
        <f t="shared" si="2"/>
        <v>4.660850809462715E-3</v>
      </c>
      <c r="J9" s="76">
        <f>分析係数表!G12</f>
        <v>0.14212218649517686</v>
      </c>
      <c r="K9" s="78">
        <f t="shared" si="3"/>
        <v>6.62410307968656E-4</v>
      </c>
      <c r="L9" s="79"/>
      <c r="M9" s="80"/>
      <c r="N9" s="81">
        <f>分析係数表!H12</f>
        <v>9.1393832299599312E-2</v>
      </c>
      <c r="O9" s="82">
        <f t="shared" si="4"/>
        <v>1.2224247172798299</v>
      </c>
      <c r="P9" s="76">
        <f>分析係数表!C12</f>
        <v>1.9264738750820132E-2</v>
      </c>
      <c r="Q9" s="82">
        <f t="shared" si="5"/>
        <v>2.3549692820941083E-2</v>
      </c>
      <c r="R9" s="83">
        <v>2.6061816949363586E-2</v>
      </c>
      <c r="S9" s="84">
        <f t="shared" si="6"/>
        <v>3.0722667758826303E-2</v>
      </c>
      <c r="T9" s="85">
        <f>分析係数表!F12</f>
        <v>0.30139335476956058</v>
      </c>
      <c r="U9" s="86">
        <f t="shared" si="7"/>
        <v>9.2596079033032772E-3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投入係数表!I10</f>
        <v>7.0847546575701914E-3</v>
      </c>
      <c r="E10" s="77">
        <f t="shared" si="0"/>
        <v>0.70847546575701914</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0.1891155631295216</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75">
        <f>最終需要_まとめ!C12</f>
        <v>100</v>
      </c>
      <c r="D11" s="76">
        <f>投入係数表!I11</f>
        <v>0.35496437438185013</v>
      </c>
      <c r="E11" s="77">
        <f t="shared" si="0"/>
        <v>35.496437438185012</v>
      </c>
      <c r="F11" s="76">
        <f>分析係数表!C14</f>
        <v>0.18033902375567878</v>
      </c>
      <c r="G11" s="77">
        <f t="shared" si="1"/>
        <v>6.4013928744068123</v>
      </c>
      <c r="H11" s="77">
        <v>6.885445156262306</v>
      </c>
      <c r="I11" s="77">
        <f t="shared" si="2"/>
        <v>106.88544515626231</v>
      </c>
      <c r="J11" s="76">
        <f>分析係数表!G14</f>
        <v>0.15919504269018833</v>
      </c>
      <c r="K11" s="78">
        <f t="shared" si="3"/>
        <v>17.015633004610962</v>
      </c>
      <c r="L11" s="79"/>
      <c r="M11" s="80"/>
      <c r="N11" s="81">
        <f>分析係数表!H14</f>
        <v>1.121673710694942E-3</v>
      </c>
      <c r="O11" s="82">
        <f t="shared" si="4"/>
        <v>1.5002781196237174E-2</v>
      </c>
      <c r="P11" s="76">
        <f>分析係数表!C14</f>
        <v>0.18033902375567878</v>
      </c>
      <c r="Q11" s="82">
        <f t="shared" si="5"/>
        <v>2.7055869145494668E-3</v>
      </c>
      <c r="R11" s="83">
        <v>1.520704066155127E-2</v>
      </c>
      <c r="S11" s="84">
        <f t="shared" si="6"/>
        <v>106.90065219692386</v>
      </c>
      <c r="T11" s="85">
        <f>分析係数表!F14</f>
        <v>0.29273560341521504</v>
      </c>
      <c r="U11" s="86">
        <f t="shared" si="7"/>
        <v>31.293626926346541</v>
      </c>
      <c r="V11" s="87">
        <f>分析係数表!D14</f>
        <v>2.8339018630280766E-2</v>
      </c>
      <c r="W11" s="167">
        <f t="shared" si="8"/>
        <v>3</v>
      </c>
      <c r="X11" s="76">
        <f>分析係数表!E14</f>
        <v>2.6744444220172376E-2</v>
      </c>
      <c r="Y11" s="166">
        <f t="shared" si="9"/>
        <v>3</v>
      </c>
    </row>
    <row r="12" spans="1:25" x14ac:dyDescent="0.2">
      <c r="A12" s="6" t="s">
        <v>226</v>
      </c>
      <c r="B12" s="5" t="s">
        <v>29</v>
      </c>
      <c r="C12" s="90"/>
      <c r="D12" s="76">
        <f>投入係数表!I12</f>
        <v>3.7522959853056939E-2</v>
      </c>
      <c r="E12" s="77">
        <f t="shared" si="0"/>
        <v>3.7522959853056941</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0.1113781846344174</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投入係数表!I13</f>
        <v>4.9250146337524977E-3</v>
      </c>
      <c r="E13" s="77">
        <f t="shared" si="0"/>
        <v>0.49250146337524975</v>
      </c>
      <c r="F13" s="76">
        <f>分析係数表!C16</f>
        <v>5.2745741191408291E-2</v>
      </c>
      <c r="G13" s="77">
        <f t="shared" si="1"/>
        <v>2.5977354723580773E-2</v>
      </c>
      <c r="H13" s="77">
        <v>3.9072904213260137E-2</v>
      </c>
      <c r="I13" s="77">
        <f t="shared" si="2"/>
        <v>3.9072904213260137E-2</v>
      </c>
      <c r="J13" s="76">
        <f>分析係数表!G16</f>
        <v>3.3494998484389207E-2</v>
      </c>
      <c r="K13" s="78">
        <f t="shared" si="3"/>
        <v>1.308746867403833E-3</v>
      </c>
      <c r="L13" s="79"/>
      <c r="M13" s="80"/>
      <c r="N13" s="81">
        <f>分析係数表!H16</f>
        <v>1.6486921479299057E-2</v>
      </c>
      <c r="O13" s="82">
        <f t="shared" si="4"/>
        <v>0.2205183853334845</v>
      </c>
      <c r="P13" s="76">
        <f>分析係数表!C16</f>
        <v>5.2745741191408291E-2</v>
      </c>
      <c r="Q13" s="82">
        <f t="shared" si="5"/>
        <v>1.163140568074722E-2</v>
      </c>
      <c r="R13" s="83">
        <v>1.3930918329861772E-2</v>
      </c>
      <c r="S13" s="84">
        <f t="shared" si="6"/>
        <v>5.3003822543121908E-2</v>
      </c>
      <c r="T13" s="85">
        <f>分析係数表!F16</f>
        <v>0.28872385571385267</v>
      </c>
      <c r="U13" s="86">
        <f t="shared" si="7"/>
        <v>1.5303468012222982E-2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投入係数表!I14</f>
        <v>2.2707546979391639E-2</v>
      </c>
      <c r="E14" s="77">
        <f t="shared" si="0"/>
        <v>2.270754697939164</v>
      </c>
      <c r="F14" s="76">
        <f>分析係数表!C17</f>
        <v>0.15216261717207402</v>
      </c>
      <c r="G14" s="77">
        <f t="shared" si="1"/>
        <v>0.34552397779420557</v>
      </c>
      <c r="H14" s="77">
        <v>0.40142912751972104</v>
      </c>
      <c r="I14" s="77">
        <f t="shared" si="2"/>
        <v>0.40142912751972104</v>
      </c>
      <c r="J14" s="76">
        <f>分析係数表!G17</f>
        <v>0.21223848391031053</v>
      </c>
      <c r="K14" s="78">
        <f t="shared" si="3"/>
        <v>8.5198709422224309E-2</v>
      </c>
      <c r="L14" s="79"/>
      <c r="M14" s="80"/>
      <c r="N14" s="81">
        <f>分析係数表!H17</f>
        <v>2.8913862187290294E-3</v>
      </c>
      <c r="O14" s="82">
        <f t="shared" si="4"/>
        <v>3.8673309697640566E-2</v>
      </c>
      <c r="P14" s="76">
        <f>分析係数表!C17</f>
        <v>0.15216261717207402</v>
      </c>
      <c r="Q14" s="82">
        <f t="shared" si="5"/>
        <v>5.884632018299139E-3</v>
      </c>
      <c r="R14" s="83">
        <v>1.3586471824494522E-2</v>
      </c>
      <c r="S14" s="84">
        <f t="shared" si="6"/>
        <v>0.41501559934421556</v>
      </c>
      <c r="T14" s="85">
        <f>分析係数表!F17</f>
        <v>0.32270850924101696</v>
      </c>
      <c r="U14" s="86">
        <f t="shared" si="7"/>
        <v>0.13392906537613897</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投入係数表!I15</f>
        <v>1.1908846860303171E-3</v>
      </c>
      <c r="E15" s="77">
        <f t="shared" si="0"/>
        <v>0.11908846860303171</v>
      </c>
      <c r="F15" s="76">
        <f>分析係数表!C18</f>
        <v>0.19097312809809552</v>
      </c>
      <c r="G15" s="77">
        <f t="shared" si="1"/>
        <v>2.2742697369532803E-2</v>
      </c>
      <c r="H15" s="77">
        <v>3.3157500960579622E-2</v>
      </c>
      <c r="I15" s="77">
        <f t="shared" si="2"/>
        <v>3.3157500960579622E-2</v>
      </c>
      <c r="J15" s="76">
        <f>分析係数表!G18</f>
        <v>0.21574136510077171</v>
      </c>
      <c r="K15" s="78">
        <f t="shared" si="3"/>
        <v>7.1534445205655968E-3</v>
      </c>
      <c r="L15" s="79"/>
      <c r="M15" s="80"/>
      <c r="N15" s="81">
        <f>分析係数表!H18</f>
        <v>4.4087885392745155E-4</v>
      </c>
      <c r="O15" s="82">
        <f t="shared" si="4"/>
        <v>5.8969100518753842E-3</v>
      </c>
      <c r="P15" s="76">
        <f>分析係数表!C18</f>
        <v>0.19097312809809552</v>
      </c>
      <c r="Q15" s="82">
        <f t="shared" si="5"/>
        <v>1.1261513587197448E-3</v>
      </c>
      <c r="R15" s="83">
        <v>2.9232069858871426E-3</v>
      </c>
      <c r="S15" s="84">
        <f t="shared" si="6"/>
        <v>3.6080707946466763E-2</v>
      </c>
      <c r="T15" s="85">
        <f>分析係数表!F18</f>
        <v>0.45875477635423689</v>
      </c>
      <c r="U15" s="86">
        <f t="shared" si="7"/>
        <v>1.6552197104683898E-2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投入係数表!I16</f>
        <v>1.5138364652927761E-3</v>
      </c>
      <c r="E16" s="77">
        <f t="shared" si="0"/>
        <v>0.1513836465292776</v>
      </c>
      <c r="F16" s="76">
        <f>分析係数表!C19</f>
        <v>0.34654894752252985</v>
      </c>
      <c r="G16" s="77">
        <f t="shared" si="1"/>
        <v>5.2461843376843835E-2</v>
      </c>
      <c r="H16" s="77">
        <v>8.5683934727320957E-2</v>
      </c>
      <c r="I16" s="77">
        <f t="shared" si="2"/>
        <v>8.5683934727320957E-2</v>
      </c>
      <c r="J16" s="76">
        <f>分析係数表!G19</f>
        <v>5.7665249016256609E-2</v>
      </c>
      <c r="K16" s="78">
        <f t="shared" si="3"/>
        <v>4.9409854327436406E-3</v>
      </c>
      <c r="L16" s="79"/>
      <c r="M16" s="80"/>
      <c r="N16" s="81">
        <f>分析係数表!H19</f>
        <v>-1.1331825964400361E-4</v>
      </c>
      <c r="O16" s="82">
        <f t="shared" si="4"/>
        <v>-1.5156716599197774E-3</v>
      </c>
      <c r="P16" s="76">
        <f>分析係数表!C19</f>
        <v>0.34654894752252985</v>
      </c>
      <c r="Q16" s="82">
        <f t="shared" si="5"/>
        <v>-5.2525441853492466E-4</v>
      </c>
      <c r="R16" s="83">
        <v>4.171022946569387E-3</v>
      </c>
      <c r="S16" s="84">
        <f t="shared" si="6"/>
        <v>8.9854957673890345E-2</v>
      </c>
      <c r="T16" s="85">
        <f>分析係数表!F19</f>
        <v>0.23996184268055168</v>
      </c>
      <c r="U16" s="86">
        <f t="shared" si="7"/>
        <v>2.1561761217409704E-2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投入係数表!I17</f>
        <v>6.8627253093272512E-4</v>
      </c>
      <c r="E17" s="77">
        <f t="shared" si="0"/>
        <v>6.8627253093272514E-2</v>
      </c>
      <c r="F17" s="76">
        <f>分析係数表!C20</f>
        <v>0.26243263202551737</v>
      </c>
      <c r="G17" s="77">
        <f t="shared" si="1"/>
        <v>1.8010030657948834E-2</v>
      </c>
      <c r="H17" s="77">
        <v>2.8268222801698162E-2</v>
      </c>
      <c r="I17" s="77">
        <f t="shared" si="2"/>
        <v>2.8268222801698162E-2</v>
      </c>
      <c r="J17" s="76">
        <f>分析係数表!G20</f>
        <v>0.1000148720999405</v>
      </c>
      <c r="K17" s="78">
        <f t="shared" si="3"/>
        <v>2.8272426880044635E-3</v>
      </c>
      <c r="L17" s="79"/>
      <c r="M17" s="80"/>
      <c r="N17" s="81">
        <f>分析係数表!H20</f>
        <v>5.5154121686104877E-4</v>
      </c>
      <c r="O17" s="82">
        <f t="shared" si="4"/>
        <v>7.3770581572657912E-3</v>
      </c>
      <c r="P17" s="76">
        <f>分析係数表!C20</f>
        <v>0.26243263202551737</v>
      </c>
      <c r="Q17" s="82">
        <f t="shared" si="5"/>
        <v>1.9359807888165747E-3</v>
      </c>
      <c r="R17" s="83">
        <v>7.1047187685514763E-3</v>
      </c>
      <c r="S17" s="84">
        <f t="shared" si="6"/>
        <v>3.5372941570249637E-2</v>
      </c>
      <c r="T17" s="85">
        <f>分析係数表!F20</f>
        <v>0.22264772952607575</v>
      </c>
      <c r="U17" s="86">
        <f t="shared" si="7"/>
        <v>7.8757051272746233E-3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投入係数表!I18</f>
        <v>3.1891488202167814E-3</v>
      </c>
      <c r="E18" s="77">
        <f t="shared" si="0"/>
        <v>0.31891488202167811</v>
      </c>
      <c r="F18" s="76">
        <f>分析係数表!C21</f>
        <v>0.1872140973927936</v>
      </c>
      <c r="G18" s="77">
        <f t="shared" si="1"/>
        <v>5.9705361782817726E-2</v>
      </c>
      <c r="H18" s="77">
        <v>8.1086708493712981E-2</v>
      </c>
      <c r="I18" s="77">
        <f t="shared" si="2"/>
        <v>8.1086708493712981E-2</v>
      </c>
      <c r="J18" s="76">
        <f>分析係数表!G21</f>
        <v>0.28516992623231124</v>
      </c>
      <c r="K18" s="78">
        <f t="shared" si="3"/>
        <v>2.3123490679573058E-2</v>
      </c>
      <c r="L18" s="79"/>
      <c r="M18" s="80"/>
      <c r="N18" s="81">
        <f>分析係数表!H21</f>
        <v>9.0743137605549761E-4</v>
      </c>
      <c r="O18" s="82">
        <f t="shared" si="4"/>
        <v>1.2137214464201343E-2</v>
      </c>
      <c r="P18" s="76">
        <f>分析係数表!C21</f>
        <v>0.1872140973927936</v>
      </c>
      <c r="Q18" s="82">
        <f t="shared" si="5"/>
        <v>2.2722576507782132E-3</v>
      </c>
      <c r="R18" s="83">
        <v>6.3576514760034222E-3</v>
      </c>
      <c r="S18" s="84">
        <f t="shared" si="6"/>
        <v>8.7444359969716404E-2</v>
      </c>
      <c r="T18" s="85">
        <f>分析係数表!F21</f>
        <v>0.425556514517416</v>
      </c>
      <c r="U18" s="86">
        <f t="shared" si="7"/>
        <v>3.7212517042918766E-2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投入係数表!I19</f>
        <v>1.8166037583513311E-4</v>
      </c>
      <c r="E19" s="77">
        <f t="shared" si="0"/>
        <v>1.816603758351331E-2</v>
      </c>
      <c r="F19" s="76">
        <f>分析係数表!C22</f>
        <v>8.038175161462835E-2</v>
      </c>
      <c r="G19" s="77">
        <f t="shared" si="1"/>
        <v>1.4602179208599703E-3</v>
      </c>
      <c r="H19" s="77">
        <v>3.9203587208169379E-3</v>
      </c>
      <c r="I19" s="77">
        <f t="shared" si="2"/>
        <v>3.9203587208169379E-3</v>
      </c>
      <c r="J19" s="76">
        <f>分析係数表!G22</f>
        <v>0.19463811255169108</v>
      </c>
      <c r="K19" s="78">
        <f t="shared" si="3"/>
        <v>7.6305122194537088E-4</v>
      </c>
      <c r="L19" s="79"/>
      <c r="M19" s="80"/>
      <c r="N19" s="81">
        <f>分析係数表!H22</f>
        <v>4.3379646269970129E-5</v>
      </c>
      <c r="O19" s="82">
        <f t="shared" si="4"/>
        <v>5.8021805731303981E-4</v>
      </c>
      <c r="P19" s="76">
        <f>分析係数表!C22</f>
        <v>8.038175161462835E-2</v>
      </c>
      <c r="Q19" s="82">
        <f t="shared" si="5"/>
        <v>4.6638943765258959E-5</v>
      </c>
      <c r="R19" s="83">
        <v>8.9451504524347652E-4</v>
      </c>
      <c r="S19" s="84">
        <f t="shared" si="6"/>
        <v>4.8148737660604147E-3</v>
      </c>
      <c r="T19" s="85">
        <f>分析係数表!F22</f>
        <v>0.41254969334958147</v>
      </c>
      <c r="U19" s="86">
        <f t="shared" si="7"/>
        <v>1.9863746957051683E-3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投入係数表!I20</f>
        <v>2.0184486203903681E-5</v>
      </c>
      <c r="E20" s="77">
        <f t="shared" si="0"/>
        <v>2.0184486203903679E-3</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3.4339436045057457E-4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投入係数表!I21</f>
        <v>0</v>
      </c>
      <c r="E21" s="77">
        <f t="shared" si="0"/>
        <v>0</v>
      </c>
      <c r="F21" s="76">
        <f>分析係数表!C24</f>
        <v>0.43147437344773087</v>
      </c>
      <c r="G21" s="77">
        <f t="shared" si="1"/>
        <v>0</v>
      </c>
      <c r="H21" s="77">
        <v>7.9045382982067484E-3</v>
      </c>
      <c r="I21" s="77">
        <f t="shared" si="2"/>
        <v>7.9045382982067484E-3</v>
      </c>
      <c r="J21" s="76">
        <f>分析係数表!G24</f>
        <v>0.20829056454796685</v>
      </c>
      <c r="K21" s="78">
        <f t="shared" si="3"/>
        <v>1.6464407446245089E-3</v>
      </c>
      <c r="L21" s="79"/>
      <c r="M21" s="80"/>
      <c r="N21" s="81">
        <f>分析係数表!H24</f>
        <v>3.3906948002854204E-4</v>
      </c>
      <c r="O21" s="82">
        <f t="shared" si="4"/>
        <v>4.5351737949162092E-3</v>
      </c>
      <c r="P21" s="76">
        <f>分析係数表!C24</f>
        <v>0.43147437344773087</v>
      </c>
      <c r="Q21" s="82">
        <f t="shared" si="5"/>
        <v>1.9568112716380395E-3</v>
      </c>
      <c r="R21" s="83">
        <v>8.4757975641660127E-3</v>
      </c>
      <c r="S21" s="84">
        <f t="shared" si="6"/>
        <v>1.6380335862372759E-2</v>
      </c>
      <c r="T21" s="85">
        <f>分析係数表!F24</f>
        <v>0.39163047769443349</v>
      </c>
      <c r="U21" s="86">
        <f t="shared" si="7"/>
        <v>6.4150387585763038E-3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投入係数表!I22</f>
        <v>2.0184486203903681E-5</v>
      </c>
      <c r="E22" s="77">
        <f t="shared" si="0"/>
        <v>2.0184486203903679E-3</v>
      </c>
      <c r="F22" s="76">
        <f>分析係数表!C25</f>
        <v>2.0402938023075357E-2</v>
      </c>
      <c r="G22" s="77">
        <f t="shared" si="1"/>
        <v>4.1182282104586632E-5</v>
      </c>
      <c r="H22" s="77">
        <v>9.0670934757374735E-4</v>
      </c>
      <c r="I22" s="77">
        <f t="shared" si="2"/>
        <v>9.0670934757374735E-4</v>
      </c>
      <c r="J22" s="76">
        <f>分析係数表!G25</f>
        <v>0.19686528023418917</v>
      </c>
      <c r="K22" s="78">
        <f t="shared" si="3"/>
        <v>1.7849958980106461E-4</v>
      </c>
      <c r="L22" s="79"/>
      <c r="M22" s="80"/>
      <c r="N22" s="81">
        <f>分析係数表!H25</f>
        <v>5.1170276620495381E-4</v>
      </c>
      <c r="O22" s="82">
        <f t="shared" si="4"/>
        <v>6.8442048393252452E-3</v>
      </c>
      <c r="P22" s="76">
        <f>分析係数表!C25</f>
        <v>2.0402938023075357E-2</v>
      </c>
      <c r="Q22" s="82">
        <f t="shared" si="5"/>
        <v>1.3964188715398539E-4</v>
      </c>
      <c r="R22" s="83">
        <v>1.6951235336434157E-3</v>
      </c>
      <c r="S22" s="84">
        <f t="shared" si="6"/>
        <v>2.6018328812171631E-3</v>
      </c>
      <c r="T22" s="85">
        <f>分析係数表!F25</f>
        <v>0.34975910227480639</v>
      </c>
      <c r="U22" s="86">
        <f t="shared" si="7"/>
        <v>9.10014732803588E-4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投入係数表!I23</f>
        <v>2.0184486203903681E-5</v>
      </c>
      <c r="E23" s="77">
        <f t="shared" si="0"/>
        <v>2.0184486203903679E-3</v>
      </c>
      <c r="F23" s="76">
        <f>分析係数表!C26</f>
        <v>0.47286916478187335</v>
      </c>
      <c r="G23" s="77">
        <f t="shared" si="1"/>
        <v>9.5446211327911785E-4</v>
      </c>
      <c r="H23" s="77">
        <v>1.3548094494832009E-2</v>
      </c>
      <c r="I23" s="77">
        <f t="shared" si="2"/>
        <v>1.3548094494832009E-2</v>
      </c>
      <c r="J23" s="76">
        <f>分析係数表!G26</f>
        <v>0.19643719482749369</v>
      </c>
      <c r="K23" s="78">
        <f t="shared" si="3"/>
        <v>2.66134967782261E-3</v>
      </c>
      <c r="L23" s="79"/>
      <c r="M23" s="80"/>
      <c r="N23" s="81">
        <f>分析係数表!H26</f>
        <v>1.0239367117519889E-2</v>
      </c>
      <c r="O23" s="82">
        <f t="shared" si="4"/>
        <v>0.13695514389556365</v>
      </c>
      <c r="P23" s="76">
        <f>分析係数表!C26</f>
        <v>0.47286916478187335</v>
      </c>
      <c r="Q23" s="82">
        <f t="shared" si="5"/>
        <v>6.476186450647646E-2</v>
      </c>
      <c r="R23" s="83">
        <v>7.4688077957755949E-2</v>
      </c>
      <c r="S23" s="84">
        <f t="shared" si="6"/>
        <v>8.8236172452587955E-2</v>
      </c>
      <c r="T23" s="85">
        <f>分析係数表!F26</f>
        <v>0.33423527698357336</v>
      </c>
      <c r="U23" s="86">
        <f t="shared" si="7"/>
        <v>2.9491641539661082E-2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投入係数表!I24</f>
        <v>0</v>
      </c>
      <c r="E24" s="77">
        <f t="shared" si="0"/>
        <v>0</v>
      </c>
      <c r="F24" s="76">
        <f>分析係数表!C27</f>
        <v>1</v>
      </c>
      <c r="G24" s="77">
        <f t="shared" si="1"/>
        <v>0</v>
      </c>
      <c r="H24" s="77">
        <v>5.7070548358820836E-3</v>
      </c>
      <c r="I24" s="77">
        <f t="shared" si="2"/>
        <v>5.7070548358820836E-3</v>
      </c>
      <c r="J24" s="76">
        <f>分析係数表!G27</f>
        <v>0.17103446822411195</v>
      </c>
      <c r="K24" s="78">
        <f t="shared" si="3"/>
        <v>9.7610308898093869E-4</v>
      </c>
      <c r="L24" s="79"/>
      <c r="M24" s="80"/>
      <c r="N24" s="81">
        <f>分析係数表!H27</f>
        <v>1.1068892190070134E-2</v>
      </c>
      <c r="O24" s="82">
        <f t="shared" si="4"/>
        <v>0.14805033409357013</v>
      </c>
      <c r="P24" s="76">
        <f>分析係数表!C27</f>
        <v>1</v>
      </c>
      <c r="Q24" s="82">
        <f t="shared" si="5"/>
        <v>0.14805033409357013</v>
      </c>
      <c r="R24" s="83">
        <v>0.15445979532096277</v>
      </c>
      <c r="S24" s="84">
        <f t="shared" si="6"/>
        <v>0.16016685015684484</v>
      </c>
      <c r="T24" s="85">
        <f>分析係数表!F27</f>
        <v>0.3217420626139369</v>
      </c>
      <c r="U24" s="86">
        <f t="shared" si="7"/>
        <v>5.1532412731840622E-2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投入係数表!I25</f>
        <v>0</v>
      </c>
      <c r="E25" s="77">
        <f t="shared" si="0"/>
        <v>0</v>
      </c>
      <c r="F25" s="76">
        <f>分析係数表!C28</f>
        <v>0.16320886633176235</v>
      </c>
      <c r="G25" s="77">
        <f t="shared" si="1"/>
        <v>0</v>
      </c>
      <c r="H25" s="77">
        <v>1.7842311155005851E-2</v>
      </c>
      <c r="I25" s="77">
        <f t="shared" si="2"/>
        <v>1.7842311155005851E-2</v>
      </c>
      <c r="J25" s="76">
        <f>分析係数表!G28</f>
        <v>0.12483282142099486</v>
      </c>
      <c r="K25" s="78">
        <f t="shared" si="3"/>
        <v>2.2273060421506702E-3</v>
      </c>
      <c r="L25" s="79"/>
      <c r="M25" s="80"/>
      <c r="N25" s="81">
        <f>分析係数表!H28</f>
        <v>1.8347819774390428E-2</v>
      </c>
      <c r="O25" s="82">
        <f t="shared" si="4"/>
        <v>0.24540855587372959</v>
      </c>
      <c r="P25" s="76">
        <f>分析係数表!C28</f>
        <v>0.16320886633176235</v>
      </c>
      <c r="Q25" s="82">
        <f t="shared" si="5"/>
        <v>4.0052852192266362E-2</v>
      </c>
      <c r="R25" s="83">
        <v>4.8828282154926364E-2</v>
      </c>
      <c r="S25" s="84">
        <f t="shared" si="6"/>
        <v>6.6670593309932219E-2</v>
      </c>
      <c r="T25" s="85">
        <f>分析係数表!F28</f>
        <v>0.21296475644963428</v>
      </c>
      <c r="U25" s="86">
        <f t="shared" si="7"/>
        <v>1.4198486666602332E-2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投入係数表!I26</f>
        <v>1.6874230466463476E-2</v>
      </c>
      <c r="E26" s="77">
        <f t="shared" si="0"/>
        <v>1.6874230466463476</v>
      </c>
      <c r="F26" s="76">
        <f>分析係数表!C29</f>
        <v>0.17511419896605485</v>
      </c>
      <c r="G26" s="77">
        <f t="shared" si="1"/>
        <v>0.29549173513033494</v>
      </c>
      <c r="H26" s="77">
        <v>0.33337384272606069</v>
      </c>
      <c r="I26" s="77">
        <f t="shared" si="2"/>
        <v>0.33337384272606069</v>
      </c>
      <c r="J26" s="76">
        <f>分析係数表!G29</f>
        <v>0.26067586141523297</v>
      </c>
      <c r="K26" s="78">
        <f t="shared" si="3"/>
        <v>8.6902513625922273E-2</v>
      </c>
      <c r="L26" s="79"/>
      <c r="M26" s="80"/>
      <c r="N26" s="81">
        <f>分析係数表!H29</f>
        <v>9.8560326923179068E-3</v>
      </c>
      <c r="O26" s="82">
        <f t="shared" si="4"/>
        <v>0.13182791085849127</v>
      </c>
      <c r="P26" s="76">
        <f>分析係数表!C29</f>
        <v>0.17511419896605485</v>
      </c>
      <c r="Q26" s="82">
        <f t="shared" si="5"/>
        <v>2.3084939011353181E-2</v>
      </c>
      <c r="R26" s="83">
        <v>3.242010140707785E-2</v>
      </c>
      <c r="S26" s="84">
        <f t="shared" si="6"/>
        <v>0.36579394413313854</v>
      </c>
      <c r="T26" s="85">
        <f>分析係数表!F29</f>
        <v>0.43490212806294137</v>
      </c>
      <c r="U26" s="86">
        <f t="shared" si="7"/>
        <v>0.15908456473603863</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投入係数表!I27</f>
        <v>4.7635387441212684E-3</v>
      </c>
      <c r="E27" s="77">
        <f t="shared" si="0"/>
        <v>0.47635387441212684</v>
      </c>
      <c r="F27" s="76">
        <f>分析係数表!C30</f>
        <v>1</v>
      </c>
      <c r="G27" s="77">
        <f t="shared" si="1"/>
        <v>0.47635387441212684</v>
      </c>
      <c r="H27" s="77">
        <v>0.57496482590035958</v>
      </c>
      <c r="I27" s="77">
        <f t="shared" si="2"/>
        <v>0.57496482590035958</v>
      </c>
      <c r="J27" s="76">
        <f>分析係数表!G30</f>
        <v>0.34449040627670319</v>
      </c>
      <c r="K27" s="78">
        <f t="shared" si="3"/>
        <v>0.19806986646922878</v>
      </c>
      <c r="L27" s="79"/>
      <c r="M27" s="80"/>
      <c r="N27" s="81">
        <f>分析係数表!H30</f>
        <v>0</v>
      </c>
      <c r="O27" s="82">
        <f t="shared" si="4"/>
        <v>0</v>
      </c>
      <c r="P27" s="76">
        <f>分析係数表!C30</f>
        <v>1</v>
      </c>
      <c r="Q27" s="82">
        <f t="shared" si="5"/>
        <v>0</v>
      </c>
      <c r="R27" s="83">
        <v>4.4897630275805157E-2</v>
      </c>
      <c r="S27" s="84">
        <f t="shared" si="6"/>
        <v>0.61986245617616476</v>
      </c>
      <c r="T27" s="85">
        <f>分析係数表!F30</f>
        <v>0.43986930008545017</v>
      </c>
      <c r="U27" s="86">
        <f t="shared" si="7"/>
        <v>0.27265846474745764</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投入係数表!I28</f>
        <v>5.7949659891407462E-2</v>
      </c>
      <c r="E28" s="77">
        <f t="shared" si="0"/>
        <v>5.7949659891407466</v>
      </c>
      <c r="F28" s="76">
        <f>分析係数表!C31</f>
        <v>0.18996181002708823</v>
      </c>
      <c r="G28" s="77">
        <f t="shared" si="1"/>
        <v>1.1008222283425919</v>
      </c>
      <c r="H28" s="77">
        <v>1.2407319109325137</v>
      </c>
      <c r="I28" s="77">
        <f t="shared" si="2"/>
        <v>1.2407319109325137</v>
      </c>
      <c r="J28" s="76">
        <f>分析係数表!G31</f>
        <v>7.0838389091119197E-2</v>
      </c>
      <c r="K28" s="78">
        <f t="shared" si="3"/>
        <v>8.7891449864405252E-2</v>
      </c>
      <c r="L28" s="79"/>
      <c r="M28" s="80"/>
      <c r="N28" s="81">
        <f>分析係数表!H31</f>
        <v>2.3010689098960483E-2</v>
      </c>
      <c r="O28" s="82">
        <f t="shared" si="4"/>
        <v>0.3077760764424598</v>
      </c>
      <c r="P28" s="76">
        <f>分析係数表!C31</f>
        <v>0.18996181002708823</v>
      </c>
      <c r="Q28" s="82">
        <f t="shared" si="5"/>
        <v>5.8465700564045132E-2</v>
      </c>
      <c r="R28" s="83">
        <v>8.0679875695303827E-2</v>
      </c>
      <c r="S28" s="84">
        <f t="shared" si="6"/>
        <v>1.3214117866278174</v>
      </c>
      <c r="T28" s="85">
        <f>分析係数表!F31</f>
        <v>0.34223146703645924</v>
      </c>
      <c r="U28" s="86">
        <f t="shared" si="7"/>
        <v>0.4522286942969066</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投入係数表!I29</f>
        <v>2.7854590961387078E-3</v>
      </c>
      <c r="E29" s="77">
        <f t="shared" si="0"/>
        <v>0.27854590961387077</v>
      </c>
      <c r="F29" s="76">
        <f>分析係数表!C32</f>
        <v>1</v>
      </c>
      <c r="G29" s="77">
        <f t="shared" si="1"/>
        <v>0.27854590961387077</v>
      </c>
      <c r="H29" s="77">
        <v>0.35231029602950087</v>
      </c>
      <c r="I29" s="77">
        <f t="shared" si="2"/>
        <v>0.35231029602950087</v>
      </c>
      <c r="J29" s="76">
        <f>分析係数表!G32</f>
        <v>0.14032906064664244</v>
      </c>
      <c r="K29" s="78">
        <f t="shared" si="3"/>
        <v>4.9439372897960382E-2</v>
      </c>
      <c r="L29" s="79"/>
      <c r="M29" s="80"/>
      <c r="N29" s="81">
        <f>分析係数表!H32</f>
        <v>6.1785010473086027E-3</v>
      </c>
      <c r="O29" s="82">
        <f t="shared" si="4"/>
        <v>8.2639629020157243E-2</v>
      </c>
      <c r="P29" s="76">
        <f>分析係数表!C32</f>
        <v>1</v>
      </c>
      <c r="Q29" s="82">
        <f t="shared" si="5"/>
        <v>8.2639629020157243E-2</v>
      </c>
      <c r="R29" s="83">
        <v>0.11378946733398737</v>
      </c>
      <c r="S29" s="84">
        <f t="shared" si="6"/>
        <v>0.46609976336348824</v>
      </c>
      <c r="T29" s="85">
        <f>分析係数表!F32</f>
        <v>0.48206428161469295</v>
      </c>
      <c r="U29" s="86">
        <f t="shared" si="7"/>
        <v>0.22469004758659833</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投入係数表!I30</f>
        <v>1.009224310195184E-3</v>
      </c>
      <c r="E30" s="77">
        <f t="shared" si="0"/>
        <v>0.10092243101951839</v>
      </c>
      <c r="F30" s="76">
        <f>分析係数表!C33</f>
        <v>0.86409315680331789</v>
      </c>
      <c r="G30" s="77">
        <f t="shared" si="1"/>
        <v>8.7206382011920741E-2</v>
      </c>
      <c r="H30" s="77">
        <v>0.1336225780688341</v>
      </c>
      <c r="I30" s="77">
        <f t="shared" si="2"/>
        <v>0.1336225780688341</v>
      </c>
      <c r="J30" s="76">
        <f>分析係数表!G33</f>
        <v>0.50769230769230766</v>
      </c>
      <c r="K30" s="78">
        <f t="shared" si="3"/>
        <v>6.783915501956192E-2</v>
      </c>
      <c r="L30" s="79"/>
      <c r="M30" s="80"/>
      <c r="N30" s="81">
        <f>分析係数表!H33</f>
        <v>9.5612281574628043E-4</v>
      </c>
      <c r="O30" s="82">
        <f t="shared" si="4"/>
        <v>1.2788479630573122E-2</v>
      </c>
      <c r="P30" s="76">
        <f>分析係数表!C33</f>
        <v>0.86409315680331789</v>
      </c>
      <c r="Q30" s="82">
        <f t="shared" si="5"/>
        <v>1.1050437734696857E-2</v>
      </c>
      <c r="R30" s="83">
        <v>3.7424485274361867E-2</v>
      </c>
      <c r="S30" s="84">
        <f t="shared" si="6"/>
        <v>0.17104706334319597</v>
      </c>
      <c r="T30" s="85">
        <f>分析係数表!F33</f>
        <v>0.64348226623675731</v>
      </c>
      <c r="U30" s="86">
        <f t="shared" si="7"/>
        <v>0.11006575195322192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投入係数表!I31</f>
        <v>8.6914397594009249E-2</v>
      </c>
      <c r="E31" s="77">
        <f t="shared" si="0"/>
        <v>8.6914397594009252</v>
      </c>
      <c r="F31" s="76">
        <f>分析係数表!C34</f>
        <v>0.40150848192581112</v>
      </c>
      <c r="G31" s="77">
        <f t="shared" si="1"/>
        <v>3.4896867835467025</v>
      </c>
      <c r="H31" s="77">
        <v>3.8408125173932448</v>
      </c>
      <c r="I31" s="77">
        <f t="shared" si="2"/>
        <v>3.8408125173932448</v>
      </c>
      <c r="J31" s="76">
        <f>分析係数表!G34</f>
        <v>0.42480512041441487</v>
      </c>
      <c r="K31" s="78">
        <f t="shared" si="3"/>
        <v>1.6315968239404293</v>
      </c>
      <c r="L31" s="79"/>
      <c r="M31" s="80"/>
      <c r="N31" s="81">
        <f>分析係数表!H34</f>
        <v>0.15672180898436738</v>
      </c>
      <c r="O31" s="82">
        <f t="shared" si="4"/>
        <v>2.0962094292235816</v>
      </c>
      <c r="P31" s="76">
        <f>分析係数表!C34</f>
        <v>0.40150848192581112</v>
      </c>
      <c r="Q31" s="82">
        <f t="shared" si="5"/>
        <v>0.8416458657261312</v>
      </c>
      <c r="R31" s="83">
        <v>0.91864336111462341</v>
      </c>
      <c r="S31" s="84">
        <f t="shared" si="6"/>
        <v>4.7594558785078682</v>
      </c>
      <c r="T31" s="85">
        <f>分析係数表!F34</f>
        <v>0.69808980649017505</v>
      </c>
      <c r="U31" s="86">
        <f t="shared" si="7"/>
        <v>3.322527633226084</v>
      </c>
      <c r="V31" s="87">
        <f>分析係数表!D34</f>
        <v>0.1643762608024307</v>
      </c>
      <c r="W31" s="167">
        <f t="shared" si="8"/>
        <v>1</v>
      </c>
      <c r="X31" s="76">
        <f>分析係数表!E34</f>
        <v>0.12280028889497671</v>
      </c>
      <c r="Y31" s="166">
        <f t="shared" si="9"/>
        <v>1</v>
      </c>
    </row>
    <row r="32" spans="1:25" x14ac:dyDescent="0.2">
      <c r="A32" s="6" t="s">
        <v>20</v>
      </c>
      <c r="B32" s="5" t="s">
        <v>37</v>
      </c>
      <c r="C32" s="90"/>
      <c r="D32" s="76">
        <f>投入係数表!I32</f>
        <v>7.7306582160951093E-3</v>
      </c>
      <c r="E32" s="77">
        <f t="shared" si="0"/>
        <v>0.77306582160951098</v>
      </c>
      <c r="F32" s="76">
        <f>分析係数表!C35</f>
        <v>0.54799934277091245</v>
      </c>
      <c r="G32" s="77">
        <f t="shared" si="1"/>
        <v>0.42363956216066745</v>
      </c>
      <c r="H32" s="77">
        <v>0.58318941363615451</v>
      </c>
      <c r="I32" s="77">
        <f t="shared" si="2"/>
        <v>0.58318941363615451</v>
      </c>
      <c r="J32" s="76">
        <f>分析係数表!G35</f>
        <v>0.31370112289734142</v>
      </c>
      <c r="K32" s="78">
        <f t="shared" si="3"/>
        <v>0.1829471739195038</v>
      </c>
      <c r="L32" s="79"/>
      <c r="M32" s="80"/>
      <c r="N32" s="81">
        <f>分析係数表!H35</f>
        <v>5.7539116932049765E-2</v>
      </c>
      <c r="O32" s="82">
        <f t="shared" si="4"/>
        <v>0.76960596769395317</v>
      </c>
      <c r="P32" s="76">
        <f>分析係数表!C35</f>
        <v>0.54799934277091245</v>
      </c>
      <c r="Q32" s="82">
        <f t="shared" si="5"/>
        <v>0.42174356448885841</v>
      </c>
      <c r="R32" s="83">
        <v>0.58457505954824596</v>
      </c>
      <c r="S32" s="84">
        <f t="shared" si="6"/>
        <v>1.1677644731844006</v>
      </c>
      <c r="T32" s="85">
        <f>分析係数表!F35</f>
        <v>0.64107230038613461</v>
      </c>
      <c r="U32" s="86">
        <f t="shared" si="7"/>
        <v>0.74862145713352624</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投入係数表!I33</f>
        <v>1.0899622550107986E-3</v>
      </c>
      <c r="E33" s="77">
        <f t="shared" si="0"/>
        <v>0.10899622550107986</v>
      </c>
      <c r="F33" s="76">
        <f>分析係数表!C36</f>
        <v>1</v>
      </c>
      <c r="G33" s="77">
        <f t="shared" si="1"/>
        <v>0.10899622550107986</v>
      </c>
      <c r="H33" s="77">
        <v>0.30803098151464808</v>
      </c>
      <c r="I33" s="77">
        <f t="shared" si="2"/>
        <v>0.30803098151464808</v>
      </c>
      <c r="J33" s="76">
        <f>分析係数表!G36</f>
        <v>7.1688905781264842E-2</v>
      </c>
      <c r="K33" s="78">
        <f t="shared" si="3"/>
        <v>2.208240401151414E-2</v>
      </c>
      <c r="L33" s="79"/>
      <c r="M33" s="80"/>
      <c r="N33" s="81">
        <f>分析係数表!H36</f>
        <v>0.19452761335809809</v>
      </c>
      <c r="O33" s="82">
        <f t="shared" si="4"/>
        <v>2.6018753867643172</v>
      </c>
      <c r="P33" s="76">
        <f>分析係数表!C36</f>
        <v>1</v>
      </c>
      <c r="Q33" s="82">
        <f t="shared" si="5"/>
        <v>2.6018753867643172</v>
      </c>
      <c r="R33" s="83">
        <v>2.778842894429955</v>
      </c>
      <c r="S33" s="84">
        <f t="shared" si="6"/>
        <v>3.0868738759446033</v>
      </c>
      <c r="T33" s="85">
        <f>分析係数表!F36</f>
        <v>0.82458021691620631</v>
      </c>
      <c r="U33" s="86">
        <f t="shared" si="7"/>
        <v>2.5453751302193717</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投入係数表!I34</f>
        <v>3.5080637022384592E-2</v>
      </c>
      <c r="E34" s="77">
        <f t="shared" si="0"/>
        <v>3.5080637022384593</v>
      </c>
      <c r="F34" s="76">
        <f>分析係数表!C37</f>
        <v>0.69131042420256494</v>
      </c>
      <c r="G34" s="77">
        <f t="shared" si="1"/>
        <v>2.4251610061240898</v>
      </c>
      <c r="H34" s="77">
        <v>2.8595084624806817</v>
      </c>
      <c r="I34" s="77">
        <f t="shared" si="2"/>
        <v>2.8595084624806817</v>
      </c>
      <c r="J34" s="76">
        <f>分析係数表!G37</f>
        <v>0.4182361073997049</v>
      </c>
      <c r="K34" s="78">
        <f t="shared" si="3"/>
        <v>1.1959496884244354</v>
      </c>
      <c r="L34" s="79"/>
      <c r="M34" s="80"/>
      <c r="N34" s="81">
        <f>分析係数表!H37</f>
        <v>4.8668421919292611E-2</v>
      </c>
      <c r="O34" s="82">
        <f t="shared" si="4"/>
        <v>0.65095729556585813</v>
      </c>
      <c r="P34" s="76">
        <f>分析係数表!C37</f>
        <v>0.69131042420256494</v>
      </c>
      <c r="Q34" s="82">
        <f t="shared" si="5"/>
        <v>0.45001356413538784</v>
      </c>
      <c r="R34" s="83">
        <v>0.54564273015727727</v>
      </c>
      <c r="S34" s="84">
        <f t="shared" si="6"/>
        <v>3.405151192637959</v>
      </c>
      <c r="T34" s="85">
        <f>分析係数表!F37</f>
        <v>0.69719766239499947</v>
      </c>
      <c r="U34" s="86">
        <f t="shared" si="7"/>
        <v>2.3740634516087296</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投入係数表!I35</f>
        <v>4.3396645338392914E-3</v>
      </c>
      <c r="E35" s="77">
        <f t="shared" si="0"/>
        <v>0.43396645338392914</v>
      </c>
      <c r="F35" s="76">
        <f>分析係数表!C38</f>
        <v>0.16493332646861969</v>
      </c>
      <c r="G35" s="77">
        <f t="shared" si="1"/>
        <v>7.1575530732400611E-2</v>
      </c>
      <c r="H35" s="77">
        <v>0.12990459003120883</v>
      </c>
      <c r="I35" s="77">
        <f t="shared" si="2"/>
        <v>0.12990459003120883</v>
      </c>
      <c r="J35" s="76">
        <f>分析係数表!G38</f>
        <v>0.22742119554523632</v>
      </c>
      <c r="K35" s="78">
        <f t="shared" si="3"/>
        <v>2.9543057171711299E-2</v>
      </c>
      <c r="L35" s="79"/>
      <c r="M35" s="80"/>
      <c r="N35" s="81">
        <f>分析係数表!H38</f>
        <v>4.333006953137588E-2</v>
      </c>
      <c r="O35" s="82">
        <f t="shared" si="4"/>
        <v>0.57955495096182486</v>
      </c>
      <c r="P35" s="76">
        <f>分析係数表!C38</f>
        <v>0.16493332646861969</v>
      </c>
      <c r="Q35" s="82">
        <f t="shared" si="5"/>
        <v>9.5587925933491538E-2</v>
      </c>
      <c r="R35" s="83">
        <v>0.12543714997230895</v>
      </c>
      <c r="S35" s="84">
        <f t="shared" si="6"/>
        <v>0.25534174000351778</v>
      </c>
      <c r="T35" s="85">
        <f>分析係数表!F38</f>
        <v>0.45295344535830939</v>
      </c>
      <c r="U35" s="86">
        <f t="shared" si="7"/>
        <v>0.11565792087837903</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投入係数表!I36</f>
        <v>0</v>
      </c>
      <c r="E36" s="77">
        <f t="shared" si="0"/>
        <v>0</v>
      </c>
      <c r="F36" s="76">
        <f>分析係数表!C39</f>
        <v>1</v>
      </c>
      <c r="G36" s="77">
        <f t="shared" si="1"/>
        <v>0</v>
      </c>
      <c r="H36" s="77">
        <v>2.3398783793252449E-2</v>
      </c>
      <c r="I36" s="77">
        <f t="shared" si="2"/>
        <v>2.3398783793252449E-2</v>
      </c>
      <c r="J36" s="76">
        <f>分析係数表!G39</f>
        <v>0.35098455975764681</v>
      </c>
      <c r="K36" s="78">
        <f t="shared" si="3"/>
        <v>8.2126118285390723E-3</v>
      </c>
      <c r="L36" s="79"/>
      <c r="M36" s="80"/>
      <c r="N36" s="81">
        <f>分析係数表!H39</f>
        <v>3.8129823772400278E-3</v>
      </c>
      <c r="O36" s="82">
        <f t="shared" si="4"/>
        <v>5.099998311933189E-2</v>
      </c>
      <c r="P36" s="76">
        <f>分析係数表!C39</f>
        <v>1</v>
      </c>
      <c r="Q36" s="82">
        <f t="shared" si="5"/>
        <v>5.099998311933189E-2</v>
      </c>
      <c r="R36" s="83">
        <v>7.0571701316915814E-2</v>
      </c>
      <c r="S36" s="84">
        <f t="shared" si="6"/>
        <v>9.3970485110168256E-2</v>
      </c>
      <c r="T36" s="85">
        <f>分析係数表!F39</f>
        <v>0.70174924264634031</v>
      </c>
      <c r="U36" s="86">
        <f t="shared" si="7"/>
        <v>6.5943716757169771E-2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投入係数表!I37</f>
        <v>6.0553458611711041E-5</v>
      </c>
      <c r="E37" s="77">
        <f t="shared" si="0"/>
        <v>6.0553458611711042E-3</v>
      </c>
      <c r="F37" s="76">
        <f>分析係数表!C40</f>
        <v>0.986418220166009</v>
      </c>
      <c r="G37" s="77">
        <f t="shared" si="1"/>
        <v>5.9731034868660098E-3</v>
      </c>
      <c r="H37" s="77">
        <v>1.1962014107000929E-2</v>
      </c>
      <c r="I37" s="77">
        <f t="shared" si="2"/>
        <v>1.1962014107000929E-2</v>
      </c>
      <c r="J37" s="76">
        <f>分析係数表!G40</f>
        <v>0.50833339863186511</v>
      </c>
      <c r="K37" s="78">
        <f t="shared" si="3"/>
        <v>6.0806912854940972E-3</v>
      </c>
      <c r="L37" s="79"/>
      <c r="M37" s="80"/>
      <c r="N37" s="81">
        <f>分析係数表!H40</f>
        <v>2.8557086729192376E-2</v>
      </c>
      <c r="O37" s="82">
        <f t="shared" si="4"/>
        <v>0.38196109948462703</v>
      </c>
      <c r="P37" s="76">
        <f>分析係数表!C40</f>
        <v>0.986418220166009</v>
      </c>
      <c r="Q37" s="82">
        <f t="shared" si="5"/>
        <v>0.37677338792627768</v>
      </c>
      <c r="R37" s="83">
        <v>0.37869460651474035</v>
      </c>
      <c r="S37" s="84">
        <f t="shared" si="6"/>
        <v>0.39065662062174128</v>
      </c>
      <c r="T37" s="85">
        <f>分析係数表!F40</f>
        <v>0.70189391861713379</v>
      </c>
      <c r="U37" s="86">
        <f t="shared" si="7"/>
        <v>0.27419950628192097</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投入係数表!I38</f>
        <v>0</v>
      </c>
      <c r="E38" s="77">
        <f t="shared" si="0"/>
        <v>0</v>
      </c>
      <c r="F38" s="76">
        <f>分析係数表!C41</f>
        <v>0.80184103858729516</v>
      </c>
      <c r="G38" s="77">
        <f t="shared" si="1"/>
        <v>0</v>
      </c>
      <c r="H38" s="77">
        <v>4.041310953278132E-3</v>
      </c>
      <c r="I38" s="77">
        <f t="shared" si="2"/>
        <v>4.041310953278132E-3</v>
      </c>
      <c r="J38" s="76">
        <f>分析係数表!G41</f>
        <v>0.44493407945472047</v>
      </c>
      <c r="K38" s="78">
        <f t="shared" si="3"/>
        <v>1.7981169687870844E-3</v>
      </c>
      <c r="L38" s="79"/>
      <c r="M38" s="80"/>
      <c r="N38" s="81">
        <f>分析係数表!H41</f>
        <v>5.1019775806905684E-2</v>
      </c>
      <c r="O38" s="82">
        <f t="shared" si="4"/>
        <v>0.68240748250919347</v>
      </c>
      <c r="P38" s="76">
        <f>分析係数表!C41</f>
        <v>0.80184103858729516</v>
      </c>
      <c r="Q38" s="82">
        <f t="shared" si="5"/>
        <v>0.54718232451491311</v>
      </c>
      <c r="R38" s="83">
        <v>0.55753471753463779</v>
      </c>
      <c r="S38" s="84">
        <f t="shared" si="6"/>
        <v>0.56157602848791588</v>
      </c>
      <c r="T38" s="85">
        <f>分析係数表!F41</f>
        <v>0.54844555184325272</v>
      </c>
      <c r="U38" s="86">
        <f t="shared" si="7"/>
        <v>0.30799387484599722</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投入係数表!I39</f>
        <v>4.6424318268978461E-4</v>
      </c>
      <c r="E39" s="77">
        <f>$C$11*D39</f>
        <v>4.6424318268978464E-2</v>
      </c>
      <c r="F39" s="76">
        <f>分析係数表!C42</f>
        <v>0.44131191733123665</v>
      </c>
      <c r="G39" s="77">
        <f>E39*F39</f>
        <v>2.0487604906078444E-2</v>
      </c>
      <c r="H39" s="77">
        <v>2.8947873771277451E-2</v>
      </c>
      <c r="I39" s="77">
        <f>C39+H39</f>
        <v>2.8947873771277451E-2</v>
      </c>
      <c r="J39" s="76">
        <f>分析係数表!G42</f>
        <v>0.48534983581712554</v>
      </c>
      <c r="K39" s="78">
        <f>I39*J39</f>
        <v>1.4049845782144386E-2</v>
      </c>
      <c r="L39" s="79"/>
      <c r="M39" s="80"/>
      <c r="N39" s="81">
        <f>分析係数表!H42</f>
        <v>1.2950152359941286E-2</v>
      </c>
      <c r="O39" s="82">
        <f t="shared" si="4"/>
        <v>0.17321285188520705</v>
      </c>
      <c r="P39" s="76">
        <f>分析係数表!C42</f>
        <v>0.44131191733123665</v>
      </c>
      <c r="Q39" s="82">
        <f>O39*P39</f>
        <v>7.6440895771872228E-2</v>
      </c>
      <c r="R39" s="83">
        <v>8.0796760477305857E-2</v>
      </c>
      <c r="S39" s="84">
        <f>I39+R39</f>
        <v>0.1097446342485833</v>
      </c>
      <c r="T39" s="85">
        <f>分析係数表!F42</f>
        <v>0.55380146501641825</v>
      </c>
      <c r="U39" s="86">
        <f t="shared" si="7"/>
        <v>6.0776739224556418E-2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投入係数表!I40</f>
        <v>1.6006297559695619E-2</v>
      </c>
      <c r="E40" s="77">
        <f>$C$11*D40</f>
        <v>1.6006297559695619</v>
      </c>
      <c r="F40" s="76">
        <f>分析係数表!C43</f>
        <v>0.58313408441687564</v>
      </c>
      <c r="G40" s="77">
        <f>E40*F40</f>
        <v>0.9333817672377176</v>
      </c>
      <c r="H40" s="77">
        <v>1.6263810255290598</v>
      </c>
      <c r="I40" s="77">
        <f>C40+H40</f>
        <v>1.6263810255290598</v>
      </c>
      <c r="J40" s="76">
        <f>分析係数表!G43</f>
        <v>0.35547453496171444</v>
      </c>
      <c r="K40" s="78">
        <f>I40*J40</f>
        <v>0.57813703872049871</v>
      </c>
      <c r="L40" s="79"/>
      <c r="M40" s="80"/>
      <c r="N40" s="81">
        <f>分析係数表!H43</f>
        <v>3.5303064373624467E-2</v>
      </c>
      <c r="O40" s="82">
        <f t="shared" si="4"/>
        <v>0.47219092798922629</v>
      </c>
      <c r="P40" s="76">
        <f>分析係数表!C43</f>
        <v>0.58313408441687564</v>
      </c>
      <c r="Q40" s="82">
        <f>O40*P40</f>
        <v>0.27535062446295233</v>
      </c>
      <c r="R40" s="83">
        <v>0.56766203479011179</v>
      </c>
      <c r="S40" s="84">
        <f>I40+R40</f>
        <v>2.1940430603191716</v>
      </c>
      <c r="T40" s="85">
        <f>分析係数表!F43</f>
        <v>0.6082654287782493</v>
      </c>
      <c r="U40" s="86">
        <f t="shared" si="7"/>
        <v>1.3345605428429832</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投入係数表!I41</f>
        <v>1.009224310195184E-4</v>
      </c>
      <c r="E41" s="77">
        <f>$C$11*D41</f>
        <v>1.009224310195184E-2</v>
      </c>
      <c r="F41" s="76">
        <f>分析係数表!C44</f>
        <v>0.48869592147894036</v>
      </c>
      <c r="G41" s="77">
        <f>E41*F41</f>
        <v>4.9320380424978339E-3</v>
      </c>
      <c r="H41" s="77">
        <v>1.1087730936771878E-2</v>
      </c>
      <c r="I41" s="77">
        <f>C41+H41</f>
        <v>1.1087730936771878E-2</v>
      </c>
      <c r="J41" s="76">
        <f>分析係数表!G44</f>
        <v>0.26651387949759747</v>
      </c>
      <c r="K41" s="78">
        <f>I41*J41</f>
        <v>2.9550341867846039E-3</v>
      </c>
      <c r="L41" s="79"/>
      <c r="M41" s="80"/>
      <c r="N41" s="81">
        <f>分析係数表!H44</f>
        <v>0.11648762971842183</v>
      </c>
      <c r="O41" s="82">
        <f t="shared" si="4"/>
        <v>1.5580631016581588</v>
      </c>
      <c r="P41" s="76">
        <f>分析係数表!C44</f>
        <v>0.48869592147894036</v>
      </c>
      <c r="Q41" s="82">
        <f>O41*P41</f>
        <v>0.76141908318716978</v>
      </c>
      <c r="R41" s="83">
        <v>0.77513030969541208</v>
      </c>
      <c r="S41" s="84">
        <f>I41+R41</f>
        <v>0.78621804063218392</v>
      </c>
      <c r="T41" s="85">
        <f>分析係数表!F44</f>
        <v>0.48744292920528731</v>
      </c>
      <c r="U41" s="86">
        <f t="shared" si="7"/>
        <v>0.38323642471979336</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投入係数表!I42</f>
        <v>1.0697777688068949E-3</v>
      </c>
      <c r="E42" s="77">
        <f>$C$11*D42</f>
        <v>0.10697777688068949</v>
      </c>
      <c r="F42" s="76">
        <f>分析係数表!C45</f>
        <v>1</v>
      </c>
      <c r="G42" s="77">
        <f>E42*F42</f>
        <v>0.10697777688068949</v>
      </c>
      <c r="H42" s="77">
        <v>0.15106628971096525</v>
      </c>
      <c r="I42" s="77">
        <f>C42+H42</f>
        <v>0.15106628971096525</v>
      </c>
      <c r="J42" s="76">
        <f>分析係数表!G45</f>
        <v>0</v>
      </c>
      <c r="K42" s="78">
        <f>I42*J42</f>
        <v>0</v>
      </c>
      <c r="L42" s="79"/>
      <c r="M42" s="80"/>
      <c r="N42" s="81">
        <f>分析係数表!H45</f>
        <v>0</v>
      </c>
      <c r="O42" s="82">
        <f t="shared" si="4"/>
        <v>0</v>
      </c>
      <c r="P42" s="76">
        <f>分析係数表!C45</f>
        <v>1</v>
      </c>
      <c r="Q42" s="82">
        <f>O42*P42</f>
        <v>0</v>
      </c>
      <c r="R42" s="83">
        <v>2.1884174649686502E-2</v>
      </c>
      <c r="S42" s="84">
        <f>I42+R42</f>
        <v>0.17295046436065176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2.7652746099348039E-3</v>
      </c>
      <c r="E43" s="77">
        <f>$C$11*D43</f>
        <v>0.27652746099348041</v>
      </c>
      <c r="F43" s="76">
        <f>分析係数表!C46</f>
        <v>0.30494810971089692</v>
      </c>
      <c r="G43" s="77">
        <f>E43*F43</f>
        <v>8.4326526513115632E-2</v>
      </c>
      <c r="H43" s="77">
        <v>0.12338135674835313</v>
      </c>
      <c r="I43" s="77">
        <f>C43+H43</f>
        <v>0.12338135674835313</v>
      </c>
      <c r="J43" s="76">
        <f>分析係数表!G46</f>
        <v>9.2473281285530198E-3</v>
      </c>
      <c r="K43" s="78">
        <f>I43*J43</f>
        <v>1.1409478907980807E-3</v>
      </c>
      <c r="L43" s="79"/>
      <c r="M43" s="80"/>
      <c r="N43" s="81">
        <f>分析係数表!H46</f>
        <v>2.1824388568312321E-2</v>
      </c>
      <c r="O43" s="82">
        <f t="shared" si="4"/>
        <v>0.29190888875267468</v>
      </c>
      <c r="P43" s="76">
        <f>分析係数表!C46</f>
        <v>0.30494810971089692</v>
      </c>
      <c r="Q43" s="82">
        <f>O43*P43</f>
        <v>8.9017063832936644E-2</v>
      </c>
      <c r="R43" s="83">
        <v>0.10320131022411058</v>
      </c>
      <c r="S43" s="84">
        <f>I43+R43</f>
        <v>0.22658266697246371</v>
      </c>
      <c r="T43" s="85">
        <f>分析係数表!F46</f>
        <v>0.31334798756916549</v>
      </c>
      <c r="U43" s="86">
        <f t="shared" si="7"/>
        <v>7.0999222713875917E-2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投入係数表!I44</f>
        <v>0.68558625840179244</v>
      </c>
      <c r="E44" s="91">
        <f>SUM(E5:E43)</f>
        <v>68.558625840179232</v>
      </c>
      <c r="F44" s="92">
        <f>分析係数表!C47</f>
        <v>0.48015758503444039</v>
      </c>
      <c r="G44" s="91">
        <f>SUM(G5:G43)</f>
        <v>16.863204366063833</v>
      </c>
      <c r="H44" s="91">
        <f>SUM(H5:H43)</f>
        <v>19.968511591777879</v>
      </c>
      <c r="I44" s="91">
        <f>SUM(I5:I43)</f>
        <v>119.96851159177788</v>
      </c>
      <c r="J44" s="92">
        <f>分析係数表!G47</f>
        <v>0.24216917805049562</v>
      </c>
      <c r="K44" s="93">
        <f>SUM(K5:K43)</f>
        <v>21.320965622371936</v>
      </c>
      <c r="L44" s="94">
        <f>最終需要_まとめ!$L$33</f>
        <v>0.62733333333333341</v>
      </c>
      <c r="M44" s="91">
        <f>K44*L44</f>
        <v>13.375352433767997</v>
      </c>
      <c r="N44" s="95">
        <f>分析係数表!H47</f>
        <v>1</v>
      </c>
      <c r="O44" s="96">
        <f>SUM(O5:O43)</f>
        <v>13.375352433767995</v>
      </c>
      <c r="P44" s="92">
        <f>分析係数表!C47</f>
        <v>0.48015758503444039</v>
      </c>
      <c r="Q44" s="96">
        <f>SUM(Q5:Q43)</f>
        <v>7.0691226224749144</v>
      </c>
      <c r="R44" s="91">
        <f>SUM(R5:R43)</f>
        <v>8.1992253787178644</v>
      </c>
      <c r="S44" s="97">
        <f>SUM(S5:S43)</f>
        <v>128.16773697049575</v>
      </c>
      <c r="T44" s="98">
        <f>分析係数表!F47</f>
        <v>0.48752883779285588</v>
      </c>
      <c r="U44" s="99">
        <f>SUM(U5:U43)</f>
        <v>44.478557800218965</v>
      </c>
      <c r="V44" s="100">
        <f>分析係数表!D47</f>
        <v>6.635127530274626E-2</v>
      </c>
      <c r="W44" s="164">
        <f>SUM(W5:W43)</f>
        <v>4</v>
      </c>
      <c r="X44" s="92">
        <f>分析係数表!E47</f>
        <v>5.6027434453383658E-2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245</v>
      </c>
      <c r="S2" s="3" t="s">
        <v>153</v>
      </c>
      <c r="U2" s="64" t="s">
        <v>210</v>
      </c>
      <c r="W2" s="3" t="s">
        <v>130</v>
      </c>
      <c r="Y2" s="3" t="s">
        <v>154</v>
      </c>
    </row>
    <row r="3" spans="1:25" ht="44" x14ac:dyDescent="0.2">
      <c r="B3" s="65"/>
      <c r="C3" s="66" t="s">
        <v>228</v>
      </c>
      <c r="D3" s="66" t="s">
        <v>246</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1.3014021136339856E-3</v>
      </c>
      <c r="E5" s="77">
        <f t="shared" ref="E5:E38" si="0">$C$12*D5</f>
        <v>0.13014021136339857</v>
      </c>
      <c r="F5" s="76">
        <f>分析係数表!C8</f>
        <v>1.3183034008406591E-2</v>
      </c>
      <c r="G5" s="77">
        <f t="shared" ref="G5:G38" si="1">E5*F5</f>
        <v>1.7156428322649053E-3</v>
      </c>
      <c r="H5" s="77">
        <f t="array" ref="H5:H43">MMULT(逆行列係数!C5:AO43,'8'!G5:G43)</f>
        <v>1.7792635814876737E-3</v>
      </c>
      <c r="I5" s="77">
        <f t="shared" ref="I5:I38" si="2">C5+H5</f>
        <v>1.7792635814876737E-3</v>
      </c>
      <c r="J5" s="76">
        <f>分析係数表!G8</f>
        <v>0.12262521588946459</v>
      </c>
      <c r="K5" s="78">
        <f t="shared" ref="K5:K38" si="3">I5*J5</f>
        <v>2.1818258080418795E-4</v>
      </c>
      <c r="L5" s="79" t="s">
        <v>183</v>
      </c>
      <c r="M5" s="80" t="s">
        <v>183</v>
      </c>
      <c r="N5" s="81">
        <f>分析係数表!H8</f>
        <v>1.0919276675383911E-2</v>
      </c>
      <c r="O5" s="82">
        <f t="shared" ref="O5:O43" si="4">$M$44*N5</f>
        <v>8.898575336620311E-2</v>
      </c>
      <c r="P5" s="76">
        <f>分析係数表!C8</f>
        <v>1.3183034008406591E-2</v>
      </c>
      <c r="Q5" s="82">
        <f t="shared" ref="Q5:Q38" si="5">O5*P5</f>
        <v>1.173102212890337E-3</v>
      </c>
      <c r="R5" s="83">
        <f t="array" ref="R5:R43">MMULT(逆行列係数!C5:AO43,'8'!Q5:Q43)</f>
        <v>1.358163113121704E-3</v>
      </c>
      <c r="S5" s="84">
        <f t="shared" ref="S5:S38" si="6">I5+R5</f>
        <v>3.1374266946093774E-3</v>
      </c>
      <c r="T5" s="85">
        <f>分析係数表!F8</f>
        <v>0.45595854922279794</v>
      </c>
      <c r="U5" s="86">
        <f t="shared" ref="U5:U43" si="7">S5*T5</f>
        <v>1.4305365239669701E-3</v>
      </c>
      <c r="V5" s="87">
        <f>分析係数表!D8</f>
        <v>1.1778929188255614</v>
      </c>
      <c r="W5" s="88">
        <f t="shared" ref="W5:W43" si="8">ROUND(S5*V5,0)</f>
        <v>0</v>
      </c>
      <c r="X5" s="76">
        <f>分析係数表!E8</f>
        <v>1.069084628670121</v>
      </c>
      <c r="Y5" s="89">
        <f t="shared" ref="Y5:Y43" si="9">ROUND(S5*X5,0)</f>
        <v>0</v>
      </c>
    </row>
    <row r="6" spans="1:25" x14ac:dyDescent="0.2">
      <c r="A6" s="6" t="s">
        <v>220</v>
      </c>
      <c r="B6" s="5" t="s">
        <v>266</v>
      </c>
      <c r="C6" s="90"/>
      <c r="D6" s="76">
        <f>投入係数表!J6</f>
        <v>2.1581040075337448E-4</v>
      </c>
      <c r="E6" s="77">
        <f t="shared" si="0"/>
        <v>2.1581040075337447E-2</v>
      </c>
      <c r="F6" s="76">
        <f>分析係数表!C9</f>
        <v>2.8837209302325584E-2</v>
      </c>
      <c r="G6" s="77">
        <f t="shared" si="1"/>
        <v>6.223369696143823E-4</v>
      </c>
      <c r="H6" s="77">
        <v>6.5306791212791239E-4</v>
      </c>
      <c r="I6" s="77">
        <f t="shared" si="2"/>
        <v>6.5306791212791239E-4</v>
      </c>
      <c r="J6" s="76">
        <f>分析係数表!G9</f>
        <v>0.26470588235294118</v>
      </c>
      <c r="K6" s="78">
        <f t="shared" si="3"/>
        <v>1.7287091791621211E-4</v>
      </c>
      <c r="L6" s="79"/>
      <c r="M6" s="80"/>
      <c r="N6" s="81">
        <f>分析係数表!H9</f>
        <v>5.6393540150961169E-4</v>
      </c>
      <c r="O6" s="82">
        <f t="shared" si="4"/>
        <v>4.5957454916711023E-3</v>
      </c>
      <c r="P6" s="76">
        <f>分析係数表!C9</f>
        <v>2.8837209302325584E-2</v>
      </c>
      <c r="Q6" s="82">
        <f t="shared" si="5"/>
        <v>1.3252847464353878E-4</v>
      </c>
      <c r="R6" s="83">
        <v>1.5130094661610274E-4</v>
      </c>
      <c r="S6" s="84">
        <f t="shared" si="6"/>
        <v>8.043688587440151E-4</v>
      </c>
      <c r="T6" s="85">
        <f>分析係数表!F9</f>
        <v>0.73529411764705888</v>
      </c>
      <c r="U6" s="86">
        <f t="shared" si="7"/>
        <v>5.9144769025295228E-4</v>
      </c>
      <c r="V6" s="87">
        <f>分析係数表!D9</f>
        <v>5.8823529411764705E-2</v>
      </c>
      <c r="W6" s="88">
        <f t="shared" si="8"/>
        <v>0</v>
      </c>
      <c r="X6" s="76">
        <f>分析係数表!E9</f>
        <v>0</v>
      </c>
      <c r="Y6" s="89">
        <f t="shared" si="9"/>
        <v>0</v>
      </c>
    </row>
    <row r="7" spans="1:25" x14ac:dyDescent="0.2">
      <c r="A7" s="6" t="s">
        <v>221</v>
      </c>
      <c r="B7" s="5" t="s">
        <v>267</v>
      </c>
      <c r="C7" s="90"/>
      <c r="D7" s="76">
        <f>投入係数表!J7</f>
        <v>3.9238254682431726E-5</v>
      </c>
      <c r="E7" s="77">
        <f t="shared" si="0"/>
        <v>3.9238254682431722E-3</v>
      </c>
      <c r="F7" s="76">
        <f>分析係数表!C10</f>
        <v>7.2513812154696433E-3</v>
      </c>
      <c r="G7" s="77">
        <f t="shared" si="1"/>
        <v>2.8453154293199917E-5</v>
      </c>
      <c r="H7" s="77">
        <v>3.6192745915417407E-5</v>
      </c>
      <c r="I7" s="77">
        <f t="shared" si="2"/>
        <v>3.6192745915417407E-5</v>
      </c>
      <c r="J7" s="76">
        <f>分析係数表!G10</f>
        <v>0.19230769230769232</v>
      </c>
      <c r="K7" s="78">
        <f t="shared" si="3"/>
        <v>6.9601434452725782E-6</v>
      </c>
      <c r="L7" s="79"/>
      <c r="M7" s="80"/>
      <c r="N7" s="81">
        <f>分析係数表!H10</f>
        <v>1.0712116731972216E-3</v>
      </c>
      <c r="O7" s="82">
        <f t="shared" si="4"/>
        <v>8.7297520328446371E-3</v>
      </c>
      <c r="P7" s="76">
        <f>分析係数表!C10</f>
        <v>7.2513812154696433E-3</v>
      </c>
      <c r="Q7" s="82">
        <f t="shared" si="5"/>
        <v>6.3302759906677539E-5</v>
      </c>
      <c r="R7" s="83">
        <v>8.4413879268963553E-5</v>
      </c>
      <c r="S7" s="84">
        <f t="shared" si="6"/>
        <v>1.2060662518438095E-4</v>
      </c>
      <c r="T7" s="85">
        <f>分析係数表!F10</f>
        <v>0.57692307692307687</v>
      </c>
      <c r="U7" s="86">
        <f t="shared" si="7"/>
        <v>6.9580745298681313E-5</v>
      </c>
      <c r="V7" s="87">
        <f>分析係数表!D10</f>
        <v>3.8461538461538464E-2</v>
      </c>
      <c r="W7" s="88">
        <f t="shared" si="8"/>
        <v>0</v>
      </c>
      <c r="X7" s="76">
        <f>分析係数表!E10</f>
        <v>0</v>
      </c>
      <c r="Y7" s="89">
        <f t="shared" si="9"/>
        <v>0</v>
      </c>
    </row>
    <row r="8" spans="1:25" x14ac:dyDescent="0.2">
      <c r="A8" s="6" t="s">
        <v>222</v>
      </c>
      <c r="B8" s="5" t="s">
        <v>27</v>
      </c>
      <c r="C8" s="90"/>
      <c r="D8" s="76">
        <f>投入係数表!J8</f>
        <v>5.3494820550381919E-3</v>
      </c>
      <c r="E8" s="77">
        <f t="shared" si="0"/>
        <v>0.53494820550381916</v>
      </c>
      <c r="F8" s="76">
        <f>分析係数表!C11</f>
        <v>1.1498343082089746E-2</v>
      </c>
      <c r="G8" s="77">
        <f t="shared" si="1"/>
        <v>6.1510179980311629E-3</v>
      </c>
      <c r="H8" s="77">
        <v>1.1723608775674023E-2</v>
      </c>
      <c r="I8" s="77">
        <f t="shared" si="2"/>
        <v>1.1723608775674023E-2</v>
      </c>
      <c r="J8" s="76">
        <f>分析係数表!G11</f>
        <v>0.33907284768211921</v>
      </c>
      <c r="K8" s="78">
        <f t="shared" si="3"/>
        <v>3.9751574126788737E-3</v>
      </c>
      <c r="L8" s="79"/>
      <c r="M8" s="80"/>
      <c r="N8" s="81">
        <f>分析係数表!H11</f>
        <v>-2.0361874779781897E-5</v>
      </c>
      <c r="O8" s="82">
        <f t="shared" si="4"/>
        <v>-1.6593743533506333E-4</v>
      </c>
      <c r="P8" s="76">
        <f>分析係数表!C11</f>
        <v>1.1498343082089746E-2</v>
      </c>
      <c r="Q8" s="82">
        <f t="shared" si="5"/>
        <v>-1.9080055616446399E-6</v>
      </c>
      <c r="R8" s="83">
        <v>2.4163879829630809E-4</v>
      </c>
      <c r="S8" s="84">
        <f t="shared" si="6"/>
        <v>1.1965247573970331E-2</v>
      </c>
      <c r="T8" s="85">
        <f>分析係数表!F11</f>
        <v>0.56026490066225165</v>
      </c>
      <c r="U8" s="86">
        <f t="shared" si="7"/>
        <v>6.7037082434297356E-3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投入係数表!J9</f>
        <v>7.4487286805482895E-3</v>
      </c>
      <c r="E9" s="77">
        <f t="shared" si="0"/>
        <v>0.744872868054829</v>
      </c>
      <c r="F9" s="76">
        <f>分析係数表!C12</f>
        <v>1.9264738750820132E-2</v>
      </c>
      <c r="G9" s="77">
        <f t="shared" si="1"/>
        <v>1.4349781205650395E-2</v>
      </c>
      <c r="H9" s="77">
        <v>1.4477989717076031E-2</v>
      </c>
      <c r="I9" s="77">
        <f t="shared" si="2"/>
        <v>1.4477989717076031E-2</v>
      </c>
      <c r="J9" s="76">
        <f>分析係数表!G12</f>
        <v>0.14212218649517686</v>
      </c>
      <c r="K9" s="78">
        <f t="shared" si="3"/>
        <v>2.0576435546455323E-3</v>
      </c>
      <c r="L9" s="79"/>
      <c r="M9" s="80"/>
      <c r="N9" s="81">
        <f>分析係数表!H12</f>
        <v>9.1393832299599312E-2</v>
      </c>
      <c r="O9" s="82">
        <f t="shared" si="4"/>
        <v>0.74480657116588111</v>
      </c>
      <c r="P9" s="76">
        <f>分析係数表!C12</f>
        <v>1.9264738750820132E-2</v>
      </c>
      <c r="Q9" s="82">
        <f t="shared" si="5"/>
        <v>1.4348504013404822E-2</v>
      </c>
      <c r="R9" s="83">
        <v>1.5879106701639851E-2</v>
      </c>
      <c r="S9" s="84">
        <f t="shared" si="6"/>
        <v>3.0357096418715881E-2</v>
      </c>
      <c r="T9" s="85">
        <f>分析係数表!F12</f>
        <v>0.30139335476956058</v>
      </c>
      <c r="U9" s="86">
        <f t="shared" si="7"/>
        <v>9.1494271306997929E-3</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投入係数表!J10</f>
        <v>1.0136549126294862E-3</v>
      </c>
      <c r="E10" s="77">
        <f t="shared" si="0"/>
        <v>0.10136549126294862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0.1152255121624477</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投入係数表!J11</f>
        <v>1.4289264413518887E-2</v>
      </c>
      <c r="E11" s="77">
        <f t="shared" si="0"/>
        <v>1.4289264413518887</v>
      </c>
      <c r="F11" s="76">
        <f>分析係数表!C14</f>
        <v>0.18033902375567878</v>
      </c>
      <c r="G11" s="77">
        <f t="shared" si="1"/>
        <v>0.2576911994520758</v>
      </c>
      <c r="H11" s="77">
        <v>0.30937295715483559</v>
      </c>
      <c r="I11" s="77">
        <f t="shared" si="2"/>
        <v>0.30937295715483559</v>
      </c>
      <c r="J11" s="76">
        <f>分析係数表!G14</f>
        <v>0.15919504269018833</v>
      </c>
      <c r="K11" s="78">
        <f t="shared" si="3"/>
        <v>4.9250641121453859E-2</v>
      </c>
      <c r="L11" s="79"/>
      <c r="M11" s="80"/>
      <c r="N11" s="81">
        <f>分析係数表!H14</f>
        <v>1.121673710694942E-3</v>
      </c>
      <c r="O11" s="82">
        <f t="shared" si="4"/>
        <v>9.140988285631535E-3</v>
      </c>
      <c r="P11" s="76">
        <f>分析係数表!C14</f>
        <v>0.18033902375567878</v>
      </c>
      <c r="Q11" s="82">
        <f t="shared" si="5"/>
        <v>1.6484769035928868E-3</v>
      </c>
      <c r="R11" s="83">
        <v>9.2654407691573123E-3</v>
      </c>
      <c r="S11" s="84">
        <f t="shared" si="6"/>
        <v>0.3186383979239929</v>
      </c>
      <c r="T11" s="85">
        <f>分析係数表!F14</f>
        <v>0.29273560341521504</v>
      </c>
      <c r="U11" s="86">
        <f t="shared" si="7"/>
        <v>9.3276803687537463E-2</v>
      </c>
      <c r="V11" s="87">
        <f>分析係数表!D14</f>
        <v>2.8339018630280766E-2</v>
      </c>
      <c r="W11" s="88">
        <f t="shared" si="8"/>
        <v>0</v>
      </c>
      <c r="X11" s="76">
        <f>分析係数表!E14</f>
        <v>2.6744444220172376E-2</v>
      </c>
      <c r="Y11" s="89">
        <f t="shared" si="9"/>
        <v>0</v>
      </c>
    </row>
    <row r="12" spans="1:25" x14ac:dyDescent="0.2">
      <c r="A12" s="6" t="s">
        <v>226</v>
      </c>
      <c r="B12" s="5" t="s">
        <v>29</v>
      </c>
      <c r="C12" s="75">
        <f>最終需要_まとめ!C13</f>
        <v>100</v>
      </c>
      <c r="D12" s="76">
        <f>投入係数表!J12</f>
        <v>0.36069111645913987</v>
      </c>
      <c r="E12" s="77">
        <f t="shared" si="0"/>
        <v>36.069111645913985</v>
      </c>
      <c r="F12" s="76">
        <f>分析係数表!C15</f>
        <v>0</v>
      </c>
      <c r="G12" s="77">
        <f t="shared" si="1"/>
        <v>0</v>
      </c>
      <c r="H12" s="77">
        <v>0</v>
      </c>
      <c r="I12" s="77">
        <f t="shared" si="2"/>
        <v>100</v>
      </c>
      <c r="J12" s="76">
        <f>分析係数表!G15</f>
        <v>9.56040075337449E-2</v>
      </c>
      <c r="K12" s="78">
        <f t="shared" si="3"/>
        <v>9.5604007533744895</v>
      </c>
      <c r="L12" s="79"/>
      <c r="M12" s="80"/>
      <c r="N12" s="81">
        <f>分析係数表!H15</f>
        <v>8.3271214860273276E-3</v>
      </c>
      <c r="O12" s="82">
        <f t="shared" si="4"/>
        <v>6.786119638093939E-2</v>
      </c>
      <c r="P12" s="76">
        <f>分析係数表!C15</f>
        <v>0</v>
      </c>
      <c r="Q12" s="82">
        <f t="shared" si="5"/>
        <v>0</v>
      </c>
      <c r="R12" s="83">
        <v>0</v>
      </c>
      <c r="S12" s="84">
        <f t="shared" si="6"/>
        <v>100</v>
      </c>
      <c r="T12" s="85">
        <f>分析係数表!F15</f>
        <v>0.30336402636810716</v>
      </c>
      <c r="U12" s="86">
        <f t="shared" si="7"/>
        <v>30.336402636810718</v>
      </c>
      <c r="V12" s="87">
        <f>分析係数表!D15</f>
        <v>2.6531599874437584E-2</v>
      </c>
      <c r="W12" s="88">
        <f t="shared" si="8"/>
        <v>3</v>
      </c>
      <c r="X12" s="76">
        <f>分析係数表!E15</f>
        <v>2.4295019357538975E-2</v>
      </c>
      <c r="Y12" s="89">
        <f t="shared" si="9"/>
        <v>2</v>
      </c>
    </row>
    <row r="13" spans="1:25" x14ac:dyDescent="0.2">
      <c r="A13" s="6" t="s">
        <v>227</v>
      </c>
      <c r="B13" s="5" t="s">
        <v>30</v>
      </c>
      <c r="C13" s="90"/>
      <c r="D13" s="76">
        <f>投入係数表!J13</f>
        <v>8.1308203411112279E-2</v>
      </c>
      <c r="E13" s="77">
        <f t="shared" si="0"/>
        <v>8.1308203411112281</v>
      </c>
      <c r="F13" s="76">
        <f>分析係数表!C16</f>
        <v>5.2745741191408291E-2</v>
      </c>
      <c r="G13" s="77">
        <f t="shared" si="1"/>
        <v>0.42886614538609091</v>
      </c>
      <c r="H13" s="77">
        <v>0.43724983262257955</v>
      </c>
      <c r="I13" s="77">
        <f t="shared" si="2"/>
        <v>0.43724983262257955</v>
      </c>
      <c r="J13" s="76">
        <f>分析係数表!G16</f>
        <v>3.3494998484389207E-2</v>
      </c>
      <c r="K13" s="78">
        <f t="shared" si="3"/>
        <v>1.4645682480992737E-2</v>
      </c>
      <c r="L13" s="79"/>
      <c r="M13" s="80"/>
      <c r="N13" s="81">
        <f>分析係数表!H16</f>
        <v>1.6486921479299057E-2</v>
      </c>
      <c r="O13" s="82">
        <f t="shared" si="4"/>
        <v>0.13435881992369064</v>
      </c>
      <c r="P13" s="76">
        <f>分析係数表!C16</f>
        <v>5.2745741191408291E-2</v>
      </c>
      <c r="Q13" s="82">
        <f t="shared" si="5"/>
        <v>7.0868555424780186E-3</v>
      </c>
      <c r="R13" s="83">
        <v>8.4879169799060069E-3</v>
      </c>
      <c r="S13" s="84">
        <f t="shared" si="6"/>
        <v>0.44573774960248558</v>
      </c>
      <c r="T13" s="85">
        <f>分析係数表!F16</f>
        <v>0.28872385571385267</v>
      </c>
      <c r="U13" s="86">
        <f t="shared" si="7"/>
        <v>0.12869512170244543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投入係数表!J14</f>
        <v>1.8860521084022183E-2</v>
      </c>
      <c r="E14" s="77">
        <f t="shared" si="0"/>
        <v>1.8860521084022184</v>
      </c>
      <c r="F14" s="76">
        <f>分析係数表!C17</f>
        <v>0.15216261717207402</v>
      </c>
      <c r="G14" s="77">
        <f t="shared" si="1"/>
        <v>0.2869866249373898</v>
      </c>
      <c r="H14" s="77">
        <v>0.31564851227147517</v>
      </c>
      <c r="I14" s="77">
        <f t="shared" si="2"/>
        <v>0.31564851227147517</v>
      </c>
      <c r="J14" s="76">
        <f>分析係数表!G17</f>
        <v>0.21223848391031053</v>
      </c>
      <c r="K14" s="78">
        <f t="shared" si="3"/>
        <v>6.699276169304294E-2</v>
      </c>
      <c r="L14" s="79"/>
      <c r="M14" s="80"/>
      <c r="N14" s="81">
        <f>分析係数表!H17</f>
        <v>2.8913862187290294E-3</v>
      </c>
      <c r="O14" s="82">
        <f t="shared" si="4"/>
        <v>2.3563115817578997E-2</v>
      </c>
      <c r="P14" s="76">
        <f>分析係数表!C17</f>
        <v>0.15216261717207402</v>
      </c>
      <c r="Q14" s="82">
        <f t="shared" si="5"/>
        <v>3.5854253715315149E-3</v>
      </c>
      <c r="R14" s="83">
        <v>8.2780504605316895E-3</v>
      </c>
      <c r="S14" s="84">
        <f t="shared" si="6"/>
        <v>0.32392656273200687</v>
      </c>
      <c r="T14" s="85">
        <f>分析係数表!F17</f>
        <v>0.32270850924101696</v>
      </c>
      <c r="U14" s="86">
        <f t="shared" si="7"/>
        <v>0.1045338581628127</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投入係数表!J15</f>
        <v>6.8470754420843364E-3</v>
      </c>
      <c r="E15" s="77">
        <f t="shared" si="0"/>
        <v>0.6847075442084336</v>
      </c>
      <c r="F15" s="76">
        <f>分析係数表!C18</f>
        <v>0.19097312809809552</v>
      </c>
      <c r="G15" s="77">
        <f t="shared" si="1"/>
        <v>0.1307607415498496</v>
      </c>
      <c r="H15" s="77">
        <v>0.13935157874695964</v>
      </c>
      <c r="I15" s="77">
        <f t="shared" si="2"/>
        <v>0.13935157874695964</v>
      </c>
      <c r="J15" s="76">
        <f>分析係数表!G18</f>
        <v>0.21574136510077171</v>
      </c>
      <c r="K15" s="78">
        <f t="shared" si="3"/>
        <v>3.0063899827816758E-2</v>
      </c>
      <c r="L15" s="79"/>
      <c r="M15" s="80"/>
      <c r="N15" s="81">
        <f>分析係数表!H18</f>
        <v>4.4087885392745155E-4</v>
      </c>
      <c r="O15" s="82">
        <f t="shared" si="4"/>
        <v>3.592906208559198E-3</v>
      </c>
      <c r="P15" s="76">
        <f>分析係数表!C18</f>
        <v>0.19097312809809552</v>
      </c>
      <c r="Q15" s="82">
        <f t="shared" si="5"/>
        <v>6.8614853761161845E-4</v>
      </c>
      <c r="R15" s="83">
        <v>1.7810698206524862E-3</v>
      </c>
      <c r="S15" s="84">
        <f t="shared" si="6"/>
        <v>0.14113264856761212</v>
      </c>
      <c r="T15" s="85">
        <f>分析係数表!F18</f>
        <v>0.45875477635423689</v>
      </c>
      <c r="U15" s="86">
        <f t="shared" si="7"/>
        <v>6.4745276629916013E-2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投入係数表!J16</f>
        <v>3.9238254682431726E-5</v>
      </c>
      <c r="E16" s="77">
        <f t="shared" si="0"/>
        <v>3.9238254682431722E-3</v>
      </c>
      <c r="F16" s="76">
        <f>分析係数表!C19</f>
        <v>0.34654894752252985</v>
      </c>
      <c r="G16" s="77">
        <f t="shared" si="1"/>
        <v>1.3597975862817693E-3</v>
      </c>
      <c r="H16" s="77">
        <v>2.7287203503415399E-2</v>
      </c>
      <c r="I16" s="77">
        <f t="shared" si="2"/>
        <v>2.7287203503415399E-2</v>
      </c>
      <c r="J16" s="76">
        <f>分析係数表!G19</f>
        <v>5.7665249016256609E-2</v>
      </c>
      <c r="K16" s="78">
        <f t="shared" si="3"/>
        <v>1.5735233849817187E-3</v>
      </c>
      <c r="L16" s="79"/>
      <c r="M16" s="80"/>
      <c r="N16" s="81">
        <f>分析係数表!H19</f>
        <v>-1.1331825964400361E-4</v>
      </c>
      <c r="O16" s="82">
        <f t="shared" si="4"/>
        <v>-9.2347790099513518E-4</v>
      </c>
      <c r="P16" s="76">
        <f>分析係数表!C19</f>
        <v>0.34654894752252985</v>
      </c>
      <c r="Q16" s="82">
        <f t="shared" si="5"/>
        <v>-3.200302946501791E-4</v>
      </c>
      <c r="R16" s="83">
        <v>2.54134692727864E-3</v>
      </c>
      <c r="S16" s="84">
        <f t="shared" si="6"/>
        <v>2.9828550430694038E-2</v>
      </c>
      <c r="T16" s="85">
        <f>分析係数表!F19</f>
        <v>0.23996184268055168</v>
      </c>
      <c r="U16" s="86">
        <f t="shared" si="7"/>
        <v>7.1577139258391046E-3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投入係数表!J17</f>
        <v>5.1532907816260335E-3</v>
      </c>
      <c r="E17" s="77">
        <f t="shared" si="0"/>
        <v>0.51532907816260332</v>
      </c>
      <c r="F17" s="76">
        <f>分析係数表!C20</f>
        <v>0.26243263202551737</v>
      </c>
      <c r="G17" s="77">
        <f t="shared" si="1"/>
        <v>0.13523916634149555</v>
      </c>
      <c r="H17" s="77">
        <v>0.15958656135225729</v>
      </c>
      <c r="I17" s="77">
        <f t="shared" si="2"/>
        <v>0.15958656135225729</v>
      </c>
      <c r="J17" s="76">
        <f>分析係数表!G20</f>
        <v>0.1000148720999405</v>
      </c>
      <c r="K17" s="78">
        <f t="shared" si="3"/>
        <v>1.5961029522515321E-2</v>
      </c>
      <c r="L17" s="79"/>
      <c r="M17" s="80"/>
      <c r="N17" s="81">
        <f>分析係数表!H20</f>
        <v>5.5154121686104877E-4</v>
      </c>
      <c r="O17" s="82">
        <f t="shared" si="4"/>
        <v>4.4947400962497596E-3</v>
      </c>
      <c r="P17" s="76">
        <f>分析係数表!C20</f>
        <v>0.26243263202551737</v>
      </c>
      <c r="Q17" s="82">
        <f t="shared" si="5"/>
        <v>1.1795664737294517E-3</v>
      </c>
      <c r="R17" s="83">
        <v>4.3288074515359931E-3</v>
      </c>
      <c r="S17" s="84">
        <f t="shared" si="6"/>
        <v>0.16391536880379329</v>
      </c>
      <c r="T17" s="85">
        <f>分析係数表!F20</f>
        <v>0.22264772952607575</v>
      </c>
      <c r="U17" s="86">
        <f t="shared" si="7"/>
        <v>3.6495384698593925E-2</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投入係数表!J18</f>
        <v>9.1752118865752845E-3</v>
      </c>
      <c r="E18" s="77">
        <f t="shared" si="0"/>
        <v>0.91752118865752841</v>
      </c>
      <c r="F18" s="76">
        <f>分析係数表!C21</f>
        <v>0.1872140973927936</v>
      </c>
      <c r="G18" s="77">
        <f t="shared" si="1"/>
        <v>0.17177290117328228</v>
      </c>
      <c r="H18" s="77">
        <v>0.18536221918542534</v>
      </c>
      <c r="I18" s="77">
        <f t="shared" si="2"/>
        <v>0.18536221918542534</v>
      </c>
      <c r="J18" s="76">
        <f>分析係数表!G21</f>
        <v>0.28516992623231124</v>
      </c>
      <c r="K18" s="78">
        <f t="shared" si="3"/>
        <v>5.2859730371365252E-2</v>
      </c>
      <c r="L18" s="79"/>
      <c r="M18" s="80"/>
      <c r="N18" s="81">
        <f>分析係数表!H21</f>
        <v>9.0743137605549761E-4</v>
      </c>
      <c r="O18" s="82">
        <f t="shared" si="4"/>
        <v>7.3950378790626058E-3</v>
      </c>
      <c r="P18" s="76">
        <f>分析係数表!C21</f>
        <v>0.1872140973927936</v>
      </c>
      <c r="Q18" s="82">
        <f t="shared" si="5"/>
        <v>1.3844553417142246E-3</v>
      </c>
      <c r="R18" s="83">
        <v>3.8736296228096098E-3</v>
      </c>
      <c r="S18" s="84">
        <f t="shared" si="6"/>
        <v>0.18923584880823494</v>
      </c>
      <c r="T18" s="85">
        <f>分析係数表!F21</f>
        <v>0.425556514517416</v>
      </c>
      <c r="U18" s="86">
        <f t="shared" si="7"/>
        <v>8.0530548240577163E-2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投入係数表!J19</f>
        <v>1.9619127341215863E-5</v>
      </c>
      <c r="E19" s="77">
        <f t="shared" si="0"/>
        <v>1.9619127341215861E-3</v>
      </c>
      <c r="F19" s="76">
        <f>分析係数表!C22</f>
        <v>8.038175161462835E-2</v>
      </c>
      <c r="G19" s="77">
        <f t="shared" si="1"/>
        <v>1.5770198208373774E-4</v>
      </c>
      <c r="H19" s="77">
        <v>3.8885664463654979E-3</v>
      </c>
      <c r="I19" s="77">
        <f t="shared" si="2"/>
        <v>3.8885664463654979E-3</v>
      </c>
      <c r="J19" s="76">
        <f>分析係数表!G22</f>
        <v>0.19463811255169108</v>
      </c>
      <c r="K19" s="78">
        <f t="shared" si="3"/>
        <v>7.5686323365241716E-4</v>
      </c>
      <c r="L19" s="79"/>
      <c r="M19" s="80"/>
      <c r="N19" s="81">
        <f>分析係数表!H22</f>
        <v>4.3379646269970129E-5</v>
      </c>
      <c r="O19" s="82">
        <f t="shared" si="4"/>
        <v>3.5351888397470017E-4</v>
      </c>
      <c r="P19" s="76">
        <f>分析係数表!C22</f>
        <v>8.038175161462835E-2</v>
      </c>
      <c r="Q19" s="82">
        <f t="shared" si="5"/>
        <v>2.8416467122734967E-5</v>
      </c>
      <c r="R19" s="83">
        <v>5.4501571694870682E-4</v>
      </c>
      <c r="S19" s="84">
        <f t="shared" si="6"/>
        <v>4.4335821633142043E-3</v>
      </c>
      <c r="T19" s="85">
        <f>分析係数表!F22</f>
        <v>0.41254969334958147</v>
      </c>
      <c r="U19" s="86">
        <f t="shared" si="7"/>
        <v>1.8290729619154489E-3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2.0922546194421032E-4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投入係数表!J21</f>
        <v>0</v>
      </c>
      <c r="E21" s="77">
        <f t="shared" si="0"/>
        <v>0</v>
      </c>
      <c r="F21" s="76">
        <f>分析係数表!C24</f>
        <v>0.43147437344773087</v>
      </c>
      <c r="G21" s="77">
        <f t="shared" si="1"/>
        <v>0</v>
      </c>
      <c r="H21" s="77">
        <v>1.0892939505335151E-2</v>
      </c>
      <c r="I21" s="77">
        <f t="shared" si="2"/>
        <v>1.0892939505335151E-2</v>
      </c>
      <c r="J21" s="76">
        <f>分析係数表!G24</f>
        <v>0.20829056454796685</v>
      </c>
      <c r="K21" s="78">
        <f t="shared" si="3"/>
        <v>2.2688965191531092E-3</v>
      </c>
      <c r="L21" s="79"/>
      <c r="M21" s="80"/>
      <c r="N21" s="81">
        <f>分析係数表!H24</f>
        <v>3.3906948002854204E-4</v>
      </c>
      <c r="O21" s="82">
        <f t="shared" si="4"/>
        <v>2.7632190318838809E-3</v>
      </c>
      <c r="P21" s="76">
        <f>分析係数表!C24</f>
        <v>0.43147437344773087</v>
      </c>
      <c r="Q21" s="82">
        <f t="shared" si="5"/>
        <v>1.1922582004809429E-3</v>
      </c>
      <c r="R21" s="83">
        <v>5.1641869085485119E-3</v>
      </c>
      <c r="S21" s="84">
        <f t="shared" si="6"/>
        <v>1.6057126413883661E-2</v>
      </c>
      <c r="T21" s="85">
        <f>分析係数表!F24</f>
        <v>0.39163047769443349</v>
      </c>
      <c r="U21" s="86">
        <f t="shared" si="7"/>
        <v>6.2884600878691643E-3</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投入係数表!J22</f>
        <v>6.5397091137386209E-6</v>
      </c>
      <c r="E22" s="77">
        <f t="shared" si="0"/>
        <v>6.5397091137386204E-4</v>
      </c>
      <c r="F22" s="76">
        <f>分析係数表!C25</f>
        <v>2.0402938023075357E-2</v>
      </c>
      <c r="G22" s="77">
        <f t="shared" si="1"/>
        <v>1.3342927973655014E-5</v>
      </c>
      <c r="H22" s="77">
        <v>1.4616440732850222E-3</v>
      </c>
      <c r="I22" s="77">
        <f t="shared" si="2"/>
        <v>1.4616440732850222E-3</v>
      </c>
      <c r="J22" s="76">
        <f>分析係数表!G25</f>
        <v>0.19686528023418917</v>
      </c>
      <c r="K22" s="78">
        <f t="shared" si="3"/>
        <v>2.8774697008989765E-4</v>
      </c>
      <c r="L22" s="79"/>
      <c r="M22" s="80"/>
      <c r="N22" s="81">
        <f>分析係数表!H25</f>
        <v>5.1170276620495381E-4</v>
      </c>
      <c r="O22" s="82">
        <f t="shared" si="4"/>
        <v>4.1700798966811574E-3</v>
      </c>
      <c r="P22" s="76">
        <f>分析係数表!C25</f>
        <v>2.0402938023075357E-2</v>
      </c>
      <c r="Q22" s="82">
        <f t="shared" si="5"/>
        <v>8.5081881683258135E-5</v>
      </c>
      <c r="R22" s="83">
        <v>1.0328154600841011E-3</v>
      </c>
      <c r="S22" s="84">
        <f t="shared" si="6"/>
        <v>2.4944595333691233E-3</v>
      </c>
      <c r="T22" s="85">
        <f>分析係数表!F25</f>
        <v>0.34975910227480639</v>
      </c>
      <c r="U22" s="86">
        <f t="shared" si="7"/>
        <v>8.7245992705201698E-4</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投入係数表!J23</f>
        <v>0</v>
      </c>
      <c r="E23" s="77">
        <f t="shared" si="0"/>
        <v>0</v>
      </c>
      <c r="F23" s="76">
        <f>分析係数表!C26</f>
        <v>0.47286916478187335</v>
      </c>
      <c r="G23" s="77">
        <f t="shared" si="1"/>
        <v>0</v>
      </c>
      <c r="H23" s="77">
        <v>1.9342464189838583E-2</v>
      </c>
      <c r="I23" s="77">
        <f t="shared" si="2"/>
        <v>1.9342464189838583E-2</v>
      </c>
      <c r="J23" s="76">
        <f>分析係数表!G26</f>
        <v>0.19643719482749369</v>
      </c>
      <c r="K23" s="78">
        <f t="shared" si="3"/>
        <v>3.7995794065031415E-3</v>
      </c>
      <c r="L23" s="79"/>
      <c r="M23" s="80"/>
      <c r="N23" s="81">
        <f>分析係数表!H26</f>
        <v>1.0239367117519889E-2</v>
      </c>
      <c r="O23" s="82">
        <f t="shared" si="4"/>
        <v>8.3444885960232293E-2</v>
      </c>
      <c r="P23" s="76">
        <f>分析係数表!C26</f>
        <v>0.47286916478187335</v>
      </c>
      <c r="Q23" s="82">
        <f t="shared" si="5"/>
        <v>3.9458513529333716E-2</v>
      </c>
      <c r="R23" s="83">
        <v>4.5506418893812482E-2</v>
      </c>
      <c r="S23" s="84">
        <f t="shared" si="6"/>
        <v>6.4848883083651068E-2</v>
      </c>
      <c r="T23" s="85">
        <f>分析係数表!F26</f>
        <v>0.33423527698357336</v>
      </c>
      <c r="U23" s="86">
        <f t="shared" si="7"/>
        <v>2.167478439953948E-2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投入係数表!J24</f>
        <v>3.2698545568693105E-5</v>
      </c>
      <c r="E24" s="77">
        <f t="shared" si="0"/>
        <v>3.2698545568693106E-3</v>
      </c>
      <c r="F24" s="76">
        <f>分析係数表!C27</f>
        <v>1</v>
      </c>
      <c r="G24" s="77">
        <f t="shared" si="1"/>
        <v>3.2698545568693106E-3</v>
      </c>
      <c r="H24" s="77">
        <v>1.0416292703875099E-2</v>
      </c>
      <c r="I24" s="77">
        <f t="shared" si="2"/>
        <v>1.0416292703875099E-2</v>
      </c>
      <c r="J24" s="76">
        <f>分析係数表!G27</f>
        <v>0.17103446822411195</v>
      </c>
      <c r="K24" s="78">
        <f t="shared" si="3"/>
        <v>1.7815450834739747E-3</v>
      </c>
      <c r="L24" s="79"/>
      <c r="M24" s="80"/>
      <c r="N24" s="81">
        <f>分析係数表!H27</f>
        <v>1.1068892190070134E-2</v>
      </c>
      <c r="O24" s="82">
        <f t="shared" si="4"/>
        <v>9.020503278236075E-2</v>
      </c>
      <c r="P24" s="76">
        <f>分析係数表!C27</f>
        <v>1</v>
      </c>
      <c r="Q24" s="82">
        <f t="shared" si="5"/>
        <v>9.020503278236075E-2</v>
      </c>
      <c r="R24" s="83">
        <v>9.411022937427671E-2</v>
      </c>
      <c r="S24" s="84">
        <f t="shared" si="6"/>
        <v>0.10452652207815182</v>
      </c>
      <c r="T24" s="85">
        <f>分析係数表!F27</f>
        <v>0.3217420626139369</v>
      </c>
      <c r="U24" s="86">
        <f t="shared" si="7"/>
        <v>3.3630578811285776E-2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投入係数表!J25</f>
        <v>0</v>
      </c>
      <c r="E25" s="77">
        <f t="shared" si="0"/>
        <v>0</v>
      </c>
      <c r="F25" s="76">
        <f>分析係数表!C28</f>
        <v>0.16320886633176235</v>
      </c>
      <c r="G25" s="77">
        <f t="shared" si="1"/>
        <v>0</v>
      </c>
      <c r="H25" s="77">
        <v>2.7731203922847013E-2</v>
      </c>
      <c r="I25" s="77">
        <f t="shared" si="2"/>
        <v>2.7731203922847013E-2</v>
      </c>
      <c r="J25" s="76">
        <f>分析係数表!G28</f>
        <v>0.12483282142099486</v>
      </c>
      <c r="K25" s="78">
        <f t="shared" si="3"/>
        <v>3.4617644270899532E-3</v>
      </c>
      <c r="L25" s="79"/>
      <c r="M25" s="80"/>
      <c r="N25" s="81">
        <f>分析係数表!H28</f>
        <v>1.8347819774390428E-2</v>
      </c>
      <c r="O25" s="82">
        <f t="shared" si="4"/>
        <v>0.14952405857909515</v>
      </c>
      <c r="P25" s="76">
        <f>分析係数表!C28</f>
        <v>0.16320886633176235</v>
      </c>
      <c r="Q25" s="82">
        <f t="shared" si="5"/>
        <v>2.4403652090018144E-2</v>
      </c>
      <c r="R25" s="83">
        <v>2.9750400898843937E-2</v>
      </c>
      <c r="S25" s="84">
        <f t="shared" si="6"/>
        <v>5.748160482169095E-2</v>
      </c>
      <c r="T25" s="85">
        <f>分析係数表!F28</f>
        <v>0.21296475644963428</v>
      </c>
      <c r="U25" s="86">
        <f t="shared" si="7"/>
        <v>1.2241555971185536E-2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投入係数表!J26</f>
        <v>3.6818562310348434E-3</v>
      </c>
      <c r="E26" s="77">
        <f t="shared" si="0"/>
        <v>0.36818562310348435</v>
      </c>
      <c r="F26" s="76">
        <f>分析係数表!C29</f>
        <v>0.17511419896605485</v>
      </c>
      <c r="G26" s="77">
        <f t="shared" si="1"/>
        <v>6.4474530460584434E-2</v>
      </c>
      <c r="H26" s="77">
        <v>7.9577058602326306E-2</v>
      </c>
      <c r="I26" s="77">
        <f t="shared" si="2"/>
        <v>7.9577058602326306E-2</v>
      </c>
      <c r="J26" s="76">
        <f>分析係数表!G29</f>
        <v>0.26067586141523297</v>
      </c>
      <c r="K26" s="78">
        <f t="shared" si="3"/>
        <v>2.0743818300051883E-2</v>
      </c>
      <c r="L26" s="79"/>
      <c r="M26" s="80"/>
      <c r="N26" s="81">
        <f>分析係数表!H29</f>
        <v>9.8560326923179068E-3</v>
      </c>
      <c r="O26" s="82">
        <f t="shared" si="4"/>
        <v>8.0320933373272188E-2</v>
      </c>
      <c r="P26" s="76">
        <f>分析係数表!C29</f>
        <v>0.17511419896605485</v>
      </c>
      <c r="Q26" s="82">
        <f t="shared" si="5"/>
        <v>1.4065335907866421E-2</v>
      </c>
      <c r="R26" s="83">
        <v>1.975312199150199E-2</v>
      </c>
      <c r="S26" s="84">
        <f t="shared" si="6"/>
        <v>9.9330180593828296E-2</v>
      </c>
      <c r="T26" s="85">
        <f>分析係数表!F29</f>
        <v>0.43490212806294137</v>
      </c>
      <c r="U26" s="86">
        <f t="shared" si="7"/>
        <v>4.3198906921132207E-2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投入係数表!J27</f>
        <v>3.2306163021868788E-3</v>
      </c>
      <c r="E27" s="77">
        <f t="shared" si="0"/>
        <v>0.32306163021868789</v>
      </c>
      <c r="F27" s="76">
        <f>分析係数表!C30</f>
        <v>1</v>
      </c>
      <c r="G27" s="77">
        <f t="shared" si="1"/>
        <v>0.32306163021868789</v>
      </c>
      <c r="H27" s="77">
        <v>0.37008967308571278</v>
      </c>
      <c r="I27" s="77">
        <f t="shared" si="2"/>
        <v>0.37008967308571278</v>
      </c>
      <c r="J27" s="76">
        <f>分析係数表!G30</f>
        <v>0.34449040627670319</v>
      </c>
      <c r="K27" s="78">
        <f t="shared" si="3"/>
        <v>0.12749234184010946</v>
      </c>
      <c r="L27" s="79"/>
      <c r="M27" s="80"/>
      <c r="N27" s="81">
        <f>分析係数表!H30</f>
        <v>0</v>
      </c>
      <c r="O27" s="82">
        <f t="shared" si="4"/>
        <v>0</v>
      </c>
      <c r="P27" s="76">
        <f>分析係数表!C30</f>
        <v>1</v>
      </c>
      <c r="Q27" s="82">
        <f t="shared" si="5"/>
        <v>0</v>
      </c>
      <c r="R27" s="83">
        <v>2.7355508757715183E-2</v>
      </c>
      <c r="S27" s="84">
        <f t="shared" si="6"/>
        <v>0.39744518184342797</v>
      </c>
      <c r="T27" s="85">
        <f>分析係数表!F30</f>
        <v>0.43986930008545017</v>
      </c>
      <c r="U27" s="86">
        <f t="shared" si="7"/>
        <v>0.17482393395980314</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投入係数表!J28</f>
        <v>3.0089201632311394E-2</v>
      </c>
      <c r="E28" s="77">
        <f t="shared" si="0"/>
        <v>3.0089201632311395</v>
      </c>
      <c r="F28" s="76">
        <f>分析係数表!C31</f>
        <v>0.18996181002708823</v>
      </c>
      <c r="G28" s="77">
        <f t="shared" si="1"/>
        <v>0.57157992043438899</v>
      </c>
      <c r="H28" s="77">
        <v>0.61747455788924199</v>
      </c>
      <c r="I28" s="77">
        <f t="shared" si="2"/>
        <v>0.61747455788924199</v>
      </c>
      <c r="J28" s="76">
        <f>分析係数表!G31</f>
        <v>7.0838389091119197E-2</v>
      </c>
      <c r="K28" s="78">
        <f t="shared" si="3"/>
        <v>4.3740902985624927E-2</v>
      </c>
      <c r="L28" s="79"/>
      <c r="M28" s="80"/>
      <c r="N28" s="81">
        <f>分析係数表!H31</f>
        <v>2.3010689098960483E-2</v>
      </c>
      <c r="O28" s="82">
        <f t="shared" si="4"/>
        <v>0.18752373127082464</v>
      </c>
      <c r="P28" s="76">
        <f>分析係数表!C31</f>
        <v>0.18996181002708823</v>
      </c>
      <c r="Q28" s="82">
        <f t="shared" si="5"/>
        <v>3.5622347415239133E-2</v>
      </c>
      <c r="R28" s="83">
        <v>4.9157138864489358E-2</v>
      </c>
      <c r="S28" s="84">
        <f t="shared" si="6"/>
        <v>0.66663169675373135</v>
      </c>
      <c r="T28" s="85">
        <f>分析係数表!F31</f>
        <v>0.34223146703645924</v>
      </c>
      <c r="U28" s="86">
        <f t="shared" si="7"/>
        <v>0.22814234355303351</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投入係数表!J29</f>
        <v>2.498168881448153E-3</v>
      </c>
      <c r="E29" s="77">
        <f t="shared" si="0"/>
        <v>0.24981688814481531</v>
      </c>
      <c r="F29" s="76">
        <f>分析係数表!C32</f>
        <v>1</v>
      </c>
      <c r="G29" s="77">
        <f t="shared" si="1"/>
        <v>0.24981688814481531</v>
      </c>
      <c r="H29" s="77">
        <v>0.29391163839906254</v>
      </c>
      <c r="I29" s="77">
        <f t="shared" si="2"/>
        <v>0.29391163839906254</v>
      </c>
      <c r="J29" s="76">
        <f>分析係数表!G32</f>
        <v>0.14032906064664244</v>
      </c>
      <c r="K29" s="78">
        <f t="shared" si="3"/>
        <v>4.1244344129656087E-2</v>
      </c>
      <c r="L29" s="79"/>
      <c r="M29" s="80"/>
      <c r="N29" s="81">
        <f>分析係数表!H32</f>
        <v>6.1785010473086027E-3</v>
      </c>
      <c r="O29" s="82">
        <f t="shared" si="4"/>
        <v>5.0351189617539441E-2</v>
      </c>
      <c r="P29" s="76">
        <f>分析係数表!C32</f>
        <v>1</v>
      </c>
      <c r="Q29" s="82">
        <f t="shared" si="5"/>
        <v>5.0351189617539441E-2</v>
      </c>
      <c r="R29" s="83">
        <v>6.9330357773204676E-2</v>
      </c>
      <c r="S29" s="84">
        <f t="shared" si="6"/>
        <v>0.36324199617226721</v>
      </c>
      <c r="T29" s="85">
        <f>分析係数表!F32</f>
        <v>0.48206428161469295</v>
      </c>
      <c r="U29" s="86">
        <f t="shared" si="7"/>
        <v>0.17510599193707105</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投入係数表!J30</f>
        <v>2.3542952809459034E-3</v>
      </c>
      <c r="E30" s="77">
        <f t="shared" si="0"/>
        <v>0.23542952809459033</v>
      </c>
      <c r="F30" s="76">
        <f>分析係数表!C33</f>
        <v>0.86409315680331789</v>
      </c>
      <c r="G30" s="77">
        <f t="shared" si="1"/>
        <v>0.20343304413596999</v>
      </c>
      <c r="H30" s="77">
        <v>0.22773687958954841</v>
      </c>
      <c r="I30" s="77">
        <f t="shared" si="2"/>
        <v>0.22773687958954841</v>
      </c>
      <c r="J30" s="76">
        <f>分析係数表!G33</f>
        <v>0.50769230769230766</v>
      </c>
      <c r="K30" s="78">
        <f t="shared" si="3"/>
        <v>0.11562026194546303</v>
      </c>
      <c r="L30" s="79"/>
      <c r="M30" s="80"/>
      <c r="N30" s="81">
        <f>分析係数表!H33</f>
        <v>9.5612281574628043E-4</v>
      </c>
      <c r="O30" s="82">
        <f t="shared" si="4"/>
        <v>7.7918447896464533E-3</v>
      </c>
      <c r="P30" s="76">
        <f>分析係数表!C33</f>
        <v>0.86409315680331789</v>
      </c>
      <c r="Q30" s="82">
        <f t="shared" si="5"/>
        <v>6.7328797616070879E-3</v>
      </c>
      <c r="R30" s="83">
        <v>2.2802224268559785E-2</v>
      </c>
      <c r="S30" s="84">
        <f t="shared" si="6"/>
        <v>0.25053910385810818</v>
      </c>
      <c r="T30" s="85">
        <f>分析係数表!F33</f>
        <v>0.64348226623675731</v>
      </c>
      <c r="U30" s="86">
        <f t="shared" si="7"/>
        <v>0.16121747033154177</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投入係数表!J31</f>
        <v>4.0206131631265039E-2</v>
      </c>
      <c r="E31" s="77">
        <f t="shared" si="0"/>
        <v>4.0206131631265043</v>
      </c>
      <c r="F31" s="76">
        <f>分析係数表!C34</f>
        <v>0.40150848192581112</v>
      </c>
      <c r="G31" s="77">
        <f t="shared" si="1"/>
        <v>1.6143102875378563</v>
      </c>
      <c r="H31" s="77">
        <v>1.72540055722935</v>
      </c>
      <c r="I31" s="77">
        <f t="shared" si="2"/>
        <v>1.72540055722935</v>
      </c>
      <c r="J31" s="76">
        <f>分析係数表!G34</f>
        <v>0.42480512041441487</v>
      </c>
      <c r="K31" s="78">
        <f t="shared" si="3"/>
        <v>0.73295899147691257</v>
      </c>
      <c r="L31" s="79"/>
      <c r="M31" s="80"/>
      <c r="N31" s="81">
        <f>分析係数表!H34</f>
        <v>0.15672180898436738</v>
      </c>
      <c r="O31" s="82">
        <f t="shared" si="4"/>
        <v>1.2771915810895764</v>
      </c>
      <c r="P31" s="76">
        <f>分析係数表!C34</f>
        <v>0.40150848192581112</v>
      </c>
      <c r="Q31" s="82">
        <f t="shared" si="5"/>
        <v>0.51280325285170236</v>
      </c>
      <c r="R31" s="83">
        <v>0.55971676803018822</v>
      </c>
      <c r="S31" s="84">
        <f t="shared" si="6"/>
        <v>2.285117325259538</v>
      </c>
      <c r="T31" s="85">
        <f>分析係数表!F34</f>
        <v>0.69808980649017505</v>
      </c>
      <c r="U31" s="86">
        <f t="shared" si="7"/>
        <v>1.5952171113977773</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投入係数表!J32</f>
        <v>5.9511352935021451E-3</v>
      </c>
      <c r="E32" s="77">
        <f t="shared" si="0"/>
        <v>0.59511352935021455</v>
      </c>
      <c r="F32" s="76">
        <f>分析係数表!C35</f>
        <v>0.54799934277091245</v>
      </c>
      <c r="G32" s="77">
        <f t="shared" si="1"/>
        <v>0.32612182295799569</v>
      </c>
      <c r="H32" s="77">
        <v>0.42196156306708454</v>
      </c>
      <c r="I32" s="77">
        <f t="shared" si="2"/>
        <v>0.42196156306708454</v>
      </c>
      <c r="J32" s="76">
        <f>分析係数表!G35</f>
        <v>0.31370112289734142</v>
      </c>
      <c r="K32" s="78">
        <f t="shared" si="3"/>
        <v>0.13236981615366178</v>
      </c>
      <c r="L32" s="79"/>
      <c r="M32" s="80"/>
      <c r="N32" s="81">
        <f>分析係数表!H35</f>
        <v>5.7539116932049765E-2</v>
      </c>
      <c r="O32" s="82">
        <f t="shared" si="4"/>
        <v>0.46891033357248291</v>
      </c>
      <c r="P32" s="76">
        <f>分析係数表!C35</f>
        <v>0.54799934277091245</v>
      </c>
      <c r="Q32" s="82">
        <f t="shared" si="5"/>
        <v>0.25696255461620998</v>
      </c>
      <c r="R32" s="83">
        <v>0.35617354552521857</v>
      </c>
      <c r="S32" s="84">
        <f t="shared" si="6"/>
        <v>0.77813510859230317</v>
      </c>
      <c r="T32" s="85">
        <f>分析係数表!F35</f>
        <v>0.64107230038613461</v>
      </c>
      <c r="U32" s="86">
        <f t="shared" si="7"/>
        <v>0.49884086407648243</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投入係数表!J33</f>
        <v>1.7395626242544733E-3</v>
      </c>
      <c r="E33" s="77">
        <f t="shared" si="0"/>
        <v>0.17395626242544732</v>
      </c>
      <c r="F33" s="76">
        <f>分析係数表!C36</f>
        <v>1</v>
      </c>
      <c r="G33" s="77">
        <f t="shared" si="1"/>
        <v>0.17395626242544732</v>
      </c>
      <c r="H33" s="77">
        <v>0.29516806159653874</v>
      </c>
      <c r="I33" s="77">
        <f t="shared" si="2"/>
        <v>0.29516806159653874</v>
      </c>
      <c r="J33" s="76">
        <f>分析係数表!G36</f>
        <v>7.1688905781264842E-2</v>
      </c>
      <c r="K33" s="78">
        <f t="shared" si="3"/>
        <v>2.1160275357432843E-2</v>
      </c>
      <c r="L33" s="79"/>
      <c r="M33" s="80"/>
      <c r="N33" s="81">
        <f>分析係数表!H36</f>
        <v>0.19452761335809809</v>
      </c>
      <c r="O33" s="82">
        <f t="shared" si="4"/>
        <v>1.5852868958090784</v>
      </c>
      <c r="P33" s="76">
        <f>分析係数表!C36</f>
        <v>1</v>
      </c>
      <c r="Q33" s="82">
        <f t="shared" si="5"/>
        <v>1.5852868958090784</v>
      </c>
      <c r="R33" s="83">
        <v>1.6931107648204269</v>
      </c>
      <c r="S33" s="84">
        <f t="shared" si="6"/>
        <v>1.9882788264169657</v>
      </c>
      <c r="T33" s="85">
        <f>分析係数表!F36</f>
        <v>0.82458021691620631</v>
      </c>
      <c r="U33" s="86">
        <f t="shared" si="7"/>
        <v>1.6394953859768018</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投入係数表!J34</f>
        <v>2.1685675421157267E-2</v>
      </c>
      <c r="E34" s="77">
        <f t="shared" si="0"/>
        <v>2.1685675421157269</v>
      </c>
      <c r="F34" s="76">
        <f>分析係数表!C37</f>
        <v>0.69131042420256494</v>
      </c>
      <c r="G34" s="77">
        <f t="shared" si="1"/>
        <v>1.4991533474519367</v>
      </c>
      <c r="H34" s="77">
        <v>1.6908177687052852</v>
      </c>
      <c r="I34" s="77">
        <f t="shared" si="2"/>
        <v>1.6908177687052852</v>
      </c>
      <c r="J34" s="76">
        <f>分析係数表!G37</f>
        <v>0.4182361073997049</v>
      </c>
      <c r="K34" s="78">
        <f t="shared" si="3"/>
        <v>0.70716104190555307</v>
      </c>
      <c r="L34" s="79"/>
      <c r="M34" s="80"/>
      <c r="N34" s="81">
        <f>分析係数表!H37</f>
        <v>4.8668421919292611E-2</v>
      </c>
      <c r="O34" s="82">
        <f t="shared" si="4"/>
        <v>0.39661932913520753</v>
      </c>
      <c r="P34" s="76">
        <f>分析係数表!C37</f>
        <v>0.69131042420256494</v>
      </c>
      <c r="Q34" s="82">
        <f t="shared" si="5"/>
        <v>0.27418707667139702</v>
      </c>
      <c r="R34" s="83">
        <v>0.33245261257017078</v>
      </c>
      <c r="S34" s="84">
        <f t="shared" si="6"/>
        <v>2.0232703812754558</v>
      </c>
      <c r="T34" s="85">
        <f>分析係数表!F37</f>
        <v>0.69719766239499947</v>
      </c>
      <c r="U34" s="86">
        <f t="shared" si="7"/>
        <v>1.4106193802182871</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投入係数表!J35</f>
        <v>1.124175996651669E-2</v>
      </c>
      <c r="E35" s="77">
        <f t="shared" si="0"/>
        <v>1.1241759966516689</v>
      </c>
      <c r="F35" s="76">
        <f>分析係数表!C38</f>
        <v>0.16493332646861969</v>
      </c>
      <c r="G35" s="77">
        <f t="shared" si="1"/>
        <v>0.18541408666393563</v>
      </c>
      <c r="H35" s="77">
        <v>0.23053122210095986</v>
      </c>
      <c r="I35" s="77">
        <f t="shared" si="2"/>
        <v>0.23053122210095986</v>
      </c>
      <c r="J35" s="76">
        <f>分析係数表!G38</f>
        <v>0.22742119554523632</v>
      </c>
      <c r="K35" s="78">
        <f t="shared" si="3"/>
        <v>5.2427686140704699E-2</v>
      </c>
      <c r="L35" s="79"/>
      <c r="M35" s="80"/>
      <c r="N35" s="81">
        <f>分析係数表!H38</f>
        <v>4.333006953137588E-2</v>
      </c>
      <c r="O35" s="82">
        <f t="shared" si="4"/>
        <v>0.35311486239301482</v>
      </c>
      <c r="P35" s="76">
        <f>分析係数表!C38</f>
        <v>0.16493332646861969</v>
      </c>
      <c r="Q35" s="82">
        <f t="shared" si="5"/>
        <v>5.8240408879988832E-2</v>
      </c>
      <c r="R35" s="83">
        <v>7.6427130642114829E-2</v>
      </c>
      <c r="S35" s="84">
        <f t="shared" si="6"/>
        <v>0.3069583527430747</v>
      </c>
      <c r="T35" s="85">
        <f>分析係数表!F38</f>
        <v>0.45295344535830939</v>
      </c>
      <c r="U35" s="86">
        <f t="shared" si="7"/>
        <v>0.13903784345648695</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投入係数表!J36</f>
        <v>0</v>
      </c>
      <c r="E36" s="77">
        <f t="shared" si="0"/>
        <v>0</v>
      </c>
      <c r="F36" s="76">
        <f>分析係数表!C39</f>
        <v>1</v>
      </c>
      <c r="G36" s="77">
        <f t="shared" si="1"/>
        <v>0</v>
      </c>
      <c r="H36" s="77">
        <v>1.5332162131074269E-2</v>
      </c>
      <c r="I36" s="77">
        <f t="shared" si="2"/>
        <v>1.5332162131074269E-2</v>
      </c>
      <c r="J36" s="76">
        <f>分析係数表!G39</f>
        <v>0.35098455975764681</v>
      </c>
      <c r="K36" s="78">
        <f t="shared" si="3"/>
        <v>5.3813521757079662E-3</v>
      </c>
      <c r="L36" s="79"/>
      <c r="M36" s="80"/>
      <c r="N36" s="81">
        <f>分析係数表!H39</f>
        <v>3.8129823772400278E-3</v>
      </c>
      <c r="O36" s="82">
        <f t="shared" si="4"/>
        <v>3.1073588434265997E-2</v>
      </c>
      <c r="P36" s="76">
        <f>分析係数表!C39</f>
        <v>1</v>
      </c>
      <c r="Q36" s="82">
        <f t="shared" si="5"/>
        <v>3.1073588434265997E-2</v>
      </c>
      <c r="R36" s="83">
        <v>4.2998367209195219E-2</v>
      </c>
      <c r="S36" s="84">
        <f t="shared" si="6"/>
        <v>5.8330529340269485E-2</v>
      </c>
      <c r="T36" s="85">
        <f>分析係数表!F39</f>
        <v>0.70174924264634031</v>
      </c>
      <c r="U36" s="86">
        <f t="shared" si="7"/>
        <v>4.0933404787694243E-2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投入係数表!J37</f>
        <v>1.9619127341215863E-4</v>
      </c>
      <c r="E37" s="77">
        <f t="shared" si="0"/>
        <v>1.9619127341215861E-2</v>
      </c>
      <c r="F37" s="76">
        <f>分析係数表!C40</f>
        <v>0.986418220166009</v>
      </c>
      <c r="G37" s="77">
        <f t="shared" si="1"/>
        <v>1.9352664673132434E-2</v>
      </c>
      <c r="H37" s="77">
        <v>2.362518366102332E-2</v>
      </c>
      <c r="I37" s="77">
        <f t="shared" si="2"/>
        <v>2.362518366102332E-2</v>
      </c>
      <c r="J37" s="76">
        <f>分析係数表!G40</f>
        <v>0.50833339863186511</v>
      </c>
      <c r="K37" s="78">
        <f t="shared" si="3"/>
        <v>1.2009469903709994E-2</v>
      </c>
      <c r="L37" s="79"/>
      <c r="M37" s="80"/>
      <c r="N37" s="81">
        <f>分析係数表!H40</f>
        <v>2.8557086729192376E-2</v>
      </c>
      <c r="O37" s="82">
        <f t="shared" si="4"/>
        <v>0.23272364572187557</v>
      </c>
      <c r="P37" s="76">
        <f>分析係数表!C40</f>
        <v>0.986418220166009</v>
      </c>
      <c r="Q37" s="82">
        <f t="shared" si="5"/>
        <v>0.22956284440351732</v>
      </c>
      <c r="R37" s="83">
        <v>0.23073341647156018</v>
      </c>
      <c r="S37" s="84">
        <f t="shared" si="6"/>
        <v>0.25435860013258349</v>
      </c>
      <c r="T37" s="85">
        <f>分析係数表!F40</f>
        <v>0.70189391861713379</v>
      </c>
      <c r="U37" s="86">
        <f t="shared" si="7"/>
        <v>0.17853275458102763</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投入係数表!J38</f>
        <v>1.3079418227477242E-5</v>
      </c>
      <c r="E38" s="77">
        <f t="shared" si="0"/>
        <v>1.3079418227477241E-3</v>
      </c>
      <c r="F38" s="76">
        <f>分析係数表!C41</f>
        <v>0.80184103858729516</v>
      </c>
      <c r="G38" s="77">
        <f t="shared" si="1"/>
        <v>1.048761429563795E-3</v>
      </c>
      <c r="H38" s="77">
        <v>3.6016801982902869E-3</v>
      </c>
      <c r="I38" s="77">
        <f t="shared" si="2"/>
        <v>3.6016801982902869E-3</v>
      </c>
      <c r="J38" s="76">
        <f>分析係数表!G41</f>
        <v>0.44493407945472047</v>
      </c>
      <c r="K38" s="78">
        <f t="shared" si="3"/>
        <v>1.6025102635165839E-3</v>
      </c>
      <c r="L38" s="79"/>
      <c r="M38" s="80"/>
      <c r="N38" s="81">
        <f>分析係数表!H41</f>
        <v>5.1019775806905684E-2</v>
      </c>
      <c r="O38" s="82">
        <f t="shared" si="4"/>
        <v>0.41578149558085653</v>
      </c>
      <c r="P38" s="76">
        <f>分析係数表!C41</f>
        <v>0.80184103858729516</v>
      </c>
      <c r="Q38" s="82">
        <f t="shared" si="5"/>
        <v>0.33339066624193286</v>
      </c>
      <c r="R38" s="83">
        <v>0.33969823695724061</v>
      </c>
      <c r="S38" s="84">
        <f t="shared" si="6"/>
        <v>0.34329991715553088</v>
      </c>
      <c r="T38" s="85">
        <f>分析係数表!F41</f>
        <v>0.54844555184325272</v>
      </c>
      <c r="U38" s="86">
        <f t="shared" si="7"/>
        <v>0.18828131251210808</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投入係数表!J39</f>
        <v>1.4060374594538035E-3</v>
      </c>
      <c r="E39" s="77">
        <f>$C$12*D39</f>
        <v>0.14060374594538036</v>
      </c>
      <c r="F39" s="76">
        <f>分析係数表!C42</f>
        <v>0.44131191733123665</v>
      </c>
      <c r="G39" s="77">
        <f>E39*F39</f>
        <v>6.2050108707109898E-2</v>
      </c>
      <c r="H39" s="77">
        <v>6.8723508455998616E-2</v>
      </c>
      <c r="I39" s="77">
        <f>C39+H39</f>
        <v>6.8723508455998616E-2</v>
      </c>
      <c r="J39" s="76">
        <f>分析係数表!G42</f>
        <v>0.48534983581712554</v>
      </c>
      <c r="K39" s="78">
        <f>I39*J39</f>
        <v>3.3354943545895764E-2</v>
      </c>
      <c r="L39" s="79"/>
      <c r="M39" s="80"/>
      <c r="N39" s="81">
        <f>分析係数表!H42</f>
        <v>1.2950152359941286E-2</v>
      </c>
      <c r="O39" s="82">
        <f t="shared" si="4"/>
        <v>0.10553620887310029</v>
      </c>
      <c r="P39" s="76">
        <f>分析係数表!C42</f>
        <v>0.44131191733123665</v>
      </c>
      <c r="Q39" s="82">
        <f>O39*P39</f>
        <v>4.6574386685657762E-2</v>
      </c>
      <c r="R39" s="83">
        <v>4.9228355154927378E-2</v>
      </c>
      <c r="S39" s="84">
        <f>I39+R39</f>
        <v>0.11795186361092599</v>
      </c>
      <c r="T39" s="85">
        <f>分析係数表!F42</f>
        <v>0.55380146501641825</v>
      </c>
      <c r="U39" s="86">
        <f t="shared" si="7"/>
        <v>6.5321914869147568E-2</v>
      </c>
      <c r="V39" s="87">
        <f>分析係数表!D42</f>
        <v>0.11909573124526396</v>
      </c>
      <c r="W39" s="88">
        <f t="shared" si="8"/>
        <v>0</v>
      </c>
      <c r="X39" s="76">
        <f>分析係数表!E42</f>
        <v>8.701692346552159E-2</v>
      </c>
      <c r="Y39" s="89">
        <f t="shared" si="9"/>
        <v>0</v>
      </c>
    </row>
    <row r="40" spans="1:25" x14ac:dyDescent="0.2">
      <c r="A40" s="6" t="s">
        <v>195</v>
      </c>
      <c r="B40" s="5" t="s">
        <v>41</v>
      </c>
      <c r="C40" s="90"/>
      <c r="D40" s="76">
        <f>投入係数表!J40</f>
        <v>4.4777388301768341E-2</v>
      </c>
      <c r="E40" s="77">
        <f>$C$12*D40</f>
        <v>4.4777388301768344</v>
      </c>
      <c r="F40" s="76">
        <f>分析係数表!C43</f>
        <v>0.58313408441687564</v>
      </c>
      <c r="G40" s="77">
        <f>E40*F40</f>
        <v>2.6111221329930601</v>
      </c>
      <c r="H40" s="77">
        <v>3.1768268775693143</v>
      </c>
      <c r="I40" s="77">
        <f>C40+H40</f>
        <v>3.1768268775693143</v>
      </c>
      <c r="J40" s="76">
        <f>分析係数表!G43</f>
        <v>0.35547453496171444</v>
      </c>
      <c r="K40" s="78">
        <f>I40*J40</f>
        <v>1.1292810569578273</v>
      </c>
      <c r="L40" s="79"/>
      <c r="M40" s="80"/>
      <c r="N40" s="81">
        <f>分析係数表!H43</f>
        <v>3.5303064373624467E-2</v>
      </c>
      <c r="O40" s="82">
        <f t="shared" si="4"/>
        <v>0.28769943951549221</v>
      </c>
      <c r="P40" s="76">
        <f>分析係数表!C43</f>
        <v>0.58313408441687564</v>
      </c>
      <c r="Q40" s="82">
        <f>O40*P40</f>
        <v>0.16776734924911485</v>
      </c>
      <c r="R40" s="83">
        <v>0.34586867210431732</v>
      </c>
      <c r="S40" s="84">
        <f>I40+R40</f>
        <v>3.5226955496736316</v>
      </c>
      <c r="T40" s="85">
        <f>分析係数表!F43</f>
        <v>0.6082654287782493</v>
      </c>
      <c r="U40" s="86">
        <f t="shared" si="7"/>
        <v>2.1427339189774623</v>
      </c>
      <c r="V40" s="87">
        <f>分析係数表!D43</f>
        <v>0.13569621261928955</v>
      </c>
      <c r="W40" s="88">
        <f t="shared" si="8"/>
        <v>0</v>
      </c>
      <c r="X40" s="76">
        <f>分析係数表!E43</f>
        <v>0.1090457500713911</v>
      </c>
      <c r="Y40" s="89">
        <f t="shared" si="9"/>
        <v>0</v>
      </c>
    </row>
    <row r="41" spans="1:25" x14ac:dyDescent="0.2">
      <c r="A41" s="6" t="s">
        <v>341</v>
      </c>
      <c r="B41" s="5" t="s">
        <v>42</v>
      </c>
      <c r="C41" s="90"/>
      <c r="D41" s="76">
        <f>投入係数表!J41</f>
        <v>8.5016218478602072E-5</v>
      </c>
      <c r="E41" s="77">
        <f>$C$12*D41</f>
        <v>8.5016218478602065E-3</v>
      </c>
      <c r="F41" s="76">
        <f>分析係数表!C44</f>
        <v>0.48869592147894036</v>
      </c>
      <c r="G41" s="77">
        <f>E41*F41</f>
        <v>4.1547079230055354E-3</v>
      </c>
      <c r="H41" s="77">
        <v>1.0279093629693819E-2</v>
      </c>
      <c r="I41" s="77">
        <f>C41+H41</f>
        <v>1.0279093629693819E-2</v>
      </c>
      <c r="J41" s="76">
        <f>分析係数表!G44</f>
        <v>0.26651387949759747</v>
      </c>
      <c r="K41" s="78">
        <f>I41*J41</f>
        <v>2.7395211209687402E-3</v>
      </c>
      <c r="L41" s="79"/>
      <c r="M41" s="80"/>
      <c r="N41" s="81">
        <f>分析係数表!H44</f>
        <v>0.11648762971842183</v>
      </c>
      <c r="O41" s="82">
        <f t="shared" si="4"/>
        <v>0.94930642353859285</v>
      </c>
      <c r="P41" s="76">
        <f>分析係数表!C44</f>
        <v>0.48869592147894036</v>
      </c>
      <c r="Q41" s="82">
        <f>O41*P41</f>
        <v>0.46392217741706987</v>
      </c>
      <c r="R41" s="83">
        <v>0.47227623919095735</v>
      </c>
      <c r="S41" s="84">
        <f>I41+R41</f>
        <v>0.48255533282065116</v>
      </c>
      <c r="T41" s="85">
        <f>分析係数表!F44</f>
        <v>0.48744292920528731</v>
      </c>
      <c r="U41" s="86">
        <f t="shared" si="7"/>
        <v>0.23521818493373053</v>
      </c>
      <c r="V41" s="87">
        <f>分析係数表!D44</f>
        <v>0.16560852576338733</v>
      </c>
      <c r="W41" s="88">
        <f t="shared" si="8"/>
        <v>0</v>
      </c>
      <c r="X41" s="76">
        <f>分析係数表!E44</f>
        <v>0.11883889729949676</v>
      </c>
      <c r="Y41" s="89">
        <f t="shared" si="9"/>
        <v>0</v>
      </c>
    </row>
    <row r="42" spans="1:25" x14ac:dyDescent="0.2">
      <c r="A42" s="6" t="s">
        <v>342</v>
      </c>
      <c r="B42" s="5" t="s">
        <v>279</v>
      </c>
      <c r="C42" s="90"/>
      <c r="D42" s="76">
        <f>投入係数表!J42</f>
        <v>1.0463534581981794E-3</v>
      </c>
      <c r="E42" s="77">
        <f>$C$12*D42</f>
        <v>0.10463534581981794</v>
      </c>
      <c r="F42" s="76">
        <f>分析係数表!C45</f>
        <v>1</v>
      </c>
      <c r="G42" s="77">
        <f>E42*F42</f>
        <v>0.10463534581981794</v>
      </c>
      <c r="H42" s="77">
        <v>0.13386004231865725</v>
      </c>
      <c r="I42" s="77">
        <f>C42+H42</f>
        <v>0.13386004231865725</v>
      </c>
      <c r="J42" s="76">
        <f>分析係数表!G45</f>
        <v>0</v>
      </c>
      <c r="K42" s="78">
        <f>I42*J42</f>
        <v>0</v>
      </c>
      <c r="L42" s="79"/>
      <c r="M42" s="80"/>
      <c r="N42" s="81">
        <f>分析係数表!H45</f>
        <v>0</v>
      </c>
      <c r="O42" s="82">
        <f t="shared" si="4"/>
        <v>0</v>
      </c>
      <c r="P42" s="76">
        <f>分析係数表!C45</f>
        <v>1</v>
      </c>
      <c r="Q42" s="82">
        <f>O42*P42</f>
        <v>0</v>
      </c>
      <c r="R42" s="83">
        <v>1.3333726693532756E-2</v>
      </c>
      <c r="S42" s="84">
        <f>I42+R42</f>
        <v>0.14719376901219</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1.8441979700742912E-3</v>
      </c>
      <c r="E43" s="77">
        <f>$C$12*D43</f>
        <v>0.18441979700742911</v>
      </c>
      <c r="F43" s="76">
        <f>分析係数表!C46</f>
        <v>0.30494810971089692</v>
      </c>
      <c r="G43" s="77">
        <f>E43*F43</f>
        <v>5.6238468490682834E-2</v>
      </c>
      <c r="H43" s="77">
        <v>8.0846209030880425E-2</v>
      </c>
      <c r="I43" s="77">
        <f>C43+H43</f>
        <v>8.0846209030880425E-2</v>
      </c>
      <c r="J43" s="76">
        <f>分析係数表!G46</f>
        <v>9.2473281285530198E-3</v>
      </c>
      <c r="K43" s="78">
        <f>I43*J43</f>
        <v>7.4761142285813774E-4</v>
      </c>
      <c r="L43" s="79"/>
      <c r="M43" s="80"/>
      <c r="N43" s="81">
        <f>分析係数表!H46</f>
        <v>2.1824388568312321E-2</v>
      </c>
      <c r="O43" s="82">
        <f t="shared" si="4"/>
        <v>0.17785607199478182</v>
      </c>
      <c r="P43" s="76">
        <f>分析係数表!C46</f>
        <v>0.30494810971089692</v>
      </c>
      <c r="Q43" s="82">
        <f>O43*P43</f>
        <v>5.4236872955413906E-2</v>
      </c>
      <c r="R43" s="83">
        <v>6.2879139239664705E-2</v>
      </c>
      <c r="S43" s="84">
        <f>I43+R43</f>
        <v>0.14372534827054512</v>
      </c>
      <c r="T43" s="85">
        <f>分析係数表!F46</f>
        <v>0.31334798756916549</v>
      </c>
      <c r="U43" s="86">
        <f t="shared" si="7"/>
        <v>4.5036048643252752E-2</v>
      </c>
      <c r="V43" s="87">
        <f>分析係数表!D46</f>
        <v>1.3643598878192982E-3</v>
      </c>
      <c r="W43" s="88">
        <f t="shared" si="8"/>
        <v>0</v>
      </c>
      <c r="X43" s="76">
        <f>分析係数表!E46</f>
        <v>3.9414841203668609E-3</v>
      </c>
      <c r="Y43" s="89">
        <f t="shared" si="9"/>
        <v>0</v>
      </c>
    </row>
    <row r="44" spans="1:25" x14ac:dyDescent="0.2">
      <c r="A44" s="192">
        <v>40</v>
      </c>
      <c r="B44" s="14" t="s">
        <v>151</v>
      </c>
      <c r="C44" s="197">
        <f>SUM(C5:C43)</f>
        <v>100</v>
      </c>
      <c r="D44" s="92">
        <f>投入係数表!J44</f>
        <v>0.68383776289630638</v>
      </c>
      <c r="E44" s="91">
        <f>SUM(E5:E43)</f>
        <v>68.383776289630646</v>
      </c>
      <c r="F44" s="92">
        <f>分析係数表!C47</f>
        <v>0.48015758503444039</v>
      </c>
      <c r="G44" s="91">
        <f>SUM(G5:G43)</f>
        <v>9.5089087185212371</v>
      </c>
      <c r="H44" s="91">
        <f>SUM(H5:H43)</f>
        <v>11.142025835670818</v>
      </c>
      <c r="I44" s="91">
        <f>SUM(I5:I43)</f>
        <v>111.14202583567082</v>
      </c>
      <c r="J44" s="92">
        <f>分析係数表!G47</f>
        <v>0.24216917805049562</v>
      </c>
      <c r="K44" s="93">
        <f>SUM(K5:K43)</f>
        <v>12.990571177651768</v>
      </c>
      <c r="L44" s="94">
        <f>最終需要_まとめ!$L$33</f>
        <v>0.62733333333333341</v>
      </c>
      <c r="M44" s="91">
        <f>K44*L44</f>
        <v>8.1494183187802101</v>
      </c>
      <c r="N44" s="95">
        <f>分析係数表!H47</f>
        <v>1</v>
      </c>
      <c r="O44" s="91">
        <f>SUM(O5:O43)</f>
        <v>8.1494183187802083</v>
      </c>
      <c r="P44" s="92">
        <f>分析係数表!C47</f>
        <v>0.48015758503444039</v>
      </c>
      <c r="Q44" s="96">
        <f>SUM(Q5:Q43)</f>
        <v>4.3071192091998931</v>
      </c>
      <c r="R44" s="91">
        <f>SUM(R5:R43)</f>
        <v>4.9956752789883154</v>
      </c>
      <c r="S44" s="97">
        <f>SUM(S5:S43)</f>
        <v>116.13770111465912</v>
      </c>
      <c r="T44" s="98">
        <f>分析係数表!F47</f>
        <v>0.48752883779285588</v>
      </c>
      <c r="U44" s="99">
        <f>SUM(U5:U43)</f>
        <v>39.908075727483777</v>
      </c>
      <c r="V44" s="100">
        <f>分析係数表!D47</f>
        <v>6.635127530274626E-2</v>
      </c>
      <c r="W44" s="101">
        <f>SUM(W5:W43)</f>
        <v>3</v>
      </c>
      <c r="X44" s="92">
        <f>分析係数表!E47</f>
        <v>5.6027434453383658E-2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303</v>
      </c>
      <c r="S2" s="3" t="s">
        <v>153</v>
      </c>
      <c r="U2" s="64" t="s">
        <v>210</v>
      </c>
      <c r="W2" s="3" t="s">
        <v>130</v>
      </c>
      <c r="Y2" s="3" t="s">
        <v>154</v>
      </c>
    </row>
    <row r="3" spans="1:25" ht="44" x14ac:dyDescent="0.2">
      <c r="B3" s="65"/>
      <c r="C3" s="66" t="s">
        <v>228</v>
      </c>
      <c r="D3" s="66" t="s">
        <v>244</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1.3183034008406591E-2</v>
      </c>
      <c r="G5" s="110">
        <f t="shared" ref="G5:G38" si="1">E5*F5</f>
        <v>0</v>
      </c>
      <c r="H5" s="110">
        <f t="array" ref="H5:H43">MMULT(逆行列係数!C5:AO43,'9'!G5:G43)</f>
        <v>3.4994645193415146E-6</v>
      </c>
      <c r="I5" s="110">
        <f t="shared" ref="I5:I38" si="2">C5+H5</f>
        <v>3.4994645193415146E-6</v>
      </c>
      <c r="J5" s="107">
        <f>分析係数表!G8</f>
        <v>0.12262521588946459</v>
      </c>
      <c r="K5" s="111">
        <f t="shared" ref="K5:K38" si="3">I5*J5</f>
        <v>4.291225921817747E-7</v>
      </c>
      <c r="L5" s="79" t="s">
        <v>183</v>
      </c>
      <c r="M5" s="80" t="s">
        <v>183</v>
      </c>
      <c r="N5" s="81">
        <f>分析係数表!H8</f>
        <v>1.0919276675383911E-2</v>
      </c>
      <c r="O5" s="82">
        <f t="shared" ref="O5:O43" si="4">$M$44*N5</f>
        <v>3.206950590542542E-2</v>
      </c>
      <c r="P5" s="76">
        <f>分析係数表!C8</f>
        <v>1.3183034008406591E-2</v>
      </c>
      <c r="Q5" s="82">
        <f t="shared" ref="Q5:Q38" si="5">O5*P5</f>
        <v>4.227733869840193E-4</v>
      </c>
      <c r="R5" s="83">
        <f t="array" ref="R5:R43">MMULT(逆行列係数!C5:AO43,'9'!Q5:Q43)</f>
        <v>4.8946733976104042E-4</v>
      </c>
      <c r="S5" s="84">
        <f t="shared" ref="S5:S38" si="6">I5+R5</f>
        <v>4.9296680428038194E-4</v>
      </c>
      <c r="T5" s="85">
        <f>分析係数表!F8</f>
        <v>0.45595854922279794</v>
      </c>
      <c r="U5" s="86">
        <f t="shared" ref="U5:U43" si="7">S5*T5</f>
        <v>2.2477242889468193E-4</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107">
        <f>投入係数表!K6</f>
        <v>0</v>
      </c>
      <c r="E6" s="110">
        <f t="shared" si="0"/>
        <v>0</v>
      </c>
      <c r="F6" s="76">
        <f>分析係数表!C9</f>
        <v>2.8837209302325584E-2</v>
      </c>
      <c r="G6" s="110">
        <f t="shared" si="1"/>
        <v>0</v>
      </c>
      <c r="H6" s="110">
        <v>1.0831699528494884E-6</v>
      </c>
      <c r="I6" s="110">
        <f t="shared" si="2"/>
        <v>1.0831699528494884E-6</v>
      </c>
      <c r="J6" s="107">
        <f>分析係数表!G9</f>
        <v>0.26470588235294118</v>
      </c>
      <c r="K6" s="111">
        <f t="shared" si="3"/>
        <v>2.8672145810721755E-7</v>
      </c>
      <c r="L6" s="79"/>
      <c r="M6" s="80"/>
      <c r="N6" s="81">
        <f>分析係数表!H9</f>
        <v>5.6393540150961169E-4</v>
      </c>
      <c r="O6" s="82">
        <f t="shared" si="4"/>
        <v>1.6562571154334353E-3</v>
      </c>
      <c r="P6" s="76">
        <f>分析係数表!C9</f>
        <v>2.8837209302325584E-2</v>
      </c>
      <c r="Q6" s="82">
        <f t="shared" si="5"/>
        <v>4.7761833096219999E-5</v>
      </c>
      <c r="R6" s="83">
        <v>5.4527229555876472E-5</v>
      </c>
      <c r="S6" s="84">
        <f t="shared" si="6"/>
        <v>5.5610399508725958E-5</v>
      </c>
      <c r="T6" s="85">
        <f>分析係数表!F9</f>
        <v>0.73529411764705888</v>
      </c>
      <c r="U6" s="86">
        <f t="shared" si="7"/>
        <v>4.0889999638769088E-5</v>
      </c>
      <c r="V6" s="87">
        <f>分析係数表!D9</f>
        <v>5.8823529411764705E-2</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7.2513812154696433E-3</v>
      </c>
      <c r="G7" s="110">
        <f t="shared" si="1"/>
        <v>0</v>
      </c>
      <c r="H7" s="110">
        <v>1.1848164024818324E-6</v>
      </c>
      <c r="I7" s="110">
        <f t="shared" si="2"/>
        <v>1.1848164024818324E-6</v>
      </c>
      <c r="J7" s="107">
        <f>分析係数表!G10</f>
        <v>0.19230769230769232</v>
      </c>
      <c r="K7" s="111">
        <f t="shared" si="3"/>
        <v>2.2784930816958317E-7</v>
      </c>
      <c r="L7" s="79"/>
      <c r="M7" s="80"/>
      <c r="N7" s="81">
        <f>分析係数表!H10</f>
        <v>1.0712116731972216E-3</v>
      </c>
      <c r="O7" s="82">
        <f t="shared" si="4"/>
        <v>3.1461084924245789E-3</v>
      </c>
      <c r="P7" s="76">
        <f>分析係数表!C10</f>
        <v>7.2513812154696433E-3</v>
      </c>
      <c r="Q7" s="82">
        <f t="shared" si="5"/>
        <v>2.2813632023797108E-5</v>
      </c>
      <c r="R7" s="83">
        <v>3.0421851783119907E-5</v>
      </c>
      <c r="S7" s="84">
        <f t="shared" si="6"/>
        <v>3.160666818560174E-5</v>
      </c>
      <c r="T7" s="85">
        <f>分析係数表!F10</f>
        <v>0.57692307692307687</v>
      </c>
      <c r="U7" s="86">
        <f t="shared" si="7"/>
        <v>1.8234616260924078E-5</v>
      </c>
      <c r="V7" s="87">
        <f>分析係数表!D10</f>
        <v>3.8461538461538464E-2</v>
      </c>
      <c r="W7" s="167">
        <f t="shared" si="8"/>
        <v>0</v>
      </c>
      <c r="X7" s="76">
        <f>分析係数表!E10</f>
        <v>0</v>
      </c>
      <c r="Y7" s="166">
        <f t="shared" si="9"/>
        <v>0</v>
      </c>
    </row>
    <row r="8" spans="1:25" x14ac:dyDescent="0.2">
      <c r="A8" s="6" t="s">
        <v>222</v>
      </c>
      <c r="B8" s="5" t="s">
        <v>27</v>
      </c>
      <c r="C8" s="90"/>
      <c r="D8" s="107">
        <f>投入係数表!K8</f>
        <v>0.5879054258866323</v>
      </c>
      <c r="E8" s="110">
        <f t="shared" si="0"/>
        <v>58.790542588663229</v>
      </c>
      <c r="F8" s="76">
        <f>分析係数表!C11</f>
        <v>1.1498343082089746E-2</v>
      </c>
      <c r="G8" s="110">
        <f t="shared" si="1"/>
        <v>0.67599382866665847</v>
      </c>
      <c r="H8" s="110">
        <v>0.67885195760021988</v>
      </c>
      <c r="I8" s="110">
        <f t="shared" si="2"/>
        <v>0.67885195760021988</v>
      </c>
      <c r="J8" s="107">
        <f>分析係数表!G11</f>
        <v>0.33907284768211921</v>
      </c>
      <c r="K8" s="111">
        <f t="shared" si="3"/>
        <v>0.23018026641808781</v>
      </c>
      <c r="L8" s="79"/>
      <c r="M8" s="80"/>
      <c r="N8" s="81">
        <f>分析係数表!H11</f>
        <v>-2.0361874779781897E-5</v>
      </c>
      <c r="O8" s="82">
        <f t="shared" si="4"/>
        <v>-5.9802062252698603E-5</v>
      </c>
      <c r="P8" s="76">
        <f>分析係数表!C11</f>
        <v>1.1498343082089746E-2</v>
      </c>
      <c r="Q8" s="82">
        <f t="shared" si="5"/>
        <v>-6.8762462879801734E-7</v>
      </c>
      <c r="R8" s="83">
        <v>8.7084017112862026E-5</v>
      </c>
      <c r="S8" s="84">
        <f t="shared" si="6"/>
        <v>0.67893904161733276</v>
      </c>
      <c r="T8" s="85">
        <f>分析係数表!F11</f>
        <v>0.56026490066225165</v>
      </c>
      <c r="U8" s="86">
        <f t="shared" si="7"/>
        <v>0.3803857147074593</v>
      </c>
      <c r="V8" s="87">
        <f>分析係数表!D11</f>
        <v>2.781456953642384E-2</v>
      </c>
      <c r="W8" s="167">
        <f t="shared" si="8"/>
        <v>0</v>
      </c>
      <c r="X8" s="76">
        <f>分析係数表!E11</f>
        <v>1.9867549668874173E-2</v>
      </c>
      <c r="Y8" s="166">
        <f t="shared" si="9"/>
        <v>0</v>
      </c>
    </row>
    <row r="9" spans="1:25" x14ac:dyDescent="0.2">
      <c r="A9" s="6" t="s">
        <v>223</v>
      </c>
      <c r="B9" s="5" t="s">
        <v>191</v>
      </c>
      <c r="C9" s="90"/>
      <c r="D9" s="107">
        <f>投入係数表!K9</f>
        <v>0</v>
      </c>
      <c r="E9" s="110">
        <f t="shared" si="0"/>
        <v>0</v>
      </c>
      <c r="F9" s="76">
        <f>分析係数表!C12</f>
        <v>1.9264738750820132E-2</v>
      </c>
      <c r="G9" s="110">
        <f t="shared" si="1"/>
        <v>0</v>
      </c>
      <c r="H9" s="110">
        <v>1.1839470530159421E-5</v>
      </c>
      <c r="I9" s="110">
        <f t="shared" si="2"/>
        <v>1.1839470530159421E-5</v>
      </c>
      <c r="J9" s="107">
        <f>分析係数表!G12</f>
        <v>0.14212218649517686</v>
      </c>
      <c r="K9" s="111">
        <f t="shared" si="3"/>
        <v>1.6826514386914677E-6</v>
      </c>
      <c r="L9" s="79"/>
      <c r="M9" s="80"/>
      <c r="N9" s="81">
        <f>分析係数表!H12</f>
        <v>9.1393832299599312E-2</v>
      </c>
      <c r="O9" s="82">
        <f t="shared" si="4"/>
        <v>0.2684202563764061</v>
      </c>
      <c r="P9" s="76">
        <f>分析係数表!C12</f>
        <v>1.9264738750820132E-2</v>
      </c>
      <c r="Q9" s="82">
        <f t="shared" si="5"/>
        <v>5.171046114519625E-3</v>
      </c>
      <c r="R9" s="83">
        <v>5.7226588175914393E-3</v>
      </c>
      <c r="S9" s="84">
        <f t="shared" si="6"/>
        <v>5.7344982881215988E-3</v>
      </c>
      <c r="T9" s="85">
        <f>分析係数表!F12</f>
        <v>0.30139335476956058</v>
      </c>
      <c r="U9" s="86">
        <f t="shared" si="7"/>
        <v>1.7283396769772709E-3</v>
      </c>
      <c r="V9" s="87">
        <f>分析係数表!D12</f>
        <v>0.12266881028938907</v>
      </c>
      <c r="W9" s="167">
        <f t="shared" si="8"/>
        <v>0</v>
      </c>
      <c r="X9" s="76">
        <f>分析係数表!E12</f>
        <v>0.12057877813504823</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0.24491392801251957</v>
      </c>
      <c r="K10" s="111">
        <f t="shared" si="3"/>
        <v>0</v>
      </c>
      <c r="L10" s="79"/>
      <c r="M10" s="80"/>
      <c r="N10" s="81">
        <f>分析係数表!H13</f>
        <v>1.4139108787299856E-2</v>
      </c>
      <c r="O10" s="82">
        <f t="shared" si="4"/>
        <v>4.1526032010341281E-2</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107">
        <f>投入係数表!K11</f>
        <v>0</v>
      </c>
      <c r="E11" s="110">
        <f t="shared" si="0"/>
        <v>0</v>
      </c>
      <c r="F11" s="76">
        <f>分析係数表!C14</f>
        <v>0.18033902375567878</v>
      </c>
      <c r="G11" s="110">
        <f t="shared" si="1"/>
        <v>0</v>
      </c>
      <c r="H11" s="110">
        <v>9.6475478237996303E-3</v>
      </c>
      <c r="I11" s="110">
        <f t="shared" si="2"/>
        <v>9.6475478237996303E-3</v>
      </c>
      <c r="J11" s="107">
        <f>分析係数表!G14</f>
        <v>0.15919504269018833</v>
      </c>
      <c r="K11" s="111">
        <f t="shared" si="3"/>
        <v>1.5358417876654158E-3</v>
      </c>
      <c r="L11" s="79"/>
      <c r="M11" s="80"/>
      <c r="N11" s="81">
        <f>分析係数表!H14</f>
        <v>1.121673710694942E-3</v>
      </c>
      <c r="O11" s="82">
        <f t="shared" si="4"/>
        <v>3.294313603224745E-3</v>
      </c>
      <c r="P11" s="76">
        <f>分析係数表!C14</f>
        <v>0.18033902375567878</v>
      </c>
      <c r="Q11" s="82">
        <f t="shared" si="5"/>
        <v>5.9409329915060302E-4</v>
      </c>
      <c r="R11" s="83">
        <v>3.3391649362122847E-3</v>
      </c>
      <c r="S11" s="84">
        <f t="shared" si="6"/>
        <v>1.2986712760011915E-2</v>
      </c>
      <c r="T11" s="85">
        <f>分析係数表!F14</f>
        <v>0.29273560341521504</v>
      </c>
      <c r="U11" s="86">
        <f t="shared" si="7"/>
        <v>3.801673196182161E-3</v>
      </c>
      <c r="V11" s="87">
        <f>分析係数表!D14</f>
        <v>2.8339018630280766E-2</v>
      </c>
      <c r="W11" s="167">
        <f t="shared" si="8"/>
        <v>0</v>
      </c>
      <c r="X11" s="76">
        <f>分析係数表!E14</f>
        <v>2.6744444220172376E-2</v>
      </c>
      <c r="Y11" s="166">
        <f t="shared" si="9"/>
        <v>0</v>
      </c>
    </row>
    <row r="12" spans="1:25" x14ac:dyDescent="0.2">
      <c r="A12" s="6" t="s">
        <v>226</v>
      </c>
      <c r="B12" s="5" t="s">
        <v>29</v>
      </c>
      <c r="C12" s="90"/>
      <c r="D12" s="107">
        <f>投入係数表!K12</f>
        <v>1.8187329493785996E-3</v>
      </c>
      <c r="E12" s="110">
        <f t="shared" si="0"/>
        <v>0.18187329493785995</v>
      </c>
      <c r="F12" s="76">
        <f>分析係数表!C15</f>
        <v>0</v>
      </c>
      <c r="G12" s="110">
        <f t="shared" si="1"/>
        <v>0</v>
      </c>
      <c r="H12" s="110">
        <v>0</v>
      </c>
      <c r="I12" s="110">
        <f t="shared" si="2"/>
        <v>0</v>
      </c>
      <c r="J12" s="107">
        <f>分析係数表!G15</f>
        <v>9.56040075337449E-2</v>
      </c>
      <c r="K12" s="111">
        <f t="shared" si="3"/>
        <v>0</v>
      </c>
      <c r="L12" s="79"/>
      <c r="M12" s="80"/>
      <c r="N12" s="81">
        <f>分析係数表!H15</f>
        <v>8.3271214860273276E-3</v>
      </c>
      <c r="O12" s="82">
        <f t="shared" si="4"/>
        <v>2.4456443371690569E-2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75">
        <f>最終需要_まとめ!C14</f>
        <v>100</v>
      </c>
      <c r="D13" s="107">
        <f>投入係数表!K13</f>
        <v>6.2140042437102153E-2</v>
      </c>
      <c r="E13" s="110">
        <f t="shared" si="0"/>
        <v>6.2140042437102156</v>
      </c>
      <c r="F13" s="76">
        <f>分析係数表!C16</f>
        <v>5.2745741191408291E-2</v>
      </c>
      <c r="G13" s="110">
        <f t="shared" si="1"/>
        <v>0.32776225960105182</v>
      </c>
      <c r="H13" s="110">
        <v>0.33351797929992982</v>
      </c>
      <c r="I13" s="110">
        <f t="shared" si="2"/>
        <v>100.33351797929993</v>
      </c>
      <c r="J13" s="107">
        <f>分析係数表!G16</f>
        <v>3.3494998484389207E-2</v>
      </c>
      <c r="K13" s="111">
        <f t="shared" si="3"/>
        <v>3.3606710326500884</v>
      </c>
      <c r="L13" s="79"/>
      <c r="M13" s="80"/>
      <c r="N13" s="81">
        <f>分析係数表!H16</f>
        <v>1.6486921479299057E-2</v>
      </c>
      <c r="O13" s="82">
        <f t="shared" si="4"/>
        <v>4.8421469797043745E-2</v>
      </c>
      <c r="P13" s="76">
        <f>分析係数表!C16</f>
        <v>5.2745741191408291E-2</v>
      </c>
      <c r="Q13" s="82">
        <f t="shared" si="5"/>
        <v>2.5540263140224626E-3</v>
      </c>
      <c r="R13" s="83">
        <v>3.0589537472550015E-3</v>
      </c>
      <c r="S13" s="84">
        <f t="shared" si="6"/>
        <v>100.33657693304718</v>
      </c>
      <c r="T13" s="85">
        <f>分析係数表!F16</f>
        <v>0.28872385571385267</v>
      </c>
      <c r="U13" s="86">
        <f t="shared" si="7"/>
        <v>28.969563361238993</v>
      </c>
      <c r="V13" s="87">
        <f>分析係数表!D16</f>
        <v>4.2588663231282207E-2</v>
      </c>
      <c r="W13" s="167">
        <f t="shared" si="8"/>
        <v>4</v>
      </c>
      <c r="X13" s="76">
        <f>分析係数表!E16</f>
        <v>4.1527735677478021E-2</v>
      </c>
      <c r="Y13" s="166">
        <f t="shared" si="9"/>
        <v>4</v>
      </c>
    </row>
    <row r="14" spans="1:25" x14ac:dyDescent="0.2">
      <c r="A14" s="6" t="s">
        <v>2</v>
      </c>
      <c r="B14" s="5" t="s">
        <v>365</v>
      </c>
      <c r="C14" s="90"/>
      <c r="D14" s="107">
        <f>投入係数表!K14</f>
        <v>1.515610791148833E-4</v>
      </c>
      <c r="E14" s="110">
        <f t="shared" si="0"/>
        <v>1.515610791148833E-2</v>
      </c>
      <c r="F14" s="76">
        <f>分析係数表!C17</f>
        <v>0.15216261717207402</v>
      </c>
      <c r="G14" s="110">
        <f t="shared" si="1"/>
        <v>2.306193045954441E-3</v>
      </c>
      <c r="H14" s="110">
        <v>6.1363331713806292E-3</v>
      </c>
      <c r="I14" s="110">
        <f t="shared" si="2"/>
        <v>6.1363331713806292E-3</v>
      </c>
      <c r="J14" s="107">
        <f>分析係数表!G17</f>
        <v>0.21223848391031053</v>
      </c>
      <c r="K14" s="111">
        <f t="shared" si="3"/>
        <v>1.3023660490623723E-3</v>
      </c>
      <c r="L14" s="79"/>
      <c r="M14" s="80"/>
      <c r="N14" s="81">
        <f>分析係数表!H17</f>
        <v>2.8913862187290294E-3</v>
      </c>
      <c r="O14" s="82">
        <f t="shared" si="4"/>
        <v>8.4918928398832021E-3</v>
      </c>
      <c r="P14" s="76">
        <f>分析係数表!C17</f>
        <v>0.15216261717207402</v>
      </c>
      <c r="Q14" s="82">
        <f t="shared" si="5"/>
        <v>1.2921486392614241E-3</v>
      </c>
      <c r="R14" s="83">
        <v>2.9833201168385859E-3</v>
      </c>
      <c r="S14" s="84">
        <f t="shared" si="6"/>
        <v>9.1196532882192143E-3</v>
      </c>
      <c r="T14" s="85">
        <f>分析係数表!F17</f>
        <v>0.32270850924101696</v>
      </c>
      <c r="U14" s="86">
        <f t="shared" si="7"/>
        <v>2.9429897174361608E-3</v>
      </c>
      <c r="V14" s="87">
        <f>分析係数表!D17</f>
        <v>4.0646402101510458E-2</v>
      </c>
      <c r="W14" s="167">
        <f t="shared" si="8"/>
        <v>0</v>
      </c>
      <c r="X14" s="76">
        <f>分析係数表!E17</f>
        <v>3.8910779622853928E-2</v>
      </c>
      <c r="Y14" s="166">
        <f t="shared" si="9"/>
        <v>0</v>
      </c>
    </row>
    <row r="15" spans="1:25" x14ac:dyDescent="0.2">
      <c r="A15" s="6" t="s">
        <v>3</v>
      </c>
      <c r="B15" s="5" t="s">
        <v>31</v>
      </c>
      <c r="C15" s="90"/>
      <c r="D15" s="107">
        <f>投入係数表!K15</f>
        <v>3.031221582297666E-4</v>
      </c>
      <c r="E15" s="110">
        <f t="shared" si="0"/>
        <v>3.0312215822976659E-2</v>
      </c>
      <c r="F15" s="76">
        <f>分析係数表!C18</f>
        <v>0.19097312809809552</v>
      </c>
      <c r="G15" s="110">
        <f t="shared" si="1"/>
        <v>5.7888186752984398E-3</v>
      </c>
      <c r="H15" s="110">
        <v>6.755075312140881E-3</v>
      </c>
      <c r="I15" s="110">
        <f t="shared" si="2"/>
        <v>6.755075312140881E-3</v>
      </c>
      <c r="J15" s="107">
        <f>分析係数表!G18</f>
        <v>0.21574136510077171</v>
      </c>
      <c r="K15" s="111">
        <f t="shared" si="3"/>
        <v>1.4573491691997952E-3</v>
      </c>
      <c r="L15" s="79"/>
      <c r="M15" s="80"/>
      <c r="N15" s="81">
        <f>分析係数表!H18</f>
        <v>4.4087885392745155E-4</v>
      </c>
      <c r="O15" s="82">
        <f t="shared" si="4"/>
        <v>1.2948446522540828E-3</v>
      </c>
      <c r="P15" s="76">
        <f>分析係数表!C18</f>
        <v>0.19097312809809552</v>
      </c>
      <c r="Q15" s="82">
        <f t="shared" si="5"/>
        <v>2.4728053364205291E-4</v>
      </c>
      <c r="R15" s="83">
        <v>6.4187835659863519E-4</v>
      </c>
      <c r="S15" s="84">
        <f t="shared" si="6"/>
        <v>7.3969536687395164E-3</v>
      </c>
      <c r="T15" s="85">
        <f>分析係数表!F18</f>
        <v>0.45875477635423689</v>
      </c>
      <c r="U15" s="86">
        <f t="shared" si="7"/>
        <v>3.3933878260052489E-3</v>
      </c>
      <c r="V15" s="87">
        <f>分析係数表!D18</f>
        <v>5.4057091481231737E-2</v>
      </c>
      <c r="W15" s="167">
        <f t="shared" si="8"/>
        <v>0</v>
      </c>
      <c r="X15" s="76">
        <f>分析係数表!E18</f>
        <v>5.3232936240353634E-2</v>
      </c>
      <c r="Y15" s="166">
        <f t="shared" si="9"/>
        <v>0</v>
      </c>
    </row>
    <row r="16" spans="1:25" x14ac:dyDescent="0.2">
      <c r="A16" s="6" t="s">
        <v>4</v>
      </c>
      <c r="B16" s="5" t="s">
        <v>32</v>
      </c>
      <c r="C16" s="90"/>
      <c r="D16" s="107">
        <f>投入係数表!K16</f>
        <v>0</v>
      </c>
      <c r="E16" s="110">
        <f t="shared" si="0"/>
        <v>0</v>
      </c>
      <c r="F16" s="76">
        <f>分析係数表!C19</f>
        <v>0.34654894752252985</v>
      </c>
      <c r="G16" s="110">
        <f t="shared" si="1"/>
        <v>0</v>
      </c>
      <c r="H16" s="110">
        <v>3.5749731659818589E-3</v>
      </c>
      <c r="I16" s="110">
        <f t="shared" si="2"/>
        <v>3.5749731659818589E-3</v>
      </c>
      <c r="J16" s="107">
        <f>分析係数表!G19</f>
        <v>5.7665249016256609E-2</v>
      </c>
      <c r="K16" s="111">
        <f t="shared" si="3"/>
        <v>2.0615171784277915E-4</v>
      </c>
      <c r="L16" s="79"/>
      <c r="M16" s="80"/>
      <c r="N16" s="81">
        <f>分析係数表!H19</f>
        <v>-1.1331825964400361E-4</v>
      </c>
      <c r="O16" s="82">
        <f t="shared" si="4"/>
        <v>-3.3281147688458355E-4</v>
      </c>
      <c r="P16" s="76">
        <f>分析係数表!C19</f>
        <v>0.34654894752252985</v>
      </c>
      <c r="Q16" s="82">
        <f t="shared" si="5"/>
        <v>-1.153354670377712E-4</v>
      </c>
      <c r="R16" s="83">
        <v>9.1587402712320842E-4</v>
      </c>
      <c r="S16" s="84">
        <f t="shared" si="6"/>
        <v>4.4908471931050676E-3</v>
      </c>
      <c r="T16" s="85">
        <f>分析係数表!F19</f>
        <v>0.23996184268055168</v>
      </c>
      <c r="U16" s="86">
        <f t="shared" si="7"/>
        <v>1.0776319676542754E-3</v>
      </c>
      <c r="V16" s="87">
        <f>分析係数表!D19</f>
        <v>8.6675411052373579E-3</v>
      </c>
      <c r="W16" s="167">
        <f t="shared" si="8"/>
        <v>0</v>
      </c>
      <c r="X16" s="76">
        <f>分析係数表!E19</f>
        <v>9.7168673900658482E-3</v>
      </c>
      <c r="Y16" s="166">
        <f t="shared" si="9"/>
        <v>0</v>
      </c>
    </row>
    <row r="17" spans="1:25" x14ac:dyDescent="0.2">
      <c r="A17" s="6" t="s">
        <v>5</v>
      </c>
      <c r="B17" s="5" t="s">
        <v>33</v>
      </c>
      <c r="C17" s="90"/>
      <c r="D17" s="107">
        <f>投入係数表!K17</f>
        <v>0</v>
      </c>
      <c r="E17" s="110">
        <f t="shared" si="0"/>
        <v>0</v>
      </c>
      <c r="F17" s="76">
        <f>分析係数表!C20</f>
        <v>0.26243263202551737</v>
      </c>
      <c r="G17" s="110">
        <f t="shared" si="1"/>
        <v>0</v>
      </c>
      <c r="H17" s="110">
        <v>1.1300823093585272E-3</v>
      </c>
      <c r="I17" s="110">
        <f t="shared" si="2"/>
        <v>1.1300823093585272E-3</v>
      </c>
      <c r="J17" s="107">
        <f>分析係数表!G20</f>
        <v>0.1000148720999405</v>
      </c>
      <c r="K17" s="111">
        <f t="shared" si="3"/>
        <v>1.130250376328985E-4</v>
      </c>
      <c r="L17" s="79"/>
      <c r="M17" s="80"/>
      <c r="N17" s="81">
        <f>分析係数表!H20</f>
        <v>5.5154121686104877E-4</v>
      </c>
      <c r="O17" s="82">
        <f t="shared" si="4"/>
        <v>1.6198558601491838E-3</v>
      </c>
      <c r="P17" s="76">
        <f>分析係数表!C20</f>
        <v>0.26243263202551737</v>
      </c>
      <c r="Q17" s="82">
        <f t="shared" si="5"/>
        <v>4.2510303688090867E-4</v>
      </c>
      <c r="R17" s="83">
        <v>1.5600555243847393E-3</v>
      </c>
      <c r="S17" s="84">
        <f t="shared" si="6"/>
        <v>2.6901378337432667E-3</v>
      </c>
      <c r="T17" s="85">
        <f>分析係数表!F20</f>
        <v>0.22264772952607575</v>
      </c>
      <c r="U17" s="86">
        <f t="shared" si="7"/>
        <v>5.989530807951342E-4</v>
      </c>
      <c r="V17" s="87">
        <f>分析係数表!D20</f>
        <v>2.3460737656157048E-2</v>
      </c>
      <c r="W17" s="167">
        <f t="shared" si="8"/>
        <v>0</v>
      </c>
      <c r="X17" s="76">
        <f>分析係数表!E20</f>
        <v>2.5307356732103905E-2</v>
      </c>
      <c r="Y17" s="166">
        <f t="shared" si="9"/>
        <v>0</v>
      </c>
    </row>
    <row r="18" spans="1:25" x14ac:dyDescent="0.2">
      <c r="A18" s="6" t="s">
        <v>6</v>
      </c>
      <c r="B18" s="5" t="s">
        <v>34</v>
      </c>
      <c r="C18" s="90"/>
      <c r="D18" s="107">
        <f>投入係数表!K18</f>
        <v>4.546832373446499E-4</v>
      </c>
      <c r="E18" s="110">
        <f t="shared" si="0"/>
        <v>4.5468323734464987E-2</v>
      </c>
      <c r="F18" s="76">
        <f>分析係数表!C21</f>
        <v>0.1872140973927936</v>
      </c>
      <c r="G18" s="110">
        <f t="shared" si="1"/>
        <v>8.5123111879111969E-3</v>
      </c>
      <c r="H18" s="110">
        <v>1.3828625187466671E-2</v>
      </c>
      <c r="I18" s="110">
        <f t="shared" si="2"/>
        <v>1.3828625187466671E-2</v>
      </c>
      <c r="J18" s="107">
        <f>分析係数表!G21</f>
        <v>0.28516992623231124</v>
      </c>
      <c r="K18" s="111">
        <f t="shared" si="3"/>
        <v>3.9435080246041521E-3</v>
      </c>
      <c r="L18" s="79"/>
      <c r="M18" s="80"/>
      <c r="N18" s="81">
        <f>分析係数表!H21</f>
        <v>9.0743137605549761E-4</v>
      </c>
      <c r="O18" s="82">
        <f t="shared" si="4"/>
        <v>2.6650919047398291E-3</v>
      </c>
      <c r="P18" s="76">
        <f>分析係数表!C21</f>
        <v>0.1872140973927936</v>
      </c>
      <c r="Q18" s="82">
        <f t="shared" si="5"/>
        <v>4.9894277541470819E-4</v>
      </c>
      <c r="R18" s="83">
        <v>1.3960143434747225E-3</v>
      </c>
      <c r="S18" s="84">
        <f t="shared" si="6"/>
        <v>1.5224639530941393E-2</v>
      </c>
      <c r="T18" s="85">
        <f>分析係数表!F21</f>
        <v>0.425556514517416</v>
      </c>
      <c r="U18" s="86">
        <f t="shared" si="7"/>
        <v>6.4789445335714868E-3</v>
      </c>
      <c r="V18" s="87">
        <f>分析係数表!D21</f>
        <v>9.4188148317021936E-2</v>
      </c>
      <c r="W18" s="167">
        <f t="shared" si="8"/>
        <v>0</v>
      </c>
      <c r="X18" s="76">
        <f>分析係数表!E21</f>
        <v>8.1600416877005005E-2</v>
      </c>
      <c r="Y18" s="166">
        <f t="shared" si="9"/>
        <v>0</v>
      </c>
    </row>
    <row r="19" spans="1:25" x14ac:dyDescent="0.2">
      <c r="A19" s="6" t="s">
        <v>7</v>
      </c>
      <c r="B19" s="5" t="s">
        <v>269</v>
      </c>
      <c r="C19" s="90"/>
      <c r="D19" s="107">
        <f>投入係数表!K19</f>
        <v>0</v>
      </c>
      <c r="E19" s="110">
        <f t="shared" si="0"/>
        <v>0</v>
      </c>
      <c r="F19" s="76">
        <f>分析係数表!C22</f>
        <v>8.038175161462835E-2</v>
      </c>
      <c r="G19" s="110">
        <f t="shared" si="1"/>
        <v>0</v>
      </c>
      <c r="H19" s="110">
        <v>7.5431255449409564E-4</v>
      </c>
      <c r="I19" s="110">
        <f t="shared" si="2"/>
        <v>7.5431255449409564E-4</v>
      </c>
      <c r="J19" s="107">
        <f>分析係数表!G22</f>
        <v>0.19463811255169108</v>
      </c>
      <c r="K19" s="111">
        <f t="shared" si="3"/>
        <v>1.4681797188077539E-4</v>
      </c>
      <c r="L19" s="79"/>
      <c r="M19" s="80"/>
      <c r="N19" s="81">
        <f>分析係数表!H22</f>
        <v>4.3379646269970129E-5</v>
      </c>
      <c r="O19" s="82">
        <f t="shared" si="4"/>
        <v>1.2740439349487963E-4</v>
      </c>
      <c r="P19" s="76">
        <f>分析係数表!C22</f>
        <v>8.038175161462835E-2</v>
      </c>
      <c r="Q19" s="82">
        <f t="shared" si="5"/>
        <v>1.0240988312517786E-5</v>
      </c>
      <c r="R19" s="83">
        <v>1.964177870283057E-4</v>
      </c>
      <c r="S19" s="84">
        <f t="shared" si="6"/>
        <v>9.507303415224014E-4</v>
      </c>
      <c r="T19" s="85">
        <f>分析係数表!F22</f>
        <v>0.41254969334958147</v>
      </c>
      <c r="U19" s="86">
        <f t="shared" si="7"/>
        <v>3.9222351085320954E-4</v>
      </c>
      <c r="V19" s="87">
        <f>分析係数表!D22</f>
        <v>4.4848872285594421E-2</v>
      </c>
      <c r="W19" s="167">
        <f t="shared" si="8"/>
        <v>0</v>
      </c>
      <c r="X19" s="76">
        <f>分析係数表!E22</f>
        <v>4.3889965439399083E-2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0.21584748700173309</v>
      </c>
      <c r="K20" s="111">
        <f t="shared" si="3"/>
        <v>0</v>
      </c>
      <c r="L20" s="79"/>
      <c r="M20" s="80"/>
      <c r="N20" s="81">
        <f>分析係数表!H23</f>
        <v>2.5673668200594567E-5</v>
      </c>
      <c r="O20" s="82">
        <f t="shared" si="4"/>
        <v>7.5402600231663452E-5</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107">
        <f>投入係数表!K21</f>
        <v>0</v>
      </c>
      <c r="E21" s="110">
        <f t="shared" si="0"/>
        <v>0</v>
      </c>
      <c r="F21" s="76">
        <f>分析係数表!C24</f>
        <v>0.43147437344773087</v>
      </c>
      <c r="G21" s="110">
        <f t="shared" si="1"/>
        <v>0</v>
      </c>
      <c r="H21" s="110">
        <v>1.7930285396692755E-3</v>
      </c>
      <c r="I21" s="110">
        <f t="shared" si="2"/>
        <v>1.7930285396692755E-3</v>
      </c>
      <c r="J21" s="107">
        <f>分析係数表!G24</f>
        <v>0.20829056454796685</v>
      </c>
      <c r="K21" s="111">
        <f t="shared" si="3"/>
        <v>3.7347092677832996E-4</v>
      </c>
      <c r="L21" s="79"/>
      <c r="M21" s="80"/>
      <c r="N21" s="81">
        <f>分析係数表!H24</f>
        <v>3.3906948002854204E-4</v>
      </c>
      <c r="O21" s="82">
        <f t="shared" si="4"/>
        <v>9.9583434099058984E-4</v>
      </c>
      <c r="P21" s="76">
        <f>分析係数表!C24</f>
        <v>0.43147437344773087</v>
      </c>
      <c r="Q21" s="82">
        <f t="shared" si="5"/>
        <v>4.2967699833664874E-4</v>
      </c>
      <c r="R21" s="83">
        <v>1.8611172720971437E-3</v>
      </c>
      <c r="S21" s="84">
        <f t="shared" si="6"/>
        <v>3.654145811766419E-3</v>
      </c>
      <c r="T21" s="85">
        <f>分析係数表!F24</f>
        <v>0.39163047769443349</v>
      </c>
      <c r="U21" s="86">
        <f t="shared" si="7"/>
        <v>1.431074869827196E-3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107">
        <f>投入係数表!K22</f>
        <v>0</v>
      </c>
      <c r="E22" s="110">
        <f t="shared" si="0"/>
        <v>0</v>
      </c>
      <c r="F22" s="76">
        <f>分析係数表!C25</f>
        <v>2.0402938023075357E-2</v>
      </c>
      <c r="G22" s="110">
        <f t="shared" si="1"/>
        <v>0</v>
      </c>
      <c r="H22" s="110">
        <v>2.1285530567536964E-4</v>
      </c>
      <c r="I22" s="110">
        <f t="shared" si="2"/>
        <v>2.1285530567536964E-4</v>
      </c>
      <c r="J22" s="107">
        <f>分析係数表!G25</f>
        <v>0.19686528023418917</v>
      </c>
      <c r="K22" s="111">
        <f t="shared" si="3"/>
        <v>4.1903819401115639E-5</v>
      </c>
      <c r="L22" s="79"/>
      <c r="M22" s="80"/>
      <c r="N22" s="81">
        <f>分析係数表!H25</f>
        <v>5.1170276620495381E-4</v>
      </c>
      <c r="O22" s="82">
        <f t="shared" si="4"/>
        <v>1.5028518253069477E-3</v>
      </c>
      <c r="P22" s="76">
        <f>分析係数表!C25</f>
        <v>2.0402938023075357E-2</v>
      </c>
      <c r="Q22" s="82">
        <f t="shared" si="5"/>
        <v>3.0662592649603328E-5</v>
      </c>
      <c r="R22" s="83">
        <v>3.7221555410196111E-4</v>
      </c>
      <c r="S22" s="84">
        <f t="shared" si="6"/>
        <v>5.8507085977733075E-4</v>
      </c>
      <c r="T22" s="85">
        <f>分析係数表!F25</f>
        <v>0.34975910227480639</v>
      </c>
      <c r="U22" s="86">
        <f t="shared" si="7"/>
        <v>2.0463385868286834E-4</v>
      </c>
      <c r="V22" s="87">
        <f>分析係数表!D25</f>
        <v>8.9406598768067336E-2</v>
      </c>
      <c r="W22" s="167">
        <f t="shared" si="8"/>
        <v>0</v>
      </c>
      <c r="X22" s="76">
        <f>分析係数表!E25</f>
        <v>8.5991339879246204E-2</v>
      </c>
      <c r="Y22" s="166">
        <f t="shared" si="9"/>
        <v>0</v>
      </c>
    </row>
    <row r="23" spans="1:25" x14ac:dyDescent="0.2">
      <c r="A23" s="6" t="s">
        <v>11</v>
      </c>
      <c r="B23" s="5" t="s">
        <v>35</v>
      </c>
      <c r="C23" s="90"/>
      <c r="D23" s="107">
        <f>投入係数表!K23</f>
        <v>0</v>
      </c>
      <c r="E23" s="110">
        <f t="shared" si="0"/>
        <v>0</v>
      </c>
      <c r="F23" s="76">
        <f>分析係数表!C26</f>
        <v>0.47286916478187335</v>
      </c>
      <c r="G23" s="110">
        <f t="shared" si="1"/>
        <v>0</v>
      </c>
      <c r="H23" s="110">
        <v>2.8459071254721313E-3</v>
      </c>
      <c r="I23" s="110">
        <f t="shared" si="2"/>
        <v>2.8459071254721313E-3</v>
      </c>
      <c r="J23" s="107">
        <f>分析係数表!G26</f>
        <v>0.19643719482749369</v>
      </c>
      <c r="K23" s="111">
        <f t="shared" si="3"/>
        <v>5.590420124673216E-4</v>
      </c>
      <c r="L23" s="79"/>
      <c r="M23" s="80"/>
      <c r="N23" s="81">
        <f>分析係数表!H26</f>
        <v>1.0239367117519889E-2</v>
      </c>
      <c r="O23" s="82">
        <f t="shared" si="4"/>
        <v>3.0072637044117917E-2</v>
      </c>
      <c r="P23" s="76">
        <f>分析係数表!C26</f>
        <v>0.47286916478187335</v>
      </c>
      <c r="Q23" s="82">
        <f t="shared" si="5"/>
        <v>1.4220422761840464E-2</v>
      </c>
      <c r="R23" s="83">
        <v>1.6400022635580137E-2</v>
      </c>
      <c r="S23" s="84">
        <f t="shared" si="6"/>
        <v>1.9245929761052268E-2</v>
      </c>
      <c r="T23" s="85">
        <f>分析係数表!F26</f>
        <v>0.33423527698357336</v>
      </c>
      <c r="U23" s="86">
        <f t="shared" si="7"/>
        <v>6.4326686644917029E-3</v>
      </c>
      <c r="V23" s="87">
        <f>分析係数表!D26</f>
        <v>2.4038203573536514E-2</v>
      </c>
      <c r="W23" s="167">
        <f t="shared" si="8"/>
        <v>0</v>
      </c>
      <c r="X23" s="76">
        <f>分析係数表!E26</f>
        <v>2.5471604105504413E-2</v>
      </c>
      <c r="Y23" s="166">
        <f t="shared" si="9"/>
        <v>0</v>
      </c>
    </row>
    <row r="24" spans="1:25" x14ac:dyDescent="0.2">
      <c r="A24" s="6" t="s">
        <v>12</v>
      </c>
      <c r="B24" s="5" t="s">
        <v>366</v>
      </c>
      <c r="C24" s="90"/>
      <c r="D24" s="107">
        <f>投入係数表!K24</f>
        <v>0</v>
      </c>
      <c r="E24" s="110">
        <f t="shared" si="0"/>
        <v>0</v>
      </c>
      <c r="F24" s="76">
        <f>分析係数表!C27</f>
        <v>1</v>
      </c>
      <c r="G24" s="110">
        <f t="shared" si="1"/>
        <v>0</v>
      </c>
      <c r="H24" s="110">
        <v>1.2829564776463342E-3</v>
      </c>
      <c r="I24" s="110">
        <f t="shared" si="2"/>
        <v>1.2829564776463342E-3</v>
      </c>
      <c r="J24" s="107">
        <f>分析係数表!G27</f>
        <v>0.17103446822411195</v>
      </c>
      <c r="K24" s="111">
        <f t="shared" si="3"/>
        <v>2.1942977890892053E-4</v>
      </c>
      <c r="L24" s="79"/>
      <c r="M24" s="80"/>
      <c r="N24" s="81">
        <f>分析係数表!H27</f>
        <v>1.1068892190070134E-2</v>
      </c>
      <c r="O24" s="82">
        <f t="shared" si="4"/>
        <v>3.250892105849959E-2</v>
      </c>
      <c r="P24" s="76">
        <f>分析係数表!C27</f>
        <v>1</v>
      </c>
      <c r="Q24" s="82">
        <f t="shared" si="5"/>
        <v>3.250892105849959E-2</v>
      </c>
      <c r="R24" s="83">
        <v>3.391631179722724E-2</v>
      </c>
      <c r="S24" s="84">
        <f t="shared" si="6"/>
        <v>3.5199268274873574E-2</v>
      </c>
      <c r="T24" s="85">
        <f>分析係数表!F27</f>
        <v>0.3217420626139369</v>
      </c>
      <c r="U24" s="86">
        <f t="shared" si="7"/>
        <v>1.1325085177259137E-2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107">
        <f>投入係数表!K25</f>
        <v>0</v>
      </c>
      <c r="E25" s="110">
        <f t="shared" si="0"/>
        <v>0</v>
      </c>
      <c r="F25" s="76">
        <f>分析係数表!C28</f>
        <v>0.16320886633176235</v>
      </c>
      <c r="G25" s="110">
        <f t="shared" si="1"/>
        <v>0</v>
      </c>
      <c r="H25" s="110">
        <v>5.9728718620064136E-3</v>
      </c>
      <c r="I25" s="110">
        <f t="shared" si="2"/>
        <v>5.9728718620064136E-3</v>
      </c>
      <c r="J25" s="107">
        <f>分析係数表!G28</f>
        <v>0.12483282142099486</v>
      </c>
      <c r="K25" s="111">
        <f t="shared" si="3"/>
        <v>7.4561044652033173E-4</v>
      </c>
      <c r="L25" s="79"/>
      <c r="M25" s="80"/>
      <c r="N25" s="81">
        <f>分析係数表!H28</f>
        <v>1.8347819774390428E-2</v>
      </c>
      <c r="O25" s="82">
        <f t="shared" si="4"/>
        <v>5.3886858269007763E-2</v>
      </c>
      <c r="P25" s="76">
        <f>分析係数表!C28</f>
        <v>0.16320886633176235</v>
      </c>
      <c r="Q25" s="82">
        <f t="shared" si="5"/>
        <v>8.7948130482651109E-3</v>
      </c>
      <c r="R25" s="83">
        <v>1.0721723660504624E-2</v>
      </c>
      <c r="S25" s="84">
        <f t="shared" si="6"/>
        <v>1.6694595522511037E-2</v>
      </c>
      <c r="T25" s="85">
        <f>分析係数表!F28</f>
        <v>0.21296475644963428</v>
      </c>
      <c r="U25" s="86">
        <f t="shared" si="7"/>
        <v>3.5553604694767179E-3</v>
      </c>
      <c r="V25" s="87">
        <f>分析係数表!D28</f>
        <v>1.6750140660597507E-2</v>
      </c>
      <c r="W25" s="167">
        <f t="shared" si="8"/>
        <v>0</v>
      </c>
      <c r="X25" s="76">
        <f>分析係数表!E28</f>
        <v>1.6630233266000719E-2</v>
      </c>
      <c r="Y25" s="166">
        <f t="shared" si="9"/>
        <v>0</v>
      </c>
    </row>
    <row r="26" spans="1:25" x14ac:dyDescent="0.2">
      <c r="A26" s="6" t="s">
        <v>14</v>
      </c>
      <c r="B26" s="5" t="s">
        <v>50</v>
      </c>
      <c r="C26" s="90"/>
      <c r="D26" s="107">
        <f>投入係数表!K26</f>
        <v>1.2124886329190664E-3</v>
      </c>
      <c r="E26" s="110">
        <f t="shared" si="0"/>
        <v>0.12124886329190664</v>
      </c>
      <c r="F26" s="76">
        <f>分析係数表!C29</f>
        <v>0.17511419896605485</v>
      </c>
      <c r="G26" s="110">
        <f t="shared" si="1"/>
        <v>2.1232397570906923E-2</v>
      </c>
      <c r="H26" s="110">
        <v>2.5339806571419862E-2</v>
      </c>
      <c r="I26" s="110">
        <f t="shared" si="2"/>
        <v>2.5339806571419862E-2</v>
      </c>
      <c r="J26" s="107">
        <f>分析係数表!G29</f>
        <v>0.26067586141523297</v>
      </c>
      <c r="K26" s="111">
        <f t="shared" si="3"/>
        <v>6.6054759061002534E-3</v>
      </c>
      <c r="L26" s="79"/>
      <c r="M26" s="80"/>
      <c r="N26" s="81">
        <f>分析係数表!H29</f>
        <v>9.8560326923179068E-3</v>
      </c>
      <c r="O26" s="82">
        <f t="shared" si="4"/>
        <v>2.8946798219969282E-2</v>
      </c>
      <c r="P26" s="76">
        <f>分析係数表!C29</f>
        <v>0.17511419896605485</v>
      </c>
      <c r="Q26" s="82">
        <f t="shared" si="5"/>
        <v>5.068995382921943E-3</v>
      </c>
      <c r="R26" s="83">
        <v>7.1188121513129253E-3</v>
      </c>
      <c r="S26" s="84">
        <f t="shared" si="6"/>
        <v>3.2458618722732785E-2</v>
      </c>
      <c r="T26" s="85">
        <f>分析係数表!F29</f>
        <v>0.43490212806294137</v>
      </c>
      <c r="U26" s="86">
        <f t="shared" si="7"/>
        <v>1.411632235650012E-2</v>
      </c>
      <c r="V26" s="87">
        <f>分析係数表!D29</f>
        <v>6.8771031802455099E-2</v>
      </c>
      <c r="W26" s="167">
        <f t="shared" si="8"/>
        <v>0</v>
      </c>
      <c r="X26" s="76">
        <f>分析係数表!E29</f>
        <v>4.9670600502393476E-2</v>
      </c>
      <c r="Y26" s="166">
        <f t="shared" si="9"/>
        <v>0</v>
      </c>
    </row>
    <row r="27" spans="1:25" x14ac:dyDescent="0.2">
      <c r="A27" s="6" t="s">
        <v>15</v>
      </c>
      <c r="B27" s="5" t="s">
        <v>36</v>
      </c>
      <c r="C27" s="90"/>
      <c r="D27" s="107">
        <f>投入係数表!K27</f>
        <v>3.031221582297666E-4</v>
      </c>
      <c r="E27" s="110">
        <f t="shared" si="0"/>
        <v>3.0312215822976659E-2</v>
      </c>
      <c r="F27" s="76">
        <f>分析係数表!C30</f>
        <v>1</v>
      </c>
      <c r="G27" s="110">
        <f t="shared" si="1"/>
        <v>3.0312215822976659E-2</v>
      </c>
      <c r="H27" s="110">
        <v>4.853829302463078E-2</v>
      </c>
      <c r="I27" s="110">
        <f t="shared" si="2"/>
        <v>4.853829302463078E-2</v>
      </c>
      <c r="J27" s="107">
        <f>分析係数表!G30</f>
        <v>0.34449040627670319</v>
      </c>
      <c r="K27" s="111">
        <f t="shared" si="3"/>
        <v>1.6720976284032726E-2</v>
      </c>
      <c r="L27" s="79"/>
      <c r="M27" s="80"/>
      <c r="N27" s="81">
        <f>分析係数表!H30</f>
        <v>0</v>
      </c>
      <c r="O27" s="82">
        <f t="shared" si="4"/>
        <v>0</v>
      </c>
      <c r="P27" s="76">
        <f>分析係数表!C30</f>
        <v>1</v>
      </c>
      <c r="Q27" s="82">
        <f t="shared" si="5"/>
        <v>0</v>
      </c>
      <c r="R27" s="83">
        <v>9.8586303589654704E-3</v>
      </c>
      <c r="S27" s="84">
        <f t="shared" si="6"/>
        <v>5.8396923383596248E-2</v>
      </c>
      <c r="T27" s="85">
        <f>分析係数表!F30</f>
        <v>0.43986930008545017</v>
      </c>
      <c r="U27" s="86">
        <f t="shared" si="7"/>
        <v>2.5687013815886141E-2</v>
      </c>
      <c r="V27" s="87">
        <f>分析係数表!D30</f>
        <v>8.0303736502757711E-2</v>
      </c>
      <c r="W27" s="167">
        <f t="shared" si="8"/>
        <v>0</v>
      </c>
      <c r="X27" s="76">
        <f>分析係数表!E30</f>
        <v>6.1266798726015689E-2</v>
      </c>
      <c r="Y27" s="166">
        <f t="shared" si="9"/>
        <v>0</v>
      </c>
    </row>
    <row r="28" spans="1:25" x14ac:dyDescent="0.2">
      <c r="A28" s="6" t="s">
        <v>16</v>
      </c>
      <c r="B28" s="5" t="s">
        <v>193</v>
      </c>
      <c r="C28" s="90"/>
      <c r="D28" s="107">
        <f>投入係数表!K28</f>
        <v>7.7296150348590484E-3</v>
      </c>
      <c r="E28" s="110">
        <f t="shared" si="0"/>
        <v>0.77296150348590487</v>
      </c>
      <c r="F28" s="76">
        <f>分析係数表!C31</f>
        <v>0.18996181002708823</v>
      </c>
      <c r="G28" s="110">
        <f t="shared" si="1"/>
        <v>0.14683316628344195</v>
      </c>
      <c r="H28" s="110">
        <v>0.16526408572477835</v>
      </c>
      <c r="I28" s="110">
        <f t="shared" si="2"/>
        <v>0.16526408572477835</v>
      </c>
      <c r="J28" s="107">
        <f>分析係数表!G31</f>
        <v>7.0838389091119197E-2</v>
      </c>
      <c r="K28" s="111">
        <f t="shared" si="3"/>
        <v>1.1707041607359928E-2</v>
      </c>
      <c r="L28" s="79"/>
      <c r="M28" s="80"/>
      <c r="N28" s="81">
        <f>分析係数表!H31</f>
        <v>2.3010689098960483E-2</v>
      </c>
      <c r="O28" s="82">
        <f t="shared" si="4"/>
        <v>6.7581530524875741E-2</v>
      </c>
      <c r="P28" s="76">
        <f>分析係数表!C31</f>
        <v>0.18996181002708823</v>
      </c>
      <c r="Q28" s="82">
        <f t="shared" si="5"/>
        <v>1.283790986290631E-2</v>
      </c>
      <c r="R28" s="83">
        <v>1.7715702744247309E-2</v>
      </c>
      <c r="S28" s="84">
        <f t="shared" si="6"/>
        <v>0.18297978846902566</v>
      </c>
      <c r="T28" s="85">
        <f>分析係数表!F31</f>
        <v>0.34223146703645924</v>
      </c>
      <c r="U28" s="86">
        <f t="shared" si="7"/>
        <v>6.2621441445775639E-2</v>
      </c>
      <c r="V28" s="87">
        <f>分析係数表!D31</f>
        <v>4.4201768070722826E-2</v>
      </c>
      <c r="W28" s="167">
        <f t="shared" si="8"/>
        <v>0</v>
      </c>
      <c r="X28" s="76">
        <f>分析係数表!E31</f>
        <v>3.8597099439533135E-2</v>
      </c>
      <c r="Y28" s="166">
        <f t="shared" si="9"/>
        <v>0</v>
      </c>
    </row>
    <row r="29" spans="1:25" x14ac:dyDescent="0.2">
      <c r="A29" s="6" t="s">
        <v>17</v>
      </c>
      <c r="B29" s="5" t="s">
        <v>273</v>
      </c>
      <c r="C29" s="90"/>
      <c r="D29" s="107">
        <f>投入係数表!K29</f>
        <v>4.546832373446499E-4</v>
      </c>
      <c r="E29" s="110">
        <f t="shared" si="0"/>
        <v>4.5468323734464987E-2</v>
      </c>
      <c r="F29" s="76">
        <f>分析係数表!C32</f>
        <v>1</v>
      </c>
      <c r="G29" s="110">
        <f t="shared" si="1"/>
        <v>4.5468323734464987E-2</v>
      </c>
      <c r="H29" s="110">
        <v>5.9400953350774013E-2</v>
      </c>
      <c r="I29" s="110">
        <f t="shared" si="2"/>
        <v>5.9400953350774013E-2</v>
      </c>
      <c r="J29" s="107">
        <f>分析係数表!G32</f>
        <v>0.14032906064664244</v>
      </c>
      <c r="K29" s="111">
        <f t="shared" si="3"/>
        <v>8.3356799852291451E-3</v>
      </c>
      <c r="L29" s="79"/>
      <c r="M29" s="80"/>
      <c r="N29" s="81">
        <f>分析係数表!H32</f>
        <v>6.1785010473086027E-3</v>
      </c>
      <c r="O29" s="82">
        <f t="shared" si="4"/>
        <v>1.8146025759199283E-2</v>
      </c>
      <c r="P29" s="76">
        <f>分析係数表!C32</f>
        <v>1</v>
      </c>
      <c r="Q29" s="82">
        <f t="shared" si="5"/>
        <v>1.8146025759199283E-2</v>
      </c>
      <c r="R29" s="83">
        <v>2.4985913294267737E-2</v>
      </c>
      <c r="S29" s="84">
        <f t="shared" si="6"/>
        <v>8.4386866645041747E-2</v>
      </c>
      <c r="T29" s="85">
        <f>分析係数表!F32</f>
        <v>0.48206428161469295</v>
      </c>
      <c r="U29" s="86">
        <f t="shared" si="7"/>
        <v>4.0679894246956942E-2</v>
      </c>
      <c r="V29" s="87">
        <f>分析係数表!D32</f>
        <v>1.827051846183279E-2</v>
      </c>
      <c r="W29" s="167">
        <f t="shared" si="8"/>
        <v>0</v>
      </c>
      <c r="X29" s="76">
        <f>分析係数表!E32</f>
        <v>2.7549263439831644E-2</v>
      </c>
      <c r="Y29" s="166">
        <f t="shared" si="9"/>
        <v>0</v>
      </c>
    </row>
    <row r="30" spans="1:25" x14ac:dyDescent="0.2">
      <c r="A30" s="6" t="s">
        <v>18</v>
      </c>
      <c r="B30" s="5" t="s">
        <v>274</v>
      </c>
      <c r="C30" s="90"/>
      <c r="D30" s="107">
        <f>投入係数表!K30</f>
        <v>0</v>
      </c>
      <c r="E30" s="110">
        <f t="shared" si="0"/>
        <v>0</v>
      </c>
      <c r="F30" s="76">
        <f>分析係数表!C33</f>
        <v>0.86409315680331789</v>
      </c>
      <c r="G30" s="110">
        <f t="shared" si="1"/>
        <v>0</v>
      </c>
      <c r="H30" s="110">
        <v>1.4138893554073927E-2</v>
      </c>
      <c r="I30" s="110">
        <f t="shared" si="2"/>
        <v>1.4138893554073927E-2</v>
      </c>
      <c r="J30" s="107">
        <f>分析係数表!G33</f>
        <v>0.50769230769230766</v>
      </c>
      <c r="K30" s="111">
        <f t="shared" si="3"/>
        <v>7.1782074966836853E-3</v>
      </c>
      <c r="L30" s="79"/>
      <c r="M30" s="80"/>
      <c r="N30" s="81">
        <f>分析係数表!H33</f>
        <v>9.5612281574628043E-4</v>
      </c>
      <c r="O30" s="82">
        <f t="shared" si="4"/>
        <v>2.8080968362136738E-3</v>
      </c>
      <c r="P30" s="76">
        <f>分析係数表!C33</f>
        <v>0.86409315680331789</v>
      </c>
      <c r="Q30" s="82">
        <f t="shared" si="5"/>
        <v>2.4264572598132828E-3</v>
      </c>
      <c r="R30" s="83">
        <v>8.2176757309462174E-3</v>
      </c>
      <c r="S30" s="84">
        <f t="shared" si="6"/>
        <v>2.2356569285020146E-2</v>
      </c>
      <c r="T30" s="85">
        <f>分析係数表!F33</f>
        <v>0.64348226623675731</v>
      </c>
      <c r="U30" s="86">
        <f t="shared" si="7"/>
        <v>1.4386055868803845E-2</v>
      </c>
      <c r="V30" s="87">
        <f>分析係数表!D33</f>
        <v>0.11340396130815293</v>
      </c>
      <c r="W30" s="167">
        <f t="shared" si="8"/>
        <v>0</v>
      </c>
      <c r="X30" s="76">
        <f>分析係数表!E33</f>
        <v>0.11146936895439889</v>
      </c>
      <c r="Y30" s="166">
        <f t="shared" si="9"/>
        <v>0</v>
      </c>
    </row>
    <row r="31" spans="1:25" x14ac:dyDescent="0.2">
      <c r="A31" s="6" t="s">
        <v>19</v>
      </c>
      <c r="B31" s="5" t="s">
        <v>275</v>
      </c>
      <c r="C31" s="90"/>
      <c r="D31" s="107">
        <f>投入係数表!K31</f>
        <v>1.0609275538041831E-2</v>
      </c>
      <c r="E31" s="110">
        <f t="shared" si="0"/>
        <v>1.0609275538041831</v>
      </c>
      <c r="F31" s="76">
        <f>分析係数表!C34</f>
        <v>0.40150848192581112</v>
      </c>
      <c r="G31" s="110">
        <f t="shared" si="1"/>
        <v>0.42597141156118185</v>
      </c>
      <c r="H31" s="110">
        <v>0.45508797724344646</v>
      </c>
      <c r="I31" s="110">
        <f t="shared" si="2"/>
        <v>0.45508797724344646</v>
      </c>
      <c r="J31" s="107">
        <f>分析係数表!G34</f>
        <v>0.42480512041441487</v>
      </c>
      <c r="K31" s="111">
        <f t="shared" si="3"/>
        <v>0.19332370297205476</v>
      </c>
      <c r="L31" s="79"/>
      <c r="M31" s="80"/>
      <c r="N31" s="81">
        <f>分析係数表!H34</f>
        <v>0.15672180898436738</v>
      </c>
      <c r="O31" s="82">
        <f t="shared" si="4"/>
        <v>0.46028607280036848</v>
      </c>
      <c r="P31" s="76">
        <f>分析係数表!C34</f>
        <v>0.40150848192581112</v>
      </c>
      <c r="Q31" s="82">
        <f t="shared" si="5"/>
        <v>0.18480876234166932</v>
      </c>
      <c r="R31" s="83">
        <v>0.20171588730435039</v>
      </c>
      <c r="S31" s="84">
        <f t="shared" si="6"/>
        <v>0.65680386454779682</v>
      </c>
      <c r="T31" s="85">
        <f>分析係数表!F34</f>
        <v>0.69808980649017505</v>
      </c>
      <c r="U31" s="86">
        <f t="shared" si="7"/>
        <v>0.45850808270417065</v>
      </c>
      <c r="V31" s="87">
        <f>分析係数表!D34</f>
        <v>0.1643762608024307</v>
      </c>
      <c r="W31" s="167">
        <f t="shared" si="8"/>
        <v>0</v>
      </c>
      <c r="X31" s="76">
        <f>分析係数表!E34</f>
        <v>0.12280028889497671</v>
      </c>
      <c r="Y31" s="166">
        <f t="shared" si="9"/>
        <v>0</v>
      </c>
    </row>
    <row r="32" spans="1:25" x14ac:dyDescent="0.2">
      <c r="A32" s="6" t="s">
        <v>20</v>
      </c>
      <c r="B32" s="5" t="s">
        <v>37</v>
      </c>
      <c r="C32" s="90"/>
      <c r="D32" s="107">
        <f>投入係数表!K32</f>
        <v>3.1827826614125492E-3</v>
      </c>
      <c r="E32" s="110">
        <f t="shared" si="0"/>
        <v>0.31827826614125493</v>
      </c>
      <c r="F32" s="76">
        <f>分析係数表!C35</f>
        <v>0.54799934277091245</v>
      </c>
      <c r="G32" s="110">
        <f t="shared" si="1"/>
        <v>0.17441628066367326</v>
      </c>
      <c r="H32" s="110">
        <v>0.22745910909960723</v>
      </c>
      <c r="I32" s="110">
        <f t="shared" si="2"/>
        <v>0.22745910909960723</v>
      </c>
      <c r="J32" s="107">
        <f>分析係数表!G35</f>
        <v>0.31370112289734142</v>
      </c>
      <c r="K32" s="111">
        <f t="shared" si="3"/>
        <v>7.1354177937775681E-2</v>
      </c>
      <c r="L32" s="79"/>
      <c r="M32" s="80"/>
      <c r="N32" s="81">
        <f>分析係数表!H35</f>
        <v>5.7539116932049765E-2</v>
      </c>
      <c r="O32" s="82">
        <f t="shared" si="4"/>
        <v>0.16899022756747359</v>
      </c>
      <c r="P32" s="76">
        <f>分析係数表!C35</f>
        <v>0.54799934277091245</v>
      </c>
      <c r="Q32" s="82">
        <f t="shared" si="5"/>
        <v>9.2606533641682462E-2</v>
      </c>
      <c r="R32" s="83">
        <v>0.12836110489025215</v>
      </c>
      <c r="S32" s="84">
        <f t="shared" si="6"/>
        <v>0.35582021398985941</v>
      </c>
      <c r="T32" s="85">
        <f>分析係数表!F35</f>
        <v>0.64107230038613461</v>
      </c>
      <c r="U32" s="86">
        <f t="shared" si="7"/>
        <v>0.22810648310636586</v>
      </c>
      <c r="V32" s="87">
        <f>分析係数表!D35</f>
        <v>5.5848978444513482E-2</v>
      </c>
      <c r="W32" s="167">
        <f t="shared" si="8"/>
        <v>0</v>
      </c>
      <c r="X32" s="76">
        <f>分析係数表!E35</f>
        <v>5.027147781575015E-2</v>
      </c>
      <c r="Y32" s="166">
        <f t="shared" si="9"/>
        <v>0</v>
      </c>
    </row>
    <row r="33" spans="1:25" x14ac:dyDescent="0.2">
      <c r="A33" s="6" t="s">
        <v>21</v>
      </c>
      <c r="B33" s="5" t="s">
        <v>38</v>
      </c>
      <c r="C33" s="90"/>
      <c r="D33" s="107">
        <f>投入係数表!K33</f>
        <v>3.031221582297666E-4</v>
      </c>
      <c r="E33" s="110">
        <f t="shared" si="0"/>
        <v>3.0312215822976659E-2</v>
      </c>
      <c r="F33" s="76">
        <f>分析係数表!C36</f>
        <v>1</v>
      </c>
      <c r="G33" s="110">
        <f t="shared" si="1"/>
        <v>3.0312215822976659E-2</v>
      </c>
      <c r="H33" s="110">
        <v>8.1134134245434725E-2</v>
      </c>
      <c r="I33" s="110">
        <f t="shared" si="2"/>
        <v>8.1134134245434725E-2</v>
      </c>
      <c r="J33" s="107">
        <f>分析係数表!G36</f>
        <v>7.1688905781264842E-2</v>
      </c>
      <c r="K33" s="111">
        <f t="shared" si="3"/>
        <v>5.8164173055654635E-3</v>
      </c>
      <c r="L33" s="79"/>
      <c r="M33" s="80"/>
      <c r="N33" s="81">
        <f>分析係数表!H36</f>
        <v>0.19452761335809809</v>
      </c>
      <c r="O33" s="82">
        <f t="shared" si="4"/>
        <v>0.57132030177598769</v>
      </c>
      <c r="P33" s="76">
        <f>分析係数表!C36</f>
        <v>1</v>
      </c>
      <c r="Q33" s="82">
        <f t="shared" si="5"/>
        <v>0.57132030177598769</v>
      </c>
      <c r="R33" s="83">
        <v>0.61017886141277733</v>
      </c>
      <c r="S33" s="84">
        <f t="shared" si="6"/>
        <v>0.69131299565821203</v>
      </c>
      <c r="T33" s="85">
        <f>分析係数表!F36</f>
        <v>0.82458021691620631</v>
      </c>
      <c r="U33" s="86">
        <f t="shared" si="7"/>
        <v>0.57004301991684081</v>
      </c>
      <c r="V33" s="87">
        <f>分析係数表!D36</f>
        <v>1.8213224015528919E-2</v>
      </c>
      <c r="W33" s="167">
        <f t="shared" si="8"/>
        <v>0</v>
      </c>
      <c r="X33" s="76">
        <f>分析係数表!E36</f>
        <v>9.6003746487667817E-3</v>
      </c>
      <c r="Y33" s="166">
        <f t="shared" si="9"/>
        <v>0</v>
      </c>
    </row>
    <row r="34" spans="1:25" x14ac:dyDescent="0.2">
      <c r="A34" s="6" t="s">
        <v>22</v>
      </c>
      <c r="B34" s="5" t="s">
        <v>378</v>
      </c>
      <c r="C34" s="90"/>
      <c r="D34" s="107">
        <f>投入係数表!K34</f>
        <v>1.9096695968475297E-2</v>
      </c>
      <c r="E34" s="110">
        <f t="shared" si="0"/>
        <v>1.9096695968475297</v>
      </c>
      <c r="F34" s="76">
        <f>分析係数表!C37</f>
        <v>0.69131042420256494</v>
      </c>
      <c r="G34" s="110">
        <f t="shared" si="1"/>
        <v>1.320174499083407</v>
      </c>
      <c r="H34" s="110">
        <v>1.4087211273390723</v>
      </c>
      <c r="I34" s="110">
        <f t="shared" si="2"/>
        <v>1.4087211273390723</v>
      </c>
      <c r="J34" s="107">
        <f>分析係数表!G37</f>
        <v>0.4182361073997049</v>
      </c>
      <c r="K34" s="111">
        <f t="shared" si="3"/>
        <v>0.58917804071001756</v>
      </c>
      <c r="L34" s="79"/>
      <c r="M34" s="80"/>
      <c r="N34" s="81">
        <f>分析係数表!H37</f>
        <v>4.8668421919292611E-2</v>
      </c>
      <c r="O34" s="82">
        <f t="shared" si="4"/>
        <v>0.14293732914260229</v>
      </c>
      <c r="P34" s="76">
        <f>分析係数表!C37</f>
        <v>0.69131042420256494</v>
      </c>
      <c r="Q34" s="82">
        <f t="shared" si="5"/>
        <v>9.8814065643954035E-2</v>
      </c>
      <c r="R34" s="83">
        <v>0.11981233645589927</v>
      </c>
      <c r="S34" s="84">
        <f t="shared" si="6"/>
        <v>1.5285334637949715</v>
      </c>
      <c r="T34" s="85">
        <f>分析係数表!F37</f>
        <v>0.69719766239499947</v>
      </c>
      <c r="U34" s="86">
        <f t="shared" si="7"/>
        <v>1.0656899578503856</v>
      </c>
      <c r="V34" s="87">
        <f>分析係数表!D37</f>
        <v>8.1275923365593528E-2</v>
      </c>
      <c r="W34" s="167">
        <f t="shared" si="8"/>
        <v>0</v>
      </c>
      <c r="X34" s="76">
        <f>分析係数表!E37</f>
        <v>7.6285857025014239E-2</v>
      </c>
      <c r="Y34" s="166">
        <f t="shared" si="9"/>
        <v>0</v>
      </c>
    </row>
    <row r="35" spans="1:25" x14ac:dyDescent="0.2">
      <c r="A35" s="6" t="s">
        <v>23</v>
      </c>
      <c r="B35" s="5" t="s">
        <v>194</v>
      </c>
      <c r="C35" s="90"/>
      <c r="D35" s="107">
        <f>投入係数表!K35</f>
        <v>6.062443164595332E-4</v>
      </c>
      <c r="E35" s="110">
        <f t="shared" si="0"/>
        <v>6.0624431645953318E-2</v>
      </c>
      <c r="F35" s="76">
        <f>分析係数表!C38</f>
        <v>0.16493332646861969</v>
      </c>
      <c r="G35" s="110">
        <f t="shared" si="1"/>
        <v>9.9989891766365368E-3</v>
      </c>
      <c r="H35" s="110">
        <v>2.2234949170084381E-2</v>
      </c>
      <c r="I35" s="110">
        <f t="shared" si="2"/>
        <v>2.2234949170084381E-2</v>
      </c>
      <c r="J35" s="107">
        <f>分析係数表!G38</f>
        <v>0.22742119554523632</v>
      </c>
      <c r="K35" s="111">
        <f t="shared" si="3"/>
        <v>5.05669872314815E-3</v>
      </c>
      <c r="L35" s="79"/>
      <c r="M35" s="80"/>
      <c r="N35" s="81">
        <f>分析係数表!H38</f>
        <v>4.333006953137588E-2</v>
      </c>
      <c r="O35" s="82">
        <f t="shared" si="4"/>
        <v>0.12725878847374264</v>
      </c>
      <c r="P35" s="76">
        <f>分析係数表!C38</f>
        <v>0.16493332646861969</v>
      </c>
      <c r="Q35" s="82">
        <f t="shared" si="5"/>
        <v>2.098921530534081E-2</v>
      </c>
      <c r="R35" s="83">
        <v>2.7543513705789512E-2</v>
      </c>
      <c r="S35" s="84">
        <f t="shared" si="6"/>
        <v>4.9778462875873897E-2</v>
      </c>
      <c r="T35" s="85">
        <f>分析係数表!F38</f>
        <v>0.45295344535830939</v>
      </c>
      <c r="U35" s="86">
        <f t="shared" si="7"/>
        <v>2.2547326264267781E-2</v>
      </c>
      <c r="V35" s="87">
        <f>分析係数表!D38</f>
        <v>0.12785801424579907</v>
      </c>
      <c r="W35" s="167">
        <f t="shared" si="8"/>
        <v>0</v>
      </c>
      <c r="X35" s="76">
        <f>分析係数表!E38</f>
        <v>0.15044665695958442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4.1000166599053792E-3</v>
      </c>
      <c r="I36" s="110">
        <f t="shared" si="2"/>
        <v>4.1000166599053792E-3</v>
      </c>
      <c r="J36" s="107">
        <f>分析係数表!G39</f>
        <v>0.35098455975764681</v>
      </c>
      <c r="K36" s="111">
        <f t="shared" si="3"/>
        <v>1.439042542375907E-3</v>
      </c>
      <c r="L36" s="79"/>
      <c r="M36" s="80"/>
      <c r="N36" s="81">
        <f>分析係数表!H39</f>
        <v>3.8129823772400278E-3</v>
      </c>
      <c r="O36" s="82">
        <f t="shared" si="4"/>
        <v>1.1198586179233604E-2</v>
      </c>
      <c r="P36" s="76">
        <f>分析係数表!C39</f>
        <v>1</v>
      </c>
      <c r="Q36" s="82">
        <f t="shared" si="5"/>
        <v>1.1198586179233604E-2</v>
      </c>
      <c r="R36" s="83">
        <v>1.549614785486165E-2</v>
      </c>
      <c r="S36" s="84">
        <f t="shared" si="6"/>
        <v>1.959616451476703E-2</v>
      </c>
      <c r="T36" s="85">
        <f>分析係数表!F39</f>
        <v>0.70174924264634031</v>
      </c>
      <c r="U36" s="86">
        <f t="shared" si="7"/>
        <v>1.3751593607010852E-2</v>
      </c>
      <c r="V36" s="87">
        <f>分析係数表!D39</f>
        <v>4.6491742402032639E-2</v>
      </c>
      <c r="W36" s="167">
        <f t="shared" si="8"/>
        <v>0</v>
      </c>
      <c r="X36" s="76">
        <f>分析係数表!E39</f>
        <v>5.7790970389914979E-2</v>
      </c>
      <c r="Y36" s="166">
        <f t="shared" si="9"/>
        <v>0</v>
      </c>
    </row>
    <row r="37" spans="1:25" x14ac:dyDescent="0.2">
      <c r="A37" s="6" t="s">
        <v>25</v>
      </c>
      <c r="B37" s="5" t="s">
        <v>40</v>
      </c>
      <c r="C37" s="90"/>
      <c r="D37" s="107">
        <f>投入係数表!K37</f>
        <v>0</v>
      </c>
      <c r="E37" s="110">
        <f t="shared" si="0"/>
        <v>0</v>
      </c>
      <c r="F37" s="76">
        <f>分析係数表!C40</f>
        <v>0.986418220166009</v>
      </c>
      <c r="G37" s="110">
        <f t="shared" si="1"/>
        <v>0</v>
      </c>
      <c r="H37" s="110">
        <v>2.3705907861788166E-3</v>
      </c>
      <c r="I37" s="110">
        <f t="shared" si="2"/>
        <v>2.3705907861788166E-3</v>
      </c>
      <c r="J37" s="107">
        <f>分析係数表!G40</f>
        <v>0.50833339863186511</v>
      </c>
      <c r="K37" s="111">
        <f t="shared" si="3"/>
        <v>1.2050504711036629E-3</v>
      </c>
      <c r="L37" s="79"/>
      <c r="M37" s="80"/>
      <c r="N37" s="81">
        <f>分析係数表!H40</f>
        <v>2.8557086729192376E-2</v>
      </c>
      <c r="O37" s="82">
        <f t="shared" si="4"/>
        <v>8.3871092264578201E-2</v>
      </c>
      <c r="P37" s="76">
        <f>分析係数表!C40</f>
        <v>0.986418220166009</v>
      </c>
      <c r="Q37" s="82">
        <f t="shared" si="5"/>
        <v>8.2731973555004348E-2</v>
      </c>
      <c r="R37" s="83">
        <v>8.3153835105070018E-2</v>
      </c>
      <c r="S37" s="84">
        <f t="shared" si="6"/>
        <v>8.552442589124884E-2</v>
      </c>
      <c r="T37" s="85">
        <f>分析係数表!F40</f>
        <v>0.70189391861713379</v>
      </c>
      <c r="U37" s="86">
        <f t="shared" si="7"/>
        <v>6.0029074426289304E-2</v>
      </c>
      <c r="V37" s="87">
        <f>分析係数表!D40</f>
        <v>5.9372037079118312E-2</v>
      </c>
      <c r="W37" s="167">
        <f t="shared" si="8"/>
        <v>0</v>
      </c>
      <c r="X37" s="76">
        <f>分析係数表!E40</f>
        <v>3.6992924251091137E-2</v>
      </c>
      <c r="Y37" s="166">
        <f t="shared" si="9"/>
        <v>0</v>
      </c>
    </row>
    <row r="38" spans="1:25" x14ac:dyDescent="0.2">
      <c r="A38" s="6" t="s">
        <v>26</v>
      </c>
      <c r="B38" s="5" t="s">
        <v>277</v>
      </c>
      <c r="C38" s="90"/>
      <c r="D38" s="107">
        <f>投入係数表!K38</f>
        <v>0</v>
      </c>
      <c r="E38" s="110">
        <f t="shared" si="0"/>
        <v>0</v>
      </c>
      <c r="F38" s="76">
        <f>分析係数表!C41</f>
        <v>0.80184103858729516</v>
      </c>
      <c r="G38" s="110">
        <f t="shared" si="1"/>
        <v>0</v>
      </c>
      <c r="H38" s="110">
        <v>1.8149284037706022E-3</v>
      </c>
      <c r="I38" s="110">
        <f t="shared" si="2"/>
        <v>1.8149284037706022E-3</v>
      </c>
      <c r="J38" s="107">
        <f>分析係数表!G41</f>
        <v>0.44493407945472047</v>
      </c>
      <c r="K38" s="111">
        <f t="shared" si="3"/>
        <v>8.0752349860789812E-4</v>
      </c>
      <c r="L38" s="79"/>
      <c r="M38" s="80"/>
      <c r="N38" s="81">
        <f>分析係数表!H41</f>
        <v>5.1019775806905684E-2</v>
      </c>
      <c r="O38" s="82">
        <f t="shared" si="4"/>
        <v>0.14984316728795741</v>
      </c>
      <c r="P38" s="76">
        <f>分析係数表!C41</f>
        <v>0.80184103858729516</v>
      </c>
      <c r="Q38" s="82">
        <f t="shared" si="5"/>
        <v>0.12015040088338558</v>
      </c>
      <c r="R38" s="83">
        <v>0.12242358134937552</v>
      </c>
      <c r="S38" s="84">
        <f t="shared" si="6"/>
        <v>0.12423850975314613</v>
      </c>
      <c r="T38" s="85">
        <f>分析係数表!F41</f>
        <v>0.54844555184325272</v>
      </c>
      <c r="U38" s="86">
        <f t="shared" si="7"/>
        <v>6.8138058041747565E-2</v>
      </c>
      <c r="V38" s="87">
        <f>分析係数表!D41</f>
        <v>0.12300192021580549</v>
      </c>
      <c r="W38" s="167">
        <f t="shared" si="8"/>
        <v>0</v>
      </c>
      <c r="X38" s="76">
        <f>分析係数表!E41</f>
        <v>0.11337510103012113</v>
      </c>
      <c r="Y38" s="166">
        <f t="shared" si="9"/>
        <v>0</v>
      </c>
    </row>
    <row r="39" spans="1:25" x14ac:dyDescent="0.2">
      <c r="A39" s="6" t="s">
        <v>51</v>
      </c>
      <c r="B39" s="5" t="s">
        <v>368</v>
      </c>
      <c r="C39" s="90"/>
      <c r="D39" s="107">
        <f>投入係数表!K39</f>
        <v>1.515610791148833E-4</v>
      </c>
      <c r="E39" s="110">
        <f>$C$13*D39</f>
        <v>1.515610791148833E-2</v>
      </c>
      <c r="F39" s="76">
        <f>分析係数表!C42</f>
        <v>0.44131191733123665</v>
      </c>
      <c r="G39" s="110">
        <f>E39*F39</f>
        <v>6.688571041698039E-3</v>
      </c>
      <c r="H39" s="110">
        <v>9.9536001259415783E-3</v>
      </c>
      <c r="I39" s="110">
        <f>C39+H39</f>
        <v>9.9536001259415783E-3</v>
      </c>
      <c r="J39" s="107">
        <f>分析係数表!G42</f>
        <v>0.48534983581712554</v>
      </c>
      <c r="K39" s="111">
        <f>I39*J39</f>
        <v>4.8309781869150656E-3</v>
      </c>
      <c r="L39" s="79"/>
      <c r="M39" s="80"/>
      <c r="N39" s="81">
        <f>分析係数表!H42</f>
        <v>1.2950152359941286E-2</v>
      </c>
      <c r="O39" s="82">
        <f t="shared" si="4"/>
        <v>3.8034111592716309E-2</v>
      </c>
      <c r="P39" s="76">
        <f>分析係数表!C42</f>
        <v>0.44131191733123665</v>
      </c>
      <c r="Q39" s="82">
        <f>O39*P39</f>
        <v>1.678490671097185E-2</v>
      </c>
      <c r="R39" s="83">
        <v>1.7741368327336391E-2</v>
      </c>
      <c r="S39" s="84">
        <f>I39+R39</f>
        <v>2.7694968453277971E-2</v>
      </c>
      <c r="T39" s="85">
        <f>分析係数表!F42</f>
        <v>0.55380146501641825</v>
      </c>
      <c r="U39" s="86">
        <f t="shared" si="7"/>
        <v>1.5337514103008827E-2</v>
      </c>
      <c r="V39" s="87">
        <f>分析係数表!D42</f>
        <v>0.11909573124526396</v>
      </c>
      <c r="W39" s="167">
        <f t="shared" si="8"/>
        <v>0</v>
      </c>
      <c r="X39" s="76">
        <f>分析係数表!E42</f>
        <v>8.701692346552159E-2</v>
      </c>
      <c r="Y39" s="166">
        <f t="shared" si="9"/>
        <v>0</v>
      </c>
    </row>
    <row r="40" spans="1:25" x14ac:dyDescent="0.2">
      <c r="A40" s="6" t="s">
        <v>195</v>
      </c>
      <c r="B40" s="5" t="s">
        <v>41</v>
      </c>
      <c r="C40" s="90"/>
      <c r="D40" s="107">
        <f>投入係数表!K40</f>
        <v>4.5468323734464992E-3</v>
      </c>
      <c r="E40" s="110">
        <f>$C$13*D40</f>
        <v>0.45468323734464994</v>
      </c>
      <c r="F40" s="76">
        <f>分析係数表!C43</f>
        <v>0.58313408441687564</v>
      </c>
      <c r="G40" s="110">
        <f>E40*F40</f>
        <v>0.26514129330867342</v>
      </c>
      <c r="H40" s="110">
        <v>0.43892904760662188</v>
      </c>
      <c r="I40" s="110">
        <f>C40+H40</f>
        <v>0.43892904760662188</v>
      </c>
      <c r="J40" s="107">
        <f>分析係数表!G43</f>
        <v>0.35547453496171444</v>
      </c>
      <c r="K40" s="111">
        <f>I40*J40</f>
        <v>0.15602809907915213</v>
      </c>
      <c r="L40" s="79"/>
      <c r="M40" s="80"/>
      <c r="N40" s="81">
        <f>分析係数表!H43</f>
        <v>3.5303064373624467E-2</v>
      </c>
      <c r="O40" s="82">
        <f t="shared" si="4"/>
        <v>0.10368377549786358</v>
      </c>
      <c r="P40" s="76">
        <f>分析係数表!C43</f>
        <v>0.58313408441687564</v>
      </c>
      <c r="Q40" s="82">
        <f>O40*P40</f>
        <v>6.0461543493831559E-2</v>
      </c>
      <c r="R40" s="83">
        <v>0.12464733963542242</v>
      </c>
      <c r="S40" s="84">
        <f>I40+R40</f>
        <v>0.56357638724204429</v>
      </c>
      <c r="T40" s="85">
        <f>分析係数表!F43</f>
        <v>0.6082654287782493</v>
      </c>
      <c r="U40" s="86">
        <f t="shared" si="7"/>
        <v>0.34280403283507871</v>
      </c>
      <c r="V40" s="87">
        <f>分析係数表!D43</f>
        <v>0.13569621261928955</v>
      </c>
      <c r="W40" s="167">
        <f t="shared" si="8"/>
        <v>0</v>
      </c>
      <c r="X40" s="76">
        <f>分析係数表!E43</f>
        <v>0.1090457500713911</v>
      </c>
      <c r="Y40" s="166">
        <f t="shared" si="9"/>
        <v>0</v>
      </c>
    </row>
    <row r="41" spans="1:25" x14ac:dyDescent="0.2">
      <c r="A41" s="6" t="s">
        <v>341</v>
      </c>
      <c r="B41" s="5" t="s">
        <v>42</v>
      </c>
      <c r="C41" s="90"/>
      <c r="D41" s="107">
        <f>投入係数表!K41</f>
        <v>0</v>
      </c>
      <c r="E41" s="110">
        <f>$C$13*D41</f>
        <v>0</v>
      </c>
      <c r="F41" s="76">
        <f>分析係数表!C44</f>
        <v>0.48869592147894036</v>
      </c>
      <c r="G41" s="110">
        <f>E41*F41</f>
        <v>0</v>
      </c>
      <c r="H41" s="110">
        <v>1.4118908265556601E-3</v>
      </c>
      <c r="I41" s="110">
        <f>C41+H41</f>
        <v>1.4118908265556601E-3</v>
      </c>
      <c r="J41" s="107">
        <f>分析係数表!G44</f>
        <v>0.26651387949759747</v>
      </c>
      <c r="K41" s="111">
        <f>I41*J41</f>
        <v>3.762885016124185E-4</v>
      </c>
      <c r="L41" s="79"/>
      <c r="M41" s="80"/>
      <c r="N41" s="81">
        <f>分析係数表!H44</f>
        <v>0.11648762971842183</v>
      </c>
      <c r="O41" s="82">
        <f t="shared" si="4"/>
        <v>0.34211979787869923</v>
      </c>
      <c r="P41" s="76">
        <f>分析係数表!C44</f>
        <v>0.48869592147894036</v>
      </c>
      <c r="Q41" s="82">
        <f>O41*P41</f>
        <v>0.16719254988051974</v>
      </c>
      <c r="R41" s="83">
        <v>0.17020326365499822</v>
      </c>
      <c r="S41" s="84">
        <f>I41+R41</f>
        <v>0.17161515448155387</v>
      </c>
      <c r="T41" s="85">
        <f>分析係数表!F44</f>
        <v>0.48744292920528731</v>
      </c>
      <c r="U41" s="86">
        <f t="shared" si="7"/>
        <v>8.3652593596506508E-2</v>
      </c>
      <c r="V41" s="87">
        <f>分析係数表!D44</f>
        <v>0.16560852576338733</v>
      </c>
      <c r="W41" s="167">
        <f t="shared" si="8"/>
        <v>0</v>
      </c>
      <c r="X41" s="76">
        <f>分析係数表!E44</f>
        <v>0.11883889729949676</v>
      </c>
      <c r="Y41" s="166">
        <f t="shared" si="9"/>
        <v>0</v>
      </c>
    </row>
    <row r="42" spans="1:25" x14ac:dyDescent="0.2">
      <c r="A42" s="6" t="s">
        <v>342</v>
      </c>
      <c r="B42" s="5" t="s">
        <v>279</v>
      </c>
      <c r="C42" s="90"/>
      <c r="D42" s="107">
        <f>投入係数表!K42</f>
        <v>3.031221582297666E-4</v>
      </c>
      <c r="E42" s="110">
        <f>$C$13*D42</f>
        <v>3.0312215822976659E-2</v>
      </c>
      <c r="F42" s="76">
        <f>分析係数表!C45</f>
        <v>1</v>
      </c>
      <c r="G42" s="110">
        <f>E42*F42</f>
        <v>3.0312215822976659E-2</v>
      </c>
      <c r="H42" s="110">
        <v>4.1815785252709611E-2</v>
      </c>
      <c r="I42" s="110">
        <f>C42+H42</f>
        <v>4.1815785252709611E-2</v>
      </c>
      <c r="J42" s="107">
        <f>分析係数表!G45</f>
        <v>0</v>
      </c>
      <c r="K42" s="111">
        <f>I42*J42</f>
        <v>0</v>
      </c>
      <c r="L42" s="79"/>
      <c r="M42" s="80"/>
      <c r="N42" s="81">
        <f>分析係数表!H45</f>
        <v>0</v>
      </c>
      <c r="O42" s="82">
        <f t="shared" si="4"/>
        <v>0</v>
      </c>
      <c r="P42" s="76">
        <f>分析係数表!C45</f>
        <v>1</v>
      </c>
      <c r="Q42" s="82">
        <f>O42*P42</f>
        <v>0</v>
      </c>
      <c r="R42" s="83">
        <v>4.8053313116297406E-3</v>
      </c>
      <c r="S42" s="84">
        <f>I42+R42</f>
        <v>4.662111656433935E-2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3.031221582297666E-4</v>
      </c>
      <c r="E43" s="110">
        <f>$C$13*D43</f>
        <v>3.0312215822976659E-2</v>
      </c>
      <c r="F43" s="76">
        <f>分析係数表!C46</f>
        <v>0.30494810971089692</v>
      </c>
      <c r="G43" s="110">
        <f>E43*F43</f>
        <v>9.2436529163654711E-3</v>
      </c>
      <c r="H43" s="110">
        <v>2.1619312467678523E-2</v>
      </c>
      <c r="I43" s="110">
        <f>C43+H43</f>
        <v>2.1619312467678523E-2</v>
      </c>
      <c r="J43" s="107">
        <f>分析係数表!G46</f>
        <v>9.2473281285530198E-3</v>
      </c>
      <c r="K43" s="111">
        <f>I43*J43</f>
        <v>1.9992087630234061E-4</v>
      </c>
      <c r="L43" s="79"/>
      <c r="M43" s="80"/>
      <c r="N43" s="81">
        <f>分析係数表!H46</f>
        <v>2.1824388568312321E-2</v>
      </c>
      <c r="O43" s="82">
        <f t="shared" si="4"/>
        <v>6.4097410376240269E-2</v>
      </c>
      <c r="P43" s="76">
        <f>分析係数表!C46</f>
        <v>0.30494810971089692</v>
      </c>
      <c r="Q43" s="82">
        <f>O43*P43</f>
        <v>1.95463841315981E-2</v>
      </c>
      <c r="R43" s="83">
        <v>2.2660963703661406E-2</v>
      </c>
      <c r="S43" s="84">
        <f>I43+R43</f>
        <v>4.4280276171339929E-2</v>
      </c>
      <c r="T43" s="85">
        <f>分析係数表!F46</f>
        <v>0.31334798756916549</v>
      </c>
      <c r="U43" s="86">
        <f t="shared" si="7"/>
        <v>1.3875135427296239E-2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108">
        <f>投入係数表!K44</f>
        <v>0.70157623522279478</v>
      </c>
      <c r="E44" s="91">
        <f>SUM(E5:E43)</f>
        <v>70.157623522279479</v>
      </c>
      <c r="F44" s="92">
        <f>分析係数表!C47</f>
        <v>0.48015758503444039</v>
      </c>
      <c r="G44" s="91">
        <f>SUM(G5:G43)</f>
        <v>3.5364686439862543</v>
      </c>
      <c r="H44" s="91">
        <f>SUM(H5:H43)</f>
        <v>4.0956566141093305</v>
      </c>
      <c r="I44" s="91">
        <f>SUM(I5:I43)</f>
        <v>104.09565661410936</v>
      </c>
      <c r="J44" s="108">
        <f>分析係数表!G47</f>
        <v>0.24216917805049562</v>
      </c>
      <c r="K44" s="93">
        <f>SUM(K5:K43)</f>
        <v>4.6816617642389735</v>
      </c>
      <c r="L44" s="94">
        <f>最終需要_まとめ!$L$33</f>
        <v>0.62733333333333341</v>
      </c>
      <c r="M44" s="91">
        <f>K44*L44</f>
        <v>2.9369624800992495</v>
      </c>
      <c r="N44" s="95">
        <f>分析係数表!H47</f>
        <v>1</v>
      </c>
      <c r="O44" s="96">
        <f>SUM(O5:O43)</f>
        <v>2.9369624800992495</v>
      </c>
      <c r="P44" s="92">
        <f>分析係数表!C47</f>
        <v>0.48015758503444039</v>
      </c>
      <c r="Q44" s="96">
        <f>SUM(Q5:Q43)</f>
        <v>1.5522393157292531</v>
      </c>
      <c r="R44" s="91">
        <f>SUM(R5:R43)</f>
        <v>1.8003874980053944</v>
      </c>
      <c r="S44" s="97">
        <f>SUM(S5:S43)</f>
        <v>105.89604411211475</v>
      </c>
      <c r="T44" s="98">
        <f>分析係数表!F47</f>
        <v>0.48752883779285588</v>
      </c>
      <c r="U44" s="99">
        <f>SUM(U5:U43)</f>
        <v>32.493569539153349</v>
      </c>
      <c r="V44" s="100">
        <f>分析係数表!D47</f>
        <v>6.635127530274626E-2</v>
      </c>
      <c r="W44" s="164">
        <f>SUM(W5:W43)</f>
        <v>4</v>
      </c>
      <c r="X44" s="92">
        <f>分析係数表!E47</f>
        <v>5.6027434453383658E-2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365</v>
      </c>
      <c r="S2" s="3" t="s">
        <v>153</v>
      </c>
      <c r="U2" s="64" t="s">
        <v>210</v>
      </c>
      <c r="W2" s="3" t="s">
        <v>130</v>
      </c>
      <c r="Y2" s="3" t="s">
        <v>154</v>
      </c>
    </row>
    <row r="3" spans="1:25" ht="44" x14ac:dyDescent="0.2">
      <c r="B3" s="65"/>
      <c r="C3" s="66" t="s">
        <v>228</v>
      </c>
      <c r="D3" s="66" t="s">
        <v>379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8.6781123932826718E-4</v>
      </c>
      <c r="E5" s="77">
        <f t="shared" ref="E5:E38" si="0">$C$14*D5</f>
        <v>8.678112393282672E-2</v>
      </c>
      <c r="F5" s="76">
        <f>分析係数表!C8</f>
        <v>1.3183034008406591E-2</v>
      </c>
      <c r="G5" s="77">
        <f t="shared" ref="G5:G38" si="1">E5*F5</f>
        <v>1.1440385080942017E-3</v>
      </c>
      <c r="H5" s="77">
        <f t="array" ref="H5:H43">MMULT(逆行列係数!C5:AO43,'10'!G5:G43)</f>
        <v>1.2103772377030104E-3</v>
      </c>
      <c r="I5" s="77">
        <f t="shared" ref="I5:I38" si="2">C5+H5</f>
        <v>1.2103772377030104E-3</v>
      </c>
      <c r="J5" s="76">
        <f>分析係数表!G8</f>
        <v>0.12262521588946459</v>
      </c>
      <c r="K5" s="78">
        <f t="shared" ref="K5:K38" si="3">I5*J5</f>
        <v>1.4842277008102545E-4</v>
      </c>
      <c r="L5" s="79" t="s">
        <v>183</v>
      </c>
      <c r="M5" s="80" t="s">
        <v>183</v>
      </c>
      <c r="N5" s="81">
        <f>分析係数表!H8</f>
        <v>1.0919276675383911E-2</v>
      </c>
      <c r="O5" s="82">
        <f t="shared" ref="O5:O43" si="4">$M$44*N5</f>
        <v>0.17271274144176929</v>
      </c>
      <c r="P5" s="76">
        <f>分析係数表!C8</f>
        <v>1.3183034008406591E-2</v>
      </c>
      <c r="Q5" s="82">
        <f t="shared" ref="Q5:Q38" si="5">O5*P5</f>
        <v>2.2768779441119788E-3</v>
      </c>
      <c r="R5" s="83">
        <f t="array" ref="R5:R43">MMULT(逆行列係数!C5:AO43,'10'!Q5:Q43)</f>
        <v>2.6360632541593803E-3</v>
      </c>
      <c r="S5" s="84">
        <f t="shared" ref="S5:S38" si="6">I5+R5</f>
        <v>3.8464404918623907E-3</v>
      </c>
      <c r="T5" s="85">
        <f>分析係数表!F8</f>
        <v>0.45595854922279794</v>
      </c>
      <c r="U5" s="86">
        <f t="shared" ref="U5:U43" si="7">S5*T5</f>
        <v>1.7538174263414009E-3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投入係数表!L6</f>
        <v>0</v>
      </c>
      <c r="E6" s="77">
        <f t="shared" si="0"/>
        <v>0</v>
      </c>
      <c r="F6" s="76">
        <f>分析係数表!C9</f>
        <v>2.8837209302325584E-2</v>
      </c>
      <c r="G6" s="77">
        <f t="shared" si="1"/>
        <v>0</v>
      </c>
      <c r="H6" s="77">
        <v>1.5427616532978892E-5</v>
      </c>
      <c r="I6" s="77">
        <f t="shared" si="2"/>
        <v>1.5427616532978892E-5</v>
      </c>
      <c r="J6" s="76">
        <f>分析係数表!G9</f>
        <v>0.26470588235294118</v>
      </c>
      <c r="K6" s="78">
        <f t="shared" si="3"/>
        <v>4.0837808469650009E-6</v>
      </c>
      <c r="L6" s="79"/>
      <c r="M6" s="80"/>
      <c r="N6" s="81">
        <f>分析係数表!H9</f>
        <v>5.6393540150961169E-4</v>
      </c>
      <c r="O6" s="82">
        <f t="shared" si="4"/>
        <v>8.9198975432468811E-3</v>
      </c>
      <c r="P6" s="76">
        <f>分析係数表!C9</f>
        <v>2.8837209302325584E-2</v>
      </c>
      <c r="Q6" s="82">
        <f t="shared" si="5"/>
        <v>2.5722495240991007E-4</v>
      </c>
      <c r="R6" s="83">
        <v>2.9366050501660059E-4</v>
      </c>
      <c r="S6" s="84">
        <f t="shared" si="6"/>
        <v>3.0908812154957949E-4</v>
      </c>
      <c r="T6" s="85">
        <f>分析係数表!F9</f>
        <v>0.73529411764705888</v>
      </c>
      <c r="U6" s="86">
        <f t="shared" si="7"/>
        <v>2.2727067760998493E-4</v>
      </c>
      <c r="V6" s="87">
        <f>分析係数表!D9</f>
        <v>5.8823529411764705E-2</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7.2513812154696433E-3</v>
      </c>
      <c r="G7" s="77">
        <f t="shared" si="1"/>
        <v>0</v>
      </c>
      <c r="H7" s="77">
        <v>2.6495662343518682E-6</v>
      </c>
      <c r="I7" s="77">
        <f t="shared" si="2"/>
        <v>2.6495662343518682E-6</v>
      </c>
      <c r="J7" s="76">
        <f>分析係数表!G10</f>
        <v>0.19230769230769232</v>
      </c>
      <c r="K7" s="78">
        <f t="shared" si="3"/>
        <v>5.0953196814459009E-7</v>
      </c>
      <c r="L7" s="79"/>
      <c r="M7" s="80"/>
      <c r="N7" s="81">
        <f>分析係数表!H10</f>
        <v>1.0712116731972216E-3</v>
      </c>
      <c r="O7" s="82">
        <f t="shared" si="4"/>
        <v>1.6943604438506635E-2</v>
      </c>
      <c r="P7" s="76">
        <f>分析係数表!C10</f>
        <v>7.2513812154696433E-3</v>
      </c>
      <c r="Q7" s="82">
        <f t="shared" si="5"/>
        <v>1.228645349477351E-4</v>
      </c>
      <c r="R7" s="83">
        <v>1.6383917596650351E-4</v>
      </c>
      <c r="S7" s="84">
        <f t="shared" si="6"/>
        <v>1.6648874220085539E-4</v>
      </c>
      <c r="T7" s="85">
        <f>分析係数表!F10</f>
        <v>0.57692307692307687</v>
      </c>
      <c r="U7" s="86">
        <f t="shared" si="7"/>
        <v>9.6051197423570404E-5</v>
      </c>
      <c r="V7" s="87">
        <f>分析係数表!D10</f>
        <v>3.8461538461538464E-2</v>
      </c>
      <c r="W7" s="167">
        <f t="shared" si="8"/>
        <v>0</v>
      </c>
      <c r="X7" s="76">
        <f>分析係数表!E10</f>
        <v>0</v>
      </c>
      <c r="Y7" s="166">
        <f t="shared" si="9"/>
        <v>0</v>
      </c>
    </row>
    <row r="8" spans="1:25" x14ac:dyDescent="0.2">
      <c r="A8" s="6" t="s">
        <v>222</v>
      </c>
      <c r="B8" s="5" t="s">
        <v>27</v>
      </c>
      <c r="C8" s="90"/>
      <c r="D8" s="76">
        <f>投入係数表!L8</f>
        <v>4.6908715639365793E-5</v>
      </c>
      <c r="E8" s="77">
        <f t="shared" si="0"/>
        <v>4.690871563936579E-3</v>
      </c>
      <c r="F8" s="76">
        <f>分析係数表!C11</f>
        <v>1.1498343082089746E-2</v>
      </c>
      <c r="G8" s="77">
        <f t="shared" si="1"/>
        <v>5.3937250596161669E-5</v>
      </c>
      <c r="H8" s="77">
        <v>2.9676257973956619E-3</v>
      </c>
      <c r="I8" s="77">
        <f t="shared" si="2"/>
        <v>2.9676257973956619E-3</v>
      </c>
      <c r="J8" s="76">
        <f>分析係数表!G11</f>
        <v>0.33907284768211921</v>
      </c>
      <c r="K8" s="78">
        <f t="shared" si="3"/>
        <v>1.0062413299778668E-3</v>
      </c>
      <c r="L8" s="79"/>
      <c r="M8" s="80"/>
      <c r="N8" s="81">
        <f>分析係数表!H11</f>
        <v>-2.0361874779781897E-5</v>
      </c>
      <c r="O8" s="82">
        <f t="shared" si="4"/>
        <v>-3.2206851412037405E-4</v>
      </c>
      <c r="P8" s="76">
        <f>分析係数表!C11</f>
        <v>1.1498343082089746E-2</v>
      </c>
      <c r="Q8" s="82">
        <f t="shared" si="5"/>
        <v>-3.7032542712949267E-6</v>
      </c>
      <c r="R8" s="83">
        <v>4.689975385239673E-4</v>
      </c>
      <c r="S8" s="84">
        <f t="shared" si="6"/>
        <v>3.4366233359196291E-3</v>
      </c>
      <c r="T8" s="85">
        <f>分析係数表!F11</f>
        <v>0.56026490066225165</v>
      </c>
      <c r="U8" s="86">
        <f t="shared" si="7"/>
        <v>1.9254194319125869E-3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投入係数表!L9</f>
        <v>2.3454357819682896E-5</v>
      </c>
      <c r="E9" s="77">
        <f t="shared" si="0"/>
        <v>2.3454357819682895E-3</v>
      </c>
      <c r="F9" s="76">
        <f>分析係数表!C12</f>
        <v>1.9264738750820132E-2</v>
      </c>
      <c r="G9" s="77">
        <f t="shared" si="1"/>
        <v>4.5184207596444626E-5</v>
      </c>
      <c r="H9" s="77">
        <v>1.047589212709686E-4</v>
      </c>
      <c r="I9" s="77">
        <f t="shared" si="2"/>
        <v>1.047589212709686E-4</v>
      </c>
      <c r="J9" s="76">
        <f>分析係数表!G12</f>
        <v>0.14212218649517686</v>
      </c>
      <c r="K9" s="78">
        <f t="shared" si="3"/>
        <v>1.4888566945906148E-5</v>
      </c>
      <c r="L9" s="79"/>
      <c r="M9" s="80"/>
      <c r="N9" s="81">
        <f>分析係数表!H12</f>
        <v>9.1393832299599312E-2</v>
      </c>
      <c r="O9" s="82">
        <f t="shared" si="4"/>
        <v>1.4455975241398615</v>
      </c>
      <c r="P9" s="76">
        <f>分析係数表!C12</f>
        <v>1.9264738750820132E-2</v>
      </c>
      <c r="Q9" s="82">
        <f t="shared" si="5"/>
        <v>2.7849058641386832E-2</v>
      </c>
      <c r="R9" s="83">
        <v>3.0819810434152071E-2</v>
      </c>
      <c r="S9" s="84">
        <f t="shared" si="6"/>
        <v>3.0924569355423041E-2</v>
      </c>
      <c r="T9" s="85">
        <f>分析係数表!F12</f>
        <v>0.30139335476956058</v>
      </c>
      <c r="U9" s="86">
        <f t="shared" si="7"/>
        <v>9.3204597028348976E-3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投入係数表!L10</f>
        <v>1.4541701848203397E-3</v>
      </c>
      <c r="E10" s="77">
        <f t="shared" si="0"/>
        <v>0.14541701848203398</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0.22364157560941281</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投入係数表!L11</f>
        <v>7.2239422084623322E-3</v>
      </c>
      <c r="E11" s="77">
        <f t="shared" si="0"/>
        <v>0.72239422084623317</v>
      </c>
      <c r="F11" s="76">
        <f>分析係数表!C14</f>
        <v>0.18033902375567878</v>
      </c>
      <c r="G11" s="77">
        <f t="shared" si="1"/>
        <v>0.13027586855415391</v>
      </c>
      <c r="H11" s="77">
        <v>0.16611892023509411</v>
      </c>
      <c r="I11" s="77">
        <f t="shared" si="2"/>
        <v>0.16611892023509411</v>
      </c>
      <c r="J11" s="76">
        <f>分析係数表!G14</f>
        <v>0.15919504269018833</v>
      </c>
      <c r="K11" s="78">
        <f t="shared" si="3"/>
        <v>2.6445308598473799E-2</v>
      </c>
      <c r="L11" s="79"/>
      <c r="M11" s="80"/>
      <c r="N11" s="81">
        <f>分析係数表!H14</f>
        <v>1.121673710694942E-3</v>
      </c>
      <c r="O11" s="82">
        <f t="shared" si="4"/>
        <v>1.7741774234370174E-2</v>
      </c>
      <c r="P11" s="76">
        <f>分析係数表!C14</f>
        <v>0.18033902375567878</v>
      </c>
      <c r="Q11" s="82">
        <f t="shared" si="5"/>
        <v>3.1995342451199725E-3</v>
      </c>
      <c r="R11" s="83">
        <v>1.7983324469052313E-2</v>
      </c>
      <c r="S11" s="84">
        <f t="shared" si="6"/>
        <v>0.18410224470414643</v>
      </c>
      <c r="T11" s="85">
        <f>分析係数表!F14</f>
        <v>0.29273560341521504</v>
      </c>
      <c r="U11" s="86">
        <f t="shared" si="7"/>
        <v>5.3893281693563881E-2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投入係数表!L12</f>
        <v>0.21054977014729337</v>
      </c>
      <c r="E12" s="77">
        <f t="shared" si="0"/>
        <v>21.054977014729339</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0.1317120192963582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投入係数表!L13</f>
        <v>1.0789004597054133E-3</v>
      </c>
      <c r="E13" s="77">
        <f t="shared" si="0"/>
        <v>0.10789004597054133</v>
      </c>
      <c r="F13" s="76">
        <f>分析係数表!C16</f>
        <v>5.2745741191408291E-2</v>
      </c>
      <c r="G13" s="77">
        <f t="shared" si="1"/>
        <v>5.6907404418913158E-3</v>
      </c>
      <c r="H13" s="77">
        <v>1.2289491267873293E-2</v>
      </c>
      <c r="I13" s="77">
        <f t="shared" si="2"/>
        <v>1.2289491267873293E-2</v>
      </c>
      <c r="J13" s="76">
        <f>分析係数表!G16</f>
        <v>3.3494998484389207E-2</v>
      </c>
      <c r="K13" s="78">
        <f t="shared" si="3"/>
        <v>4.1163649139133035E-4</v>
      </c>
      <c r="L13" s="79"/>
      <c r="M13" s="80"/>
      <c r="N13" s="81">
        <f>分析係数表!H16</f>
        <v>1.6486921479299057E-2</v>
      </c>
      <c r="O13" s="82">
        <f t="shared" si="4"/>
        <v>0.26077747558537939</v>
      </c>
      <c r="P13" s="76">
        <f>分析係数表!C16</f>
        <v>5.2745741191408291E-2</v>
      </c>
      <c r="Q13" s="82">
        <f t="shared" si="5"/>
        <v>1.3754901235775215E-2</v>
      </c>
      <c r="R13" s="83">
        <v>1.6474225988701779E-2</v>
      </c>
      <c r="S13" s="84">
        <f t="shared" si="6"/>
        <v>2.8763717256575071E-2</v>
      </c>
      <c r="T13" s="85">
        <f>分析係数表!F16</f>
        <v>0.28872385571385267</v>
      </c>
      <c r="U13" s="86">
        <f t="shared" si="7"/>
        <v>8.3047713509814356E-3</v>
      </c>
      <c r="V13" s="87">
        <f>分析係数表!D16</f>
        <v>4.2588663231282207E-2</v>
      </c>
      <c r="W13" s="167">
        <f t="shared" si="8"/>
        <v>0</v>
      </c>
      <c r="X13" s="76">
        <f>分析係数表!E16</f>
        <v>4.1527735677478021E-2</v>
      </c>
      <c r="Y13" s="166">
        <f t="shared" si="9"/>
        <v>0</v>
      </c>
    </row>
    <row r="14" spans="1:25" x14ac:dyDescent="0.2">
      <c r="A14" s="6" t="s">
        <v>2</v>
      </c>
      <c r="B14" s="5" t="s">
        <v>365</v>
      </c>
      <c r="C14" s="75">
        <f>最終需要_まとめ!C15</f>
        <v>100</v>
      </c>
      <c r="D14" s="76">
        <f>投入係数表!L14</f>
        <v>0.25980392156862747</v>
      </c>
      <c r="E14" s="77">
        <f t="shared" si="0"/>
        <v>25.980392156862749</v>
      </c>
      <c r="F14" s="76">
        <f>分析係数表!C17</f>
        <v>0.15216261717207402</v>
      </c>
      <c r="G14" s="77">
        <f t="shared" si="1"/>
        <v>3.9532444657450609</v>
      </c>
      <c r="H14" s="77">
        <v>4.1291716440055746</v>
      </c>
      <c r="I14" s="77">
        <f t="shared" si="2"/>
        <v>104.12917164400558</v>
      </c>
      <c r="J14" s="76">
        <f>分析係数表!G17</f>
        <v>0.21223848391031053</v>
      </c>
      <c r="K14" s="78">
        <f t="shared" si="3"/>
        <v>22.100217520560243</v>
      </c>
      <c r="L14" s="79"/>
      <c r="M14" s="80"/>
      <c r="N14" s="81">
        <f>分析係数表!H17</f>
        <v>2.8913862187290294E-3</v>
      </c>
      <c r="O14" s="82">
        <f t="shared" si="4"/>
        <v>4.5733729005093114E-2</v>
      </c>
      <c r="P14" s="76">
        <f>分析係数表!C17</f>
        <v>0.15216261717207402</v>
      </c>
      <c r="Q14" s="82">
        <f t="shared" si="5"/>
        <v>6.9589638984533615E-3</v>
      </c>
      <c r="R14" s="83">
        <v>1.6066895370857651E-2</v>
      </c>
      <c r="S14" s="84">
        <f t="shared" si="6"/>
        <v>104.14523853937644</v>
      </c>
      <c r="T14" s="85">
        <f>分析係数表!F17</f>
        <v>0.32270850924101696</v>
      </c>
      <c r="U14" s="86">
        <f t="shared" si="7"/>
        <v>33.608554673592273</v>
      </c>
      <c r="V14" s="87">
        <f>分析係数表!D17</f>
        <v>4.0646402101510458E-2</v>
      </c>
      <c r="W14" s="167">
        <f t="shared" si="8"/>
        <v>4</v>
      </c>
      <c r="X14" s="76">
        <f>分析係数表!E17</f>
        <v>3.8910779622853928E-2</v>
      </c>
      <c r="Y14" s="166">
        <f t="shared" si="9"/>
        <v>4</v>
      </c>
    </row>
    <row r="15" spans="1:25" x14ac:dyDescent="0.2">
      <c r="A15" s="6" t="s">
        <v>3</v>
      </c>
      <c r="B15" s="5" t="s">
        <v>31</v>
      </c>
      <c r="C15" s="90"/>
      <c r="D15" s="76">
        <f>投入係数表!L15</f>
        <v>3.7761516089689466E-3</v>
      </c>
      <c r="E15" s="77">
        <f t="shared" si="0"/>
        <v>0.37761516089689467</v>
      </c>
      <c r="F15" s="76">
        <f>分析係数表!C18</f>
        <v>0.19097312809809552</v>
      </c>
      <c r="G15" s="77">
        <f t="shared" si="1"/>
        <v>7.2114348493745623E-2</v>
      </c>
      <c r="H15" s="77">
        <v>8.2298660910620922E-2</v>
      </c>
      <c r="I15" s="77">
        <f t="shared" si="2"/>
        <v>8.2298660910620922E-2</v>
      </c>
      <c r="J15" s="76">
        <f>分析係数表!G18</f>
        <v>0.21574136510077171</v>
      </c>
      <c r="K15" s="78">
        <f t="shared" si="3"/>
        <v>1.7755225450822879E-2</v>
      </c>
      <c r="L15" s="79"/>
      <c r="M15" s="80"/>
      <c r="N15" s="81">
        <f>分析係数表!H18</f>
        <v>4.4087885392745155E-4</v>
      </c>
      <c r="O15" s="82">
        <f t="shared" si="4"/>
        <v>6.9734834796498389E-3</v>
      </c>
      <c r="P15" s="76">
        <f>分析係数表!C18</f>
        <v>0.19097312809809552</v>
      </c>
      <c r="Q15" s="82">
        <f t="shared" si="5"/>
        <v>1.3317479538491215E-3</v>
      </c>
      <c r="R15" s="83">
        <v>3.4568842740272093E-3</v>
      </c>
      <c r="S15" s="84">
        <f t="shared" si="6"/>
        <v>8.5755545184648133E-2</v>
      </c>
      <c r="T15" s="85">
        <f>分析係数表!F18</f>
        <v>0.45875477635423689</v>
      </c>
      <c r="U15" s="86">
        <f t="shared" si="7"/>
        <v>3.9340765952318911E-2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投入係数表!L16</f>
        <v>1.61835068955812E-3</v>
      </c>
      <c r="E16" s="77">
        <f t="shared" si="0"/>
        <v>0.16183506895581201</v>
      </c>
      <c r="F16" s="76">
        <f>分析係数表!C19</f>
        <v>0.34654894752252985</v>
      </c>
      <c r="G16" s="77">
        <f t="shared" si="1"/>
        <v>5.6083772818872696E-2</v>
      </c>
      <c r="H16" s="77">
        <v>8.4269234722021566E-2</v>
      </c>
      <c r="I16" s="77">
        <f t="shared" si="2"/>
        <v>8.4269234722021566E-2</v>
      </c>
      <c r="J16" s="76">
        <f>分析係数表!G19</f>
        <v>5.7665249016256609E-2</v>
      </c>
      <c r="K16" s="78">
        <f t="shared" si="3"/>
        <v>4.8594064046547517E-3</v>
      </c>
      <c r="L16" s="79"/>
      <c r="M16" s="80"/>
      <c r="N16" s="81">
        <f>分析係数表!H19</f>
        <v>-1.1331825964400361E-4</v>
      </c>
      <c r="O16" s="82">
        <f t="shared" si="4"/>
        <v>-1.7923812959742557E-3</v>
      </c>
      <c r="P16" s="76">
        <f>分析係数表!C19</f>
        <v>0.34654894752252985</v>
      </c>
      <c r="Q16" s="82">
        <f t="shared" si="5"/>
        <v>-6.211478516789464E-4</v>
      </c>
      <c r="R16" s="83">
        <v>4.9325086113347896E-3</v>
      </c>
      <c r="S16" s="84">
        <f t="shared" si="6"/>
        <v>8.9201743333356356E-2</v>
      </c>
      <c r="T16" s="85">
        <f>分析係数表!F19</f>
        <v>0.23996184268055168</v>
      </c>
      <c r="U16" s="86">
        <f t="shared" si="7"/>
        <v>2.1405014700589808E-2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投入係数表!L17</f>
        <v>2.6034337179848014E-3</v>
      </c>
      <c r="E17" s="77">
        <f t="shared" si="0"/>
        <v>0.26034337179848016</v>
      </c>
      <c r="F17" s="76">
        <f>分析係数表!C20</f>
        <v>0.26243263202551737</v>
      </c>
      <c r="G17" s="77">
        <f t="shared" si="1"/>
        <v>6.8322596291472998E-2</v>
      </c>
      <c r="H17" s="77">
        <v>8.4458270100873298E-2</v>
      </c>
      <c r="I17" s="77">
        <f t="shared" si="2"/>
        <v>8.4458270100873298E-2</v>
      </c>
      <c r="J17" s="76">
        <f>分析係数表!G20</f>
        <v>0.1000148720999405</v>
      </c>
      <c r="K17" s="78">
        <f t="shared" si="3"/>
        <v>8.4470830819210717E-3</v>
      </c>
      <c r="L17" s="79"/>
      <c r="M17" s="80"/>
      <c r="N17" s="81">
        <f>分析係数表!H20</f>
        <v>5.5154121686104877E-4</v>
      </c>
      <c r="O17" s="82">
        <f t="shared" si="4"/>
        <v>8.723855838999697E-3</v>
      </c>
      <c r="P17" s="76">
        <f>分析係数表!C20</f>
        <v>0.26243263202551737</v>
      </c>
      <c r="Q17" s="82">
        <f t="shared" si="5"/>
        <v>2.2894244492398684E-3</v>
      </c>
      <c r="R17" s="83">
        <v>8.4017966230119558E-3</v>
      </c>
      <c r="S17" s="84">
        <f t="shared" si="6"/>
        <v>9.2860066723885248E-2</v>
      </c>
      <c r="T17" s="85">
        <f>分析係数表!F20</f>
        <v>0.22264772952607575</v>
      </c>
      <c r="U17" s="86">
        <f t="shared" si="7"/>
        <v>2.067508301971295E-2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投入係数表!L18</f>
        <v>2.3454357819682899E-3</v>
      </c>
      <c r="E18" s="77">
        <f t="shared" si="0"/>
        <v>0.234543578196829</v>
      </c>
      <c r="F18" s="76">
        <f>分析係数表!C21</f>
        <v>0.1872140973927936</v>
      </c>
      <c r="G18" s="77">
        <f t="shared" si="1"/>
        <v>4.3909864291395442E-2</v>
      </c>
      <c r="H18" s="77">
        <v>5.7887755556566341E-2</v>
      </c>
      <c r="I18" s="77">
        <f t="shared" si="2"/>
        <v>5.7887755556566341E-2</v>
      </c>
      <c r="J18" s="76">
        <f>分析係数表!G21</f>
        <v>0.28516992623231124</v>
      </c>
      <c r="K18" s="78">
        <f t="shared" si="3"/>
        <v>1.650784698182009E-2</v>
      </c>
      <c r="L18" s="79"/>
      <c r="M18" s="80"/>
      <c r="N18" s="81">
        <f>分析係数表!H21</f>
        <v>9.0743137605549761E-4</v>
      </c>
      <c r="O18" s="82">
        <f t="shared" si="4"/>
        <v>1.4353053346668844E-2</v>
      </c>
      <c r="P18" s="76">
        <f>分析係数表!C21</f>
        <v>0.1872140973927936</v>
      </c>
      <c r="Q18" s="82">
        <f t="shared" si="5"/>
        <v>2.6870939271272229E-3</v>
      </c>
      <c r="R18" s="83">
        <v>7.5183404778544159E-3</v>
      </c>
      <c r="S18" s="84">
        <f t="shared" si="6"/>
        <v>6.5406096034420755E-2</v>
      </c>
      <c r="T18" s="85">
        <f>分析係数表!F21</f>
        <v>0.425556514517416</v>
      </c>
      <c r="U18" s="86">
        <f t="shared" si="7"/>
        <v>2.7833990256599481E-2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投入係数表!L19</f>
        <v>5.1599587203302369E-4</v>
      </c>
      <c r="E19" s="77">
        <f t="shared" si="0"/>
        <v>5.159958720330237E-2</v>
      </c>
      <c r="F19" s="76">
        <f>分析係数表!C22</f>
        <v>8.038175161462835E-2</v>
      </c>
      <c r="G19" s="77">
        <f t="shared" si="1"/>
        <v>4.1476652019932069E-3</v>
      </c>
      <c r="H19" s="77">
        <v>7.4669719698256835E-3</v>
      </c>
      <c r="I19" s="77">
        <f t="shared" si="2"/>
        <v>7.4669719698256835E-3</v>
      </c>
      <c r="J19" s="76">
        <f>分析係数表!G22</f>
        <v>0.19463811255169108</v>
      </c>
      <c r="K19" s="78">
        <f t="shared" si="3"/>
        <v>1.453357330683254E-3</v>
      </c>
      <c r="L19" s="79"/>
      <c r="M19" s="80"/>
      <c r="N19" s="81">
        <f>分析係数表!H22</f>
        <v>4.3379646269970129E-5</v>
      </c>
      <c r="O19" s="82">
        <f t="shared" si="4"/>
        <v>6.8614596486514469E-4</v>
      </c>
      <c r="P19" s="76">
        <f>分析係数表!C22</f>
        <v>8.038175161462835E-2</v>
      </c>
      <c r="Q19" s="82">
        <f t="shared" si="5"/>
        <v>5.5153614519169572E-5</v>
      </c>
      <c r="R19" s="83">
        <v>1.0578227979447961E-3</v>
      </c>
      <c r="S19" s="84">
        <f t="shared" si="6"/>
        <v>8.5247947677704796E-3</v>
      </c>
      <c r="T19" s="85">
        <f>分析係数表!F22</f>
        <v>0.41254969334958147</v>
      </c>
      <c r="U19" s="86">
        <f t="shared" si="7"/>
        <v>3.5169014673118279E-3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投入係数表!L20</f>
        <v>3.3774275260343373E-3</v>
      </c>
      <c r="E20" s="77">
        <f t="shared" si="0"/>
        <v>0.33774275260343373</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4.0608638736916729E-4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投入係数表!L21</f>
        <v>0</v>
      </c>
      <c r="E21" s="77">
        <f t="shared" si="0"/>
        <v>0</v>
      </c>
      <c r="F21" s="76">
        <f>分析係数表!C24</f>
        <v>0.43147437344773087</v>
      </c>
      <c r="G21" s="77">
        <f t="shared" si="1"/>
        <v>0</v>
      </c>
      <c r="H21" s="77">
        <v>9.4690515922749435E-3</v>
      </c>
      <c r="I21" s="77">
        <f t="shared" si="2"/>
        <v>9.4690515922749435E-3</v>
      </c>
      <c r="J21" s="76">
        <f>分析係数表!G24</f>
        <v>0.20829056454796685</v>
      </c>
      <c r="K21" s="78">
        <f t="shared" si="3"/>
        <v>1.9723141018887723E-3</v>
      </c>
      <c r="L21" s="79"/>
      <c r="M21" s="80"/>
      <c r="N21" s="81">
        <f>分析係数表!H24</f>
        <v>3.3906948002854204E-4</v>
      </c>
      <c r="O21" s="82">
        <f t="shared" si="4"/>
        <v>5.3631409090479677E-3</v>
      </c>
      <c r="P21" s="76">
        <f>分析係数表!C24</f>
        <v>0.43147437344773087</v>
      </c>
      <c r="Q21" s="82">
        <f t="shared" si="5"/>
        <v>2.3140578634433659E-3</v>
      </c>
      <c r="R21" s="83">
        <v>1.0023187359246E-2</v>
      </c>
      <c r="S21" s="84">
        <f t="shared" si="6"/>
        <v>1.9492238951520944E-2</v>
      </c>
      <c r="T21" s="85">
        <f>分析係数表!F24</f>
        <v>0.39163047769443349</v>
      </c>
      <c r="U21" s="86">
        <f t="shared" si="7"/>
        <v>7.6337548519181909E-3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投入係数表!L22</f>
        <v>0</v>
      </c>
      <c r="E22" s="77">
        <f t="shared" si="0"/>
        <v>0</v>
      </c>
      <c r="F22" s="76">
        <f>分析係数表!C25</f>
        <v>2.0402938023075357E-2</v>
      </c>
      <c r="G22" s="77">
        <f t="shared" si="1"/>
        <v>0</v>
      </c>
      <c r="H22" s="77">
        <v>1.1848771872234912E-3</v>
      </c>
      <c r="I22" s="77">
        <f t="shared" si="2"/>
        <v>1.1848771872234912E-3</v>
      </c>
      <c r="J22" s="76">
        <f>分析係数表!G25</f>
        <v>0.19686528023418917</v>
      </c>
      <c r="K22" s="78">
        <f t="shared" si="3"/>
        <v>2.3326117950585044E-4</v>
      </c>
      <c r="L22" s="79"/>
      <c r="M22" s="80"/>
      <c r="N22" s="81">
        <f>分析係数表!H25</f>
        <v>5.1170276620495381E-4</v>
      </c>
      <c r="O22" s="82">
        <f t="shared" si="4"/>
        <v>8.0937217896337489E-3</v>
      </c>
      <c r="P22" s="76">
        <f>分析係数表!C25</f>
        <v>2.0402938023075357E-2</v>
      </c>
      <c r="Q22" s="82">
        <f t="shared" si="5"/>
        <v>1.6513570404991194E-4</v>
      </c>
      <c r="R22" s="83">
        <v>2.0045949240939552E-3</v>
      </c>
      <c r="S22" s="84">
        <f t="shared" si="6"/>
        <v>3.1894721113174462E-3</v>
      </c>
      <c r="T22" s="85">
        <f>分析係数表!F25</f>
        <v>0.34975910227480639</v>
      </c>
      <c r="U22" s="86">
        <f t="shared" si="7"/>
        <v>1.1155469023849214E-3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投入係数表!L23</f>
        <v>2.3454357819682896E-5</v>
      </c>
      <c r="E23" s="77">
        <f t="shared" si="0"/>
        <v>2.3454357819682895E-3</v>
      </c>
      <c r="F23" s="76">
        <f>分析係数表!C26</f>
        <v>0.47286916478187335</v>
      </c>
      <c r="G23" s="77">
        <f t="shared" si="1"/>
        <v>1.109084259268865E-3</v>
      </c>
      <c r="H23" s="77">
        <v>1.809355411568454E-2</v>
      </c>
      <c r="I23" s="77">
        <f t="shared" si="2"/>
        <v>1.809355411568454E-2</v>
      </c>
      <c r="J23" s="76">
        <f>分析係数表!G26</f>
        <v>0.19643719482749369</v>
      </c>
      <c r="K23" s="78">
        <f t="shared" si="3"/>
        <v>3.5542470149445243E-3</v>
      </c>
      <c r="L23" s="79"/>
      <c r="M23" s="80"/>
      <c r="N23" s="81">
        <f>分析係数表!H26</f>
        <v>1.0239367117519889E-2</v>
      </c>
      <c r="O23" s="82">
        <f t="shared" si="4"/>
        <v>0.16195845366592376</v>
      </c>
      <c r="P23" s="76">
        <f>分析係数表!C26</f>
        <v>0.47286916478187335</v>
      </c>
      <c r="Q23" s="82">
        <f t="shared" si="5"/>
        <v>7.6585158714369106E-2</v>
      </c>
      <c r="R23" s="83">
        <v>8.8323558131867694E-2</v>
      </c>
      <c r="S23" s="84">
        <f t="shared" si="6"/>
        <v>0.10641711224755224</v>
      </c>
      <c r="T23" s="85">
        <f>分析係数表!F26</f>
        <v>0.33423527698357336</v>
      </c>
      <c r="U23" s="86">
        <f t="shared" si="7"/>
        <v>3.5568352987852637E-2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投入係数表!L24</f>
        <v>0</v>
      </c>
      <c r="E24" s="77">
        <f t="shared" si="0"/>
        <v>0</v>
      </c>
      <c r="F24" s="76">
        <f>分析係数表!C27</f>
        <v>1</v>
      </c>
      <c r="G24" s="77">
        <f t="shared" si="1"/>
        <v>0</v>
      </c>
      <c r="H24" s="77">
        <v>6.4536737457891648E-3</v>
      </c>
      <c r="I24" s="77">
        <f t="shared" si="2"/>
        <v>6.4536737457891648E-3</v>
      </c>
      <c r="J24" s="76">
        <f>分析係数表!G27</f>
        <v>0.17103446822411195</v>
      </c>
      <c r="K24" s="78">
        <f t="shared" si="3"/>
        <v>1.1038006572029625E-3</v>
      </c>
      <c r="L24" s="79"/>
      <c r="M24" s="80"/>
      <c r="N24" s="81">
        <f>分析係数表!H27</f>
        <v>1.1068892190070134E-2</v>
      </c>
      <c r="O24" s="82">
        <f t="shared" si="4"/>
        <v>0.17507924487161031</v>
      </c>
      <c r="P24" s="76">
        <f>分析係数表!C27</f>
        <v>1</v>
      </c>
      <c r="Q24" s="82">
        <f t="shared" si="5"/>
        <v>0.17507924487161031</v>
      </c>
      <c r="R24" s="83">
        <v>0.18265885378364802</v>
      </c>
      <c r="S24" s="84">
        <f t="shared" si="6"/>
        <v>0.18911252752943719</v>
      </c>
      <c r="T24" s="85">
        <f>分析係数表!F27</f>
        <v>0.3217420626139369</v>
      </c>
      <c r="U24" s="86">
        <f t="shared" si="7"/>
        <v>6.0845454673456048E-2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投入係数表!L25</f>
        <v>0</v>
      </c>
      <c r="E25" s="77">
        <f t="shared" si="0"/>
        <v>0</v>
      </c>
      <c r="F25" s="76">
        <f>分析係数表!C28</f>
        <v>0.16320886633176235</v>
      </c>
      <c r="G25" s="77">
        <f t="shared" si="1"/>
        <v>0</v>
      </c>
      <c r="H25" s="77">
        <v>2.3473399154645025E-2</v>
      </c>
      <c r="I25" s="77">
        <f t="shared" si="2"/>
        <v>2.3473399154645025E-2</v>
      </c>
      <c r="J25" s="76">
        <f>分析係数表!G28</f>
        <v>0.12483282142099486</v>
      </c>
      <c r="K25" s="78">
        <f t="shared" si="3"/>
        <v>2.930250644815534E-3</v>
      </c>
      <c r="L25" s="79"/>
      <c r="M25" s="80"/>
      <c r="N25" s="81">
        <f>分析係数表!H28</f>
        <v>1.8347819774390428E-2</v>
      </c>
      <c r="O25" s="82">
        <f t="shared" si="4"/>
        <v>0.29021173718020665</v>
      </c>
      <c r="P25" s="76">
        <f>分析係数表!C28</f>
        <v>0.16320886633176235</v>
      </c>
      <c r="Q25" s="82">
        <f t="shared" si="5"/>
        <v>4.7365128621352892E-2</v>
      </c>
      <c r="R25" s="83">
        <v>5.7742650973414522E-2</v>
      </c>
      <c r="S25" s="84">
        <f t="shared" si="6"/>
        <v>8.1216050128059547E-2</v>
      </c>
      <c r="T25" s="85">
        <f>分析係数表!F28</f>
        <v>0.21296475644963428</v>
      </c>
      <c r="U25" s="86">
        <f t="shared" si="7"/>
        <v>1.7296156335323491E-2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投入係数表!L26</f>
        <v>2.2750727085092408E-3</v>
      </c>
      <c r="E26" s="77">
        <f t="shared" si="0"/>
        <v>0.22750727085092409</v>
      </c>
      <c r="F26" s="76">
        <f>分析係数表!C29</f>
        <v>0.17511419896605485</v>
      </c>
      <c r="G26" s="77">
        <f t="shared" si="1"/>
        <v>3.983975349401285E-2</v>
      </c>
      <c r="H26" s="77">
        <v>5.3335620605572086E-2</v>
      </c>
      <c r="I26" s="77">
        <f t="shared" si="2"/>
        <v>5.3335620605572086E-2</v>
      </c>
      <c r="J26" s="76">
        <f>分析係数表!G29</f>
        <v>0.26067586141523297</v>
      </c>
      <c r="K26" s="78">
        <f t="shared" si="3"/>
        <v>1.3903308845473554E-2</v>
      </c>
      <c r="L26" s="79"/>
      <c r="M26" s="80"/>
      <c r="N26" s="81">
        <f>分析係数表!H29</f>
        <v>9.8560326923179068E-3</v>
      </c>
      <c r="O26" s="82">
        <f t="shared" si="4"/>
        <v>0.15589516381313584</v>
      </c>
      <c r="P26" s="76">
        <f>分析係数表!C29</f>
        <v>0.17511419896605485</v>
      </c>
      <c r="Q26" s="82">
        <f t="shared" si="5"/>
        <v>2.7299456733819182E-2</v>
      </c>
      <c r="R26" s="83">
        <v>3.833889945445746E-2</v>
      </c>
      <c r="S26" s="84">
        <f t="shared" si="6"/>
        <v>9.1674520060029546E-2</v>
      </c>
      <c r="T26" s="85">
        <f>分析係数表!F29</f>
        <v>0.43490212806294137</v>
      </c>
      <c r="U26" s="86">
        <f t="shared" si="7"/>
        <v>3.9869443863255659E-2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投入係数表!L27</f>
        <v>3.5181536729524347E-3</v>
      </c>
      <c r="E27" s="77">
        <f t="shared" si="0"/>
        <v>0.35181536729524349</v>
      </c>
      <c r="F27" s="76">
        <f>分析係数表!C30</f>
        <v>1</v>
      </c>
      <c r="G27" s="77">
        <f t="shared" si="1"/>
        <v>0.35181536729524349</v>
      </c>
      <c r="H27" s="77">
        <v>0.40490770088820488</v>
      </c>
      <c r="I27" s="77">
        <f t="shared" si="2"/>
        <v>0.40490770088820488</v>
      </c>
      <c r="J27" s="76">
        <f>分析係数表!G30</f>
        <v>0.34449040627670319</v>
      </c>
      <c r="K27" s="78">
        <f t="shared" si="3"/>
        <v>0.13948681838354351</v>
      </c>
      <c r="L27" s="79"/>
      <c r="M27" s="80"/>
      <c r="N27" s="81">
        <f>分析係数表!H30</f>
        <v>0</v>
      </c>
      <c r="O27" s="82">
        <f t="shared" si="4"/>
        <v>0</v>
      </c>
      <c r="P27" s="76">
        <f>分析係数表!C30</f>
        <v>1</v>
      </c>
      <c r="Q27" s="82">
        <f t="shared" si="5"/>
        <v>0</v>
      </c>
      <c r="R27" s="83">
        <v>5.3094396938305227E-2</v>
      </c>
      <c r="S27" s="84">
        <f t="shared" si="6"/>
        <v>0.45800209782651014</v>
      </c>
      <c r="T27" s="85">
        <f>分析係数表!F30</f>
        <v>0.43986930008545017</v>
      </c>
      <c r="U27" s="86">
        <f t="shared" si="7"/>
        <v>0.2014610622086149</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投入係数表!L28</f>
        <v>3.4407542921474812E-2</v>
      </c>
      <c r="E28" s="77">
        <f t="shared" si="0"/>
        <v>3.4407542921474814</v>
      </c>
      <c r="F28" s="76">
        <f>分析係数表!C31</f>
        <v>0.18996181002708823</v>
      </c>
      <c r="G28" s="77">
        <f t="shared" si="1"/>
        <v>0.65361191319480827</v>
      </c>
      <c r="H28" s="77">
        <v>0.72052705467657385</v>
      </c>
      <c r="I28" s="77">
        <f t="shared" si="2"/>
        <v>0.72052705467657385</v>
      </c>
      <c r="J28" s="76">
        <f>分析係数表!G31</f>
        <v>7.0838389091119197E-2</v>
      </c>
      <c r="K28" s="78">
        <f t="shared" si="3"/>
        <v>5.1040975849857256E-2</v>
      </c>
      <c r="L28" s="79"/>
      <c r="M28" s="80"/>
      <c r="N28" s="81">
        <f>分析係数表!H31</f>
        <v>2.3010689098960483E-2</v>
      </c>
      <c r="O28" s="82">
        <f t="shared" si="4"/>
        <v>0.36396542691377232</v>
      </c>
      <c r="P28" s="76">
        <f>分析係数表!C31</f>
        <v>0.18996181002708823</v>
      </c>
      <c r="Q28" s="82">
        <f t="shared" si="5"/>
        <v>6.9139531283822081E-2</v>
      </c>
      <c r="R28" s="83">
        <v>9.5409252532599603E-2</v>
      </c>
      <c r="S28" s="84">
        <f t="shared" si="6"/>
        <v>0.81593630720917343</v>
      </c>
      <c r="T28" s="85">
        <f>分析係数表!F31</f>
        <v>0.34223146703645924</v>
      </c>
      <c r="U28" s="86">
        <f t="shared" si="7"/>
        <v>0.27923907942450649</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投入係数表!L29</f>
        <v>1.0554461018857304E-3</v>
      </c>
      <c r="E29" s="77">
        <f t="shared" si="0"/>
        <v>0.10554461018857303</v>
      </c>
      <c r="F29" s="76">
        <f>分析係数表!C32</f>
        <v>1</v>
      </c>
      <c r="G29" s="77">
        <f t="shared" si="1"/>
        <v>0.10554461018857303</v>
      </c>
      <c r="H29" s="77">
        <v>0.13687481663303716</v>
      </c>
      <c r="I29" s="77">
        <f t="shared" si="2"/>
        <v>0.13687481663303716</v>
      </c>
      <c r="J29" s="76">
        <f>分析係数表!G32</f>
        <v>0.14032906064664244</v>
      </c>
      <c r="K29" s="78">
        <f t="shared" si="3"/>
        <v>1.9207514444295536E-2</v>
      </c>
      <c r="L29" s="79"/>
      <c r="M29" s="80"/>
      <c r="N29" s="81">
        <f>分析係数表!H32</f>
        <v>6.1785010473086027E-3</v>
      </c>
      <c r="O29" s="82">
        <f t="shared" si="4"/>
        <v>9.7726789567221334E-2</v>
      </c>
      <c r="P29" s="76">
        <f>分析係数表!C32</f>
        <v>1</v>
      </c>
      <c r="Q29" s="82">
        <f t="shared" si="5"/>
        <v>9.7726789567221334E-2</v>
      </c>
      <c r="R29" s="83">
        <v>0.13456351947565448</v>
      </c>
      <c r="S29" s="84">
        <f t="shared" si="6"/>
        <v>0.27143833610869161</v>
      </c>
      <c r="T29" s="85">
        <f>分析係数表!F32</f>
        <v>0.48206428161469295</v>
      </c>
      <c r="U29" s="86">
        <f t="shared" si="7"/>
        <v>0.13085072649892399</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投入係数表!L30</f>
        <v>4.6908715639365793E-5</v>
      </c>
      <c r="E30" s="77">
        <f t="shared" si="0"/>
        <v>4.690871563936579E-3</v>
      </c>
      <c r="F30" s="76">
        <f>分析係数表!C33</f>
        <v>0.86409315680331789</v>
      </c>
      <c r="G30" s="77">
        <f t="shared" si="1"/>
        <v>4.0533500178408753E-3</v>
      </c>
      <c r="H30" s="77">
        <v>2.7284621632111931E-2</v>
      </c>
      <c r="I30" s="77">
        <f t="shared" si="2"/>
        <v>2.7284621632111931E-2</v>
      </c>
      <c r="J30" s="76">
        <f>分析係数表!G33</f>
        <v>0.50769230769230766</v>
      </c>
      <c r="K30" s="78">
        <f t="shared" si="3"/>
        <v>1.3852192520918363E-2</v>
      </c>
      <c r="L30" s="79"/>
      <c r="M30" s="80"/>
      <c r="N30" s="81">
        <f>分析係数表!H33</f>
        <v>9.5612281574628043E-4</v>
      </c>
      <c r="O30" s="82">
        <f t="shared" si="4"/>
        <v>1.5123217184782782E-2</v>
      </c>
      <c r="P30" s="76">
        <f>分析係数表!C33</f>
        <v>0.86409315680331789</v>
      </c>
      <c r="Q30" s="82">
        <f t="shared" si="5"/>
        <v>1.306786847822114E-2</v>
      </c>
      <c r="R30" s="83">
        <v>4.4256912094523551E-2</v>
      </c>
      <c r="S30" s="84">
        <f t="shared" si="6"/>
        <v>7.1541533726635478E-2</v>
      </c>
      <c r="T30" s="85">
        <f>分析係数表!F33</f>
        <v>0.64348226623675731</v>
      </c>
      <c r="U30" s="86">
        <f t="shared" si="7"/>
        <v>4.6035708252468804E-2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投入係数表!L31</f>
        <v>6.0324608312224408E-2</v>
      </c>
      <c r="E31" s="77">
        <f t="shared" si="0"/>
        <v>6.0324608312224406</v>
      </c>
      <c r="F31" s="76">
        <f>分析係数表!C34</f>
        <v>0.40150848192581112</v>
      </c>
      <c r="G31" s="77">
        <f t="shared" si="1"/>
        <v>2.4220841906210389</v>
      </c>
      <c r="H31" s="77">
        <v>2.6034467159411512</v>
      </c>
      <c r="I31" s="77">
        <f t="shared" si="2"/>
        <v>2.6034467159411512</v>
      </c>
      <c r="J31" s="76">
        <f>分析係数表!G34</f>
        <v>0.42480512041441487</v>
      </c>
      <c r="K31" s="78">
        <f t="shared" si="3"/>
        <v>1.1059574956578937</v>
      </c>
      <c r="L31" s="79"/>
      <c r="M31" s="80"/>
      <c r="N31" s="81">
        <f>分析係数表!H34</f>
        <v>0.15672180898436738</v>
      </c>
      <c r="O31" s="82">
        <f t="shared" si="4"/>
        <v>2.4789053412690198</v>
      </c>
      <c r="P31" s="76">
        <f>分析係数表!C34</f>
        <v>0.40150848192581112</v>
      </c>
      <c r="Q31" s="82">
        <f t="shared" si="5"/>
        <v>0.99530152041070896</v>
      </c>
      <c r="R31" s="83">
        <v>1.0863561163503741</v>
      </c>
      <c r="S31" s="84">
        <f t="shared" si="6"/>
        <v>3.6898028322915253</v>
      </c>
      <c r="T31" s="85">
        <f>分析係数表!F34</f>
        <v>0.69808980649017505</v>
      </c>
      <c r="U31" s="86">
        <f t="shared" si="7"/>
        <v>2.5758137451812906</v>
      </c>
      <c r="V31" s="87">
        <f>分析係数表!D34</f>
        <v>0.1643762608024307</v>
      </c>
      <c r="W31" s="167">
        <f t="shared" si="8"/>
        <v>1</v>
      </c>
      <c r="X31" s="76">
        <f>分析係数表!E34</f>
        <v>0.12280028889497671</v>
      </c>
      <c r="Y31" s="166">
        <f t="shared" si="9"/>
        <v>0</v>
      </c>
    </row>
    <row r="32" spans="1:25" x14ac:dyDescent="0.2">
      <c r="A32" s="6" t="s">
        <v>20</v>
      </c>
      <c r="B32" s="5" t="s">
        <v>37</v>
      </c>
      <c r="C32" s="90"/>
      <c r="D32" s="76">
        <f>投入係数表!L32</f>
        <v>2.8379772961816306E-3</v>
      </c>
      <c r="E32" s="77">
        <f t="shared" si="0"/>
        <v>0.28379772961816307</v>
      </c>
      <c r="F32" s="76">
        <f>分析係数表!C35</f>
        <v>0.54799934277091245</v>
      </c>
      <c r="G32" s="77">
        <f t="shared" si="1"/>
        <v>0.15552096931063047</v>
      </c>
      <c r="H32" s="77">
        <v>0.2434254567342421</v>
      </c>
      <c r="I32" s="77">
        <f t="shared" si="2"/>
        <v>0.2434254567342421</v>
      </c>
      <c r="J32" s="76">
        <f>分析係数表!G35</f>
        <v>0.31370112289734142</v>
      </c>
      <c r="K32" s="78">
        <f t="shared" si="3"/>
        <v>7.636283911932995E-2</v>
      </c>
      <c r="L32" s="79"/>
      <c r="M32" s="80"/>
      <c r="N32" s="81">
        <f>分析係数表!H35</f>
        <v>5.7539116932049765E-2</v>
      </c>
      <c r="O32" s="82">
        <f t="shared" si="4"/>
        <v>0.91010960898867788</v>
      </c>
      <c r="P32" s="76">
        <f>分析係数表!C35</f>
        <v>0.54799934277091245</v>
      </c>
      <c r="Q32" s="82">
        <f t="shared" si="5"/>
        <v>0.49873946757528759</v>
      </c>
      <c r="R32" s="83">
        <v>0.69129840620149263</v>
      </c>
      <c r="S32" s="84">
        <f t="shared" si="6"/>
        <v>0.93472386293573473</v>
      </c>
      <c r="T32" s="85">
        <f>分析係数表!F35</f>
        <v>0.64107230038613461</v>
      </c>
      <c r="U32" s="86">
        <f t="shared" si="7"/>
        <v>0.59922557703802548</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投入係数表!L33</f>
        <v>5.6290458767238951E-4</v>
      </c>
      <c r="E33" s="77">
        <f t="shared" si="0"/>
        <v>5.6290458767238954E-2</v>
      </c>
      <c r="F33" s="76">
        <f>分析係数表!C36</f>
        <v>1</v>
      </c>
      <c r="G33" s="77">
        <f t="shared" si="1"/>
        <v>5.6290458767238954E-2</v>
      </c>
      <c r="H33" s="77">
        <v>0.18512229721027354</v>
      </c>
      <c r="I33" s="77">
        <f t="shared" si="2"/>
        <v>0.18512229721027354</v>
      </c>
      <c r="J33" s="76">
        <f>分析係数表!G36</f>
        <v>7.1688905781264842E-2</v>
      </c>
      <c r="K33" s="78">
        <f t="shared" si="3"/>
        <v>1.3271214922718606E-2</v>
      </c>
      <c r="L33" s="79"/>
      <c r="M33" s="80"/>
      <c r="N33" s="81">
        <f>分析係数表!H36</f>
        <v>0.19452761335809809</v>
      </c>
      <c r="O33" s="82">
        <f t="shared" si="4"/>
        <v>3.0768885511384312</v>
      </c>
      <c r="P33" s="76">
        <f>分析係数表!C36</f>
        <v>1</v>
      </c>
      <c r="Q33" s="82">
        <f t="shared" si="5"/>
        <v>3.0768885511384312</v>
      </c>
      <c r="R33" s="83">
        <v>3.2861642532069508</v>
      </c>
      <c r="S33" s="84">
        <f t="shared" si="6"/>
        <v>3.4712865504172243</v>
      </c>
      <c r="T33" s="85">
        <f>分析係数表!F36</f>
        <v>0.82458021691620631</v>
      </c>
      <c r="U33" s="86">
        <f t="shared" si="7"/>
        <v>2.8623542167213443</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投入係数表!L34</f>
        <v>1.723895299746693E-2</v>
      </c>
      <c r="E34" s="77">
        <f t="shared" si="0"/>
        <v>1.723895299746693</v>
      </c>
      <c r="F34" s="76">
        <f>分析係数表!C37</f>
        <v>0.69131042420256494</v>
      </c>
      <c r="G34" s="77">
        <f t="shared" si="1"/>
        <v>1.1917467909486941</v>
      </c>
      <c r="H34" s="77">
        <v>1.3960177637463433</v>
      </c>
      <c r="I34" s="77">
        <f t="shared" si="2"/>
        <v>1.3960177637463433</v>
      </c>
      <c r="J34" s="76">
        <f>分析係数表!G37</f>
        <v>0.4182361073997049</v>
      </c>
      <c r="K34" s="78">
        <f t="shared" si="3"/>
        <v>0.58386503537011147</v>
      </c>
      <c r="L34" s="79"/>
      <c r="M34" s="80"/>
      <c r="N34" s="81">
        <f>分析係数表!H37</f>
        <v>4.8668421919292611E-2</v>
      </c>
      <c r="O34" s="82">
        <f t="shared" si="4"/>
        <v>0.76979976066319322</v>
      </c>
      <c r="P34" s="76">
        <f>分析係数表!C37</f>
        <v>0.69131042420256494</v>
      </c>
      <c r="Q34" s="82">
        <f t="shared" si="5"/>
        <v>0.53217059909510511</v>
      </c>
      <c r="R34" s="83">
        <v>0.64525836939512105</v>
      </c>
      <c r="S34" s="84">
        <f t="shared" si="6"/>
        <v>2.0412761331414644</v>
      </c>
      <c r="T34" s="85">
        <f>分析係数表!F37</f>
        <v>0.69719766239499947</v>
      </c>
      <c r="U34" s="86">
        <f t="shared" si="7"/>
        <v>1.4231729483289326</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投入係数表!L35</f>
        <v>3.5416080307721174E-3</v>
      </c>
      <c r="E35" s="77">
        <f t="shared" si="0"/>
        <v>0.35416080307721176</v>
      </c>
      <c r="F35" s="76">
        <f>分析係数表!C38</f>
        <v>0.16493332646861969</v>
      </c>
      <c r="G35" s="77">
        <f t="shared" si="1"/>
        <v>5.8412919356322299E-2</v>
      </c>
      <c r="H35" s="77">
        <v>0.10076110933705401</v>
      </c>
      <c r="I35" s="77">
        <f t="shared" si="2"/>
        <v>0.10076110933705401</v>
      </c>
      <c r="J35" s="76">
        <f>分析係数表!G38</f>
        <v>0.22742119554523632</v>
      </c>
      <c r="K35" s="78">
        <f t="shared" si="3"/>
        <v>2.2915211949897096E-2</v>
      </c>
      <c r="L35" s="79"/>
      <c r="M35" s="80"/>
      <c r="N35" s="81">
        <f>分析係数表!H38</f>
        <v>4.333006953137588E-2</v>
      </c>
      <c r="O35" s="82">
        <f t="shared" si="4"/>
        <v>0.685361798048156</v>
      </c>
      <c r="P35" s="76">
        <f>分析係数表!C38</f>
        <v>0.16493332646861969</v>
      </c>
      <c r="Q35" s="82">
        <f t="shared" si="5"/>
        <v>0.11303900118659671</v>
      </c>
      <c r="R35" s="83">
        <v>0.14833766928292652</v>
      </c>
      <c r="S35" s="84">
        <f t="shared" si="6"/>
        <v>0.24909877861998053</v>
      </c>
      <c r="T35" s="85">
        <f>分析係数表!F38</f>
        <v>0.45295344535830939</v>
      </c>
      <c r="U35" s="86">
        <f t="shared" si="7"/>
        <v>0.11283015001046696</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投入係数表!L36</f>
        <v>0</v>
      </c>
      <c r="E36" s="77">
        <f t="shared" si="0"/>
        <v>0</v>
      </c>
      <c r="F36" s="76">
        <f>分析係数表!C39</f>
        <v>1</v>
      </c>
      <c r="G36" s="77">
        <f t="shared" si="1"/>
        <v>0</v>
      </c>
      <c r="H36" s="77">
        <v>1.4009769042352117E-2</v>
      </c>
      <c r="I36" s="77">
        <f t="shared" si="2"/>
        <v>1.4009769042352117E-2</v>
      </c>
      <c r="J36" s="76">
        <f>分析係数表!G39</f>
        <v>0.35098455975764681</v>
      </c>
      <c r="K36" s="78">
        <f t="shared" si="3"/>
        <v>4.9172126196362666E-3</v>
      </c>
      <c r="L36" s="79"/>
      <c r="M36" s="80"/>
      <c r="N36" s="81">
        <f>分析係数表!H39</f>
        <v>3.8129823772400278E-3</v>
      </c>
      <c r="O36" s="82">
        <f t="shared" si="4"/>
        <v>6.0310830013758747E-2</v>
      </c>
      <c r="P36" s="76">
        <f>分析係数表!C39</f>
        <v>1</v>
      </c>
      <c r="Q36" s="82">
        <f t="shared" si="5"/>
        <v>6.0310830013758747E-2</v>
      </c>
      <c r="R36" s="83">
        <v>8.3455672366544525E-2</v>
      </c>
      <c r="S36" s="84">
        <f t="shared" si="6"/>
        <v>9.7465441408896639E-2</v>
      </c>
      <c r="T36" s="85">
        <f>分析係数表!F39</f>
        <v>0.70174924264634031</v>
      </c>
      <c r="U36" s="86">
        <f t="shared" si="7"/>
        <v>6.8396299692884466E-2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投入係数表!L37</f>
        <v>1.4072614691809738E-4</v>
      </c>
      <c r="E37" s="77">
        <f t="shared" si="0"/>
        <v>1.4072614691809739E-2</v>
      </c>
      <c r="F37" s="76">
        <f>分析係数表!C40</f>
        <v>0.986418220166009</v>
      </c>
      <c r="G37" s="77">
        <f t="shared" si="1"/>
        <v>1.3881483537376992E-2</v>
      </c>
      <c r="H37" s="77">
        <v>1.7691490850077637E-2</v>
      </c>
      <c r="I37" s="77">
        <f t="shared" si="2"/>
        <v>1.7691490850077637E-2</v>
      </c>
      <c r="J37" s="76">
        <f>分析係数表!G40</f>
        <v>0.50833339863186511</v>
      </c>
      <c r="K37" s="78">
        <f t="shared" si="3"/>
        <v>8.9931756706845105E-3</v>
      </c>
      <c r="L37" s="79"/>
      <c r="M37" s="80"/>
      <c r="N37" s="81">
        <f>分析係数表!H40</f>
        <v>2.8557086729192376E-2</v>
      </c>
      <c r="O37" s="82">
        <f t="shared" si="4"/>
        <v>0.45169408956438722</v>
      </c>
      <c r="P37" s="76">
        <f>分析係数表!C40</f>
        <v>0.986418220166009</v>
      </c>
      <c r="Q37" s="82">
        <f t="shared" si="5"/>
        <v>0.44555927988760868</v>
      </c>
      <c r="R37" s="83">
        <v>0.44783124706526289</v>
      </c>
      <c r="S37" s="84">
        <f t="shared" si="6"/>
        <v>0.46552273791534055</v>
      </c>
      <c r="T37" s="85">
        <f>分析係数表!F40</f>
        <v>0.70189391861713379</v>
      </c>
      <c r="U37" s="86">
        <f t="shared" si="7"/>
        <v>0.32674757872077537</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投入係数表!L38</f>
        <v>0</v>
      </c>
      <c r="E38" s="77">
        <f t="shared" si="0"/>
        <v>0</v>
      </c>
      <c r="F38" s="76">
        <f>分析係数表!C41</f>
        <v>0.80184103858729516</v>
      </c>
      <c r="G38" s="77">
        <f t="shared" si="1"/>
        <v>0</v>
      </c>
      <c r="H38" s="77">
        <v>2.0641680033152898E-3</v>
      </c>
      <c r="I38" s="77">
        <f t="shared" si="2"/>
        <v>2.0641680033152898E-3</v>
      </c>
      <c r="J38" s="76">
        <f>分析係数表!G41</f>
        <v>0.44493407945472047</v>
      </c>
      <c r="K38" s="78">
        <f t="shared" si="3"/>
        <v>9.1841869039497681E-4</v>
      </c>
      <c r="L38" s="79"/>
      <c r="M38" s="80"/>
      <c r="N38" s="81">
        <f>分析係数表!H41</f>
        <v>5.1019775806905684E-2</v>
      </c>
      <c r="O38" s="82">
        <f t="shared" si="4"/>
        <v>0.80699167255465898</v>
      </c>
      <c r="P38" s="76">
        <f>分析係数表!C41</f>
        <v>0.80184103858729516</v>
      </c>
      <c r="Q38" s="82">
        <f t="shared" si="5"/>
        <v>0.64707904085252621</v>
      </c>
      <c r="R38" s="83">
        <v>0.6593214256036608</v>
      </c>
      <c r="S38" s="84">
        <f t="shared" si="6"/>
        <v>0.66138559360697613</v>
      </c>
      <c r="T38" s="85">
        <f>分析係数表!F41</f>
        <v>0.54844555184325272</v>
      </c>
      <c r="U38" s="86">
        <f t="shared" si="7"/>
        <v>0.36273398686695529</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投入係数表!L39</f>
        <v>3.2836100947556058E-4</v>
      </c>
      <c r="E39" s="77">
        <f>$C$14*D39</f>
        <v>3.2836100947556054E-2</v>
      </c>
      <c r="F39" s="76">
        <f>分析係数表!C42</f>
        <v>0.44131191733123665</v>
      </c>
      <c r="G39" s="77">
        <f>E39*F39</f>
        <v>1.4490962666847998E-2</v>
      </c>
      <c r="H39" s="77">
        <v>2.0054042298094186E-2</v>
      </c>
      <c r="I39" s="77">
        <f>C39+H39</f>
        <v>2.0054042298094186E-2</v>
      </c>
      <c r="J39" s="76">
        <f>分析係数表!G42</f>
        <v>0.48534983581712554</v>
      </c>
      <c r="K39" s="78">
        <f>I39*J39</f>
        <v>9.7332261368497045E-3</v>
      </c>
      <c r="L39" s="79"/>
      <c r="M39" s="80"/>
      <c r="N39" s="81">
        <f>分析係数表!H42</f>
        <v>1.2950152359941286E-2</v>
      </c>
      <c r="O39" s="82">
        <f t="shared" si="4"/>
        <v>0.20483557498055791</v>
      </c>
      <c r="P39" s="76">
        <f>分析係数表!C42</f>
        <v>0.44131191733123665</v>
      </c>
      <c r="Q39" s="82">
        <f>O39*P39</f>
        <v>9.0396380332316298E-2</v>
      </c>
      <c r="R39" s="83">
        <v>9.5547476464988526E-2</v>
      </c>
      <c r="S39" s="84">
        <f>I39+R39</f>
        <v>0.11560151876308271</v>
      </c>
      <c r="T39" s="85">
        <f>分析係数表!F42</f>
        <v>0.55380146501641825</v>
      </c>
      <c r="U39" s="86">
        <f t="shared" si="7"/>
        <v>6.4020290449118167E-2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投入係数表!L40</f>
        <v>3.611971104231166E-2</v>
      </c>
      <c r="E40" s="77">
        <f>$C$14*D40</f>
        <v>3.611971104231166</v>
      </c>
      <c r="F40" s="76">
        <f>分析係数表!C43</f>
        <v>0.58313408441687564</v>
      </c>
      <c r="G40" s="77">
        <f>E40*F40</f>
        <v>2.1062634628060524</v>
      </c>
      <c r="H40" s="77">
        <v>2.6972230016592911</v>
      </c>
      <c r="I40" s="77">
        <f>C40+H40</f>
        <v>2.6972230016592911</v>
      </c>
      <c r="J40" s="76">
        <f>分析係数表!G43</f>
        <v>0.35547453496171444</v>
      </c>
      <c r="K40" s="78">
        <f>I40*J40</f>
        <v>0.95879409220287604</v>
      </c>
      <c r="L40" s="79"/>
      <c r="M40" s="80"/>
      <c r="N40" s="81">
        <f>分析係数表!H43</f>
        <v>3.5303064373624467E-2</v>
      </c>
      <c r="O40" s="82">
        <f t="shared" si="4"/>
        <v>0.55839678859035469</v>
      </c>
      <c r="P40" s="76">
        <f>分析係数表!C43</f>
        <v>0.58313408441687564</v>
      </c>
      <c r="Q40" s="82">
        <f>O40*P40</f>
        <v>0.32562020005596015</v>
      </c>
      <c r="R40" s="83">
        <v>0.67129764347928567</v>
      </c>
      <c r="S40" s="84">
        <f>I40+R40</f>
        <v>3.3685206451385765</v>
      </c>
      <c r="T40" s="85">
        <f>分析係数表!F43</f>
        <v>0.6082654287782493</v>
      </c>
      <c r="U40" s="86">
        <f t="shared" si="7"/>
        <v>2.0489546545636013</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投入係数表!L41</f>
        <v>9.3817431278731586E-5</v>
      </c>
      <c r="E41" s="77">
        <f>$C$14*D41</f>
        <v>9.3817431278731579E-3</v>
      </c>
      <c r="F41" s="76">
        <f>分析係数表!C44</f>
        <v>0.48869592147894036</v>
      </c>
      <c r="G41" s="77">
        <f>E41*F41</f>
        <v>4.5848196029546892E-3</v>
      </c>
      <c r="H41" s="77">
        <v>9.2868193082974206E-3</v>
      </c>
      <c r="I41" s="77">
        <f>C41+H41</f>
        <v>9.2868193082974206E-3</v>
      </c>
      <c r="J41" s="76">
        <f>分析係数表!G44</f>
        <v>0.26651387949759747</v>
      </c>
      <c r="K41" s="78">
        <f>I41*J41</f>
        <v>2.4750662420475402E-3</v>
      </c>
      <c r="L41" s="79"/>
      <c r="M41" s="80"/>
      <c r="N41" s="81">
        <f>分析係数表!H44</f>
        <v>0.11648762971842183</v>
      </c>
      <c r="O41" s="82">
        <f t="shared" si="4"/>
        <v>1.8425119603460356</v>
      </c>
      <c r="P41" s="76">
        <f>分析係数表!C44</f>
        <v>0.48869592147894036</v>
      </c>
      <c r="Q41" s="82">
        <f>O41*P41</f>
        <v>0.90042808029727472</v>
      </c>
      <c r="R41" s="83">
        <v>0.9166425062762763</v>
      </c>
      <c r="S41" s="84">
        <f>I41+R41</f>
        <v>0.92592932558457375</v>
      </c>
      <c r="T41" s="85">
        <f>分析係数表!F44</f>
        <v>0.48744292920528731</v>
      </c>
      <c r="U41" s="86">
        <f t="shared" si="7"/>
        <v>0.45133770270002083</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投入係数表!L42</f>
        <v>1.8763486255746317E-4</v>
      </c>
      <c r="E42" s="77">
        <f>$C$14*D42</f>
        <v>1.8763486255746316E-2</v>
      </c>
      <c r="F42" s="76">
        <f>分析係数表!C45</f>
        <v>1</v>
      </c>
      <c r="G42" s="77">
        <f>E42*F42</f>
        <v>1.8763486255746316E-2</v>
      </c>
      <c r="H42" s="77">
        <v>4.5642597046610327E-2</v>
      </c>
      <c r="I42" s="77">
        <f>C42+H42</f>
        <v>4.5642597046610327E-2</v>
      </c>
      <c r="J42" s="76">
        <f>分析係数表!G45</f>
        <v>0</v>
      </c>
      <c r="K42" s="78">
        <f>I42*J42</f>
        <v>0</v>
      </c>
      <c r="L42" s="79"/>
      <c r="M42" s="80"/>
      <c r="N42" s="81">
        <f>分析係数表!H45</f>
        <v>0</v>
      </c>
      <c r="O42" s="82">
        <f t="shared" si="4"/>
        <v>0</v>
      </c>
      <c r="P42" s="76">
        <f>分析係数表!C45</f>
        <v>1</v>
      </c>
      <c r="Q42" s="82">
        <f>O42*P42</f>
        <v>0</v>
      </c>
      <c r="R42" s="83">
        <v>2.5879474002969857E-2</v>
      </c>
      <c r="S42" s="84">
        <f>I42+R42</f>
        <v>7.152207104958018E-2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1.6418050473778027E-3</v>
      </c>
      <c r="E43" s="77">
        <f>$C$14*D43</f>
        <v>0.16418050473778029</v>
      </c>
      <c r="F43" s="76">
        <f>分析係数表!C46</f>
        <v>0.30494810971089692</v>
      </c>
      <c r="G43" s="77">
        <f>E43*F43</f>
        <v>5.0066534571167054E-2</v>
      </c>
      <c r="H43" s="77">
        <v>7.3873254586631271E-2</v>
      </c>
      <c r="I43" s="77">
        <f>C43+H43</f>
        <v>7.3873254586631271E-2</v>
      </c>
      <c r="J43" s="76">
        <f>分析係数表!G46</f>
        <v>9.2473281285530198E-3</v>
      </c>
      <c r="K43" s="78">
        <f>I43*J43</f>
        <v>6.831302250867137E-4</v>
      </c>
      <c r="L43" s="79"/>
      <c r="M43" s="80"/>
      <c r="N43" s="81">
        <f>分析係数表!H46</f>
        <v>2.1824388568312321E-2</v>
      </c>
      <c r="O43" s="82">
        <f t="shared" si="4"/>
        <v>0.34520143522154184</v>
      </c>
      <c r="P43" s="76">
        <f>分析係数表!C46</f>
        <v>0.30494810971089692</v>
      </c>
      <c r="Q43" s="82">
        <f>O43*P43</f>
        <v>0.10526852514029782</v>
      </c>
      <c r="R43" s="83">
        <v>0.12204232820155986</v>
      </c>
      <c r="S43" s="84">
        <f>I43+R43</f>
        <v>0.19591558278819113</v>
      </c>
      <c r="T43" s="85">
        <f>分析係数表!F46</f>
        <v>0.31334798756916549</v>
      </c>
      <c r="U43" s="86">
        <f t="shared" si="7"/>
        <v>6.1389753600119924E-2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投入係数表!L44</f>
        <v>0.65963035932076175</v>
      </c>
      <c r="E44" s="91">
        <f>SUM(E5:E43)</f>
        <v>65.963035932076181</v>
      </c>
      <c r="F44" s="92">
        <f>分析係数表!C47</f>
        <v>0.48015758503444039</v>
      </c>
      <c r="G44" s="91">
        <f>SUM(G5:G43)</f>
        <v>11.583112638698688</v>
      </c>
      <c r="H44" s="91">
        <f>SUM(H5:H43)</f>
        <v>13.438484643902436</v>
      </c>
      <c r="I44" s="91">
        <f>SUM(I5:I43)</f>
        <v>113.43848464390243</v>
      </c>
      <c r="J44" s="92">
        <f>分析係数表!G47</f>
        <v>0.24216917805049562</v>
      </c>
      <c r="K44" s="93">
        <f>SUM(K5:K43)</f>
        <v>25.213442333329802</v>
      </c>
      <c r="L44" s="94">
        <f>最終需要_まとめ!$L$33</f>
        <v>0.62733333333333341</v>
      </c>
      <c r="M44" s="91">
        <f>K44*L44</f>
        <v>15.817232823775564</v>
      </c>
      <c r="N44" s="95">
        <f>分析係数表!H47</f>
        <v>1</v>
      </c>
      <c r="O44" s="96">
        <f>SUM(O5:O43)</f>
        <v>15.817232823775564</v>
      </c>
      <c r="P44" s="92">
        <f>分析係数表!C47</f>
        <v>0.48015758503444039</v>
      </c>
      <c r="Q44" s="96">
        <f>SUM(Q5:Q43)</f>
        <v>8.3597018421147702</v>
      </c>
      <c r="R44" s="91">
        <f>SUM(R5:R43)</f>
        <v>9.6961225830858275</v>
      </c>
      <c r="S44" s="97">
        <f>SUM(S5:S43)</f>
        <v>123.13460722698825</v>
      </c>
      <c r="T44" s="98">
        <f>分析係数表!F47</f>
        <v>0.48752883779285588</v>
      </c>
      <c r="U44" s="99">
        <f>SUM(U5:U43)</f>
        <v>45.573739690341711</v>
      </c>
      <c r="V44" s="100">
        <f>分析係数表!D47</f>
        <v>6.635127530274626E-2</v>
      </c>
      <c r="W44" s="164">
        <f>SUM(W5:W43)</f>
        <v>5</v>
      </c>
      <c r="X44" s="92">
        <f>分析係数表!E47</f>
        <v>5.6027434453383658E-2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242</v>
      </c>
      <c r="S2" s="3" t="s">
        <v>153</v>
      </c>
      <c r="U2" s="64" t="s">
        <v>210</v>
      </c>
      <c r="W2" s="3" t="s">
        <v>130</v>
      </c>
      <c r="Y2" s="3" t="s">
        <v>154</v>
      </c>
    </row>
    <row r="3" spans="1:25" ht="44" x14ac:dyDescent="0.2">
      <c r="B3" s="65"/>
      <c r="C3" s="66" t="s">
        <v>228</v>
      </c>
      <c r="D3" s="66" t="s">
        <v>243</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1.4984640743238181E-4</v>
      </c>
      <c r="E5" s="77">
        <f t="shared" ref="E5:E38" si="0">$C$15*D5</f>
        <v>1.498464074323818E-2</v>
      </c>
      <c r="F5" s="76">
        <f>分析係数表!C8</f>
        <v>1.3183034008406591E-2</v>
      </c>
      <c r="G5" s="77">
        <f t="shared" ref="G5:G38" si="1">E5*F5</f>
        <v>1.9754302852186394E-4</v>
      </c>
      <c r="H5" s="77">
        <f t="array" ref="H5:H43">MMULT(逆行列係数!C5:AO43,'11'!G5:G43)</f>
        <v>2.3074983435984799E-4</v>
      </c>
      <c r="I5" s="77">
        <f t="shared" ref="I5:I38" si="2">C5+H5</f>
        <v>2.3074983435984799E-4</v>
      </c>
      <c r="J5" s="76">
        <f>分析係数表!G8</f>
        <v>0.12262521588946459</v>
      </c>
      <c r="K5" s="78">
        <f t="shared" ref="K5:K38" si="3">I5*J5</f>
        <v>2.8295748254834554E-5</v>
      </c>
      <c r="L5" s="79" t="s">
        <v>183</v>
      </c>
      <c r="M5" s="80" t="s">
        <v>183</v>
      </c>
      <c r="N5" s="81">
        <f>分析係数表!H8</f>
        <v>1.0919276675383911E-2</v>
      </c>
      <c r="O5" s="82">
        <f t="shared" ref="O5:O43" si="4">$M$44*N5</f>
        <v>0.18264321040966025</v>
      </c>
      <c r="P5" s="76">
        <f>分析係数表!C8</f>
        <v>1.3183034008406591E-2</v>
      </c>
      <c r="Q5" s="82">
        <f t="shared" ref="Q5:Q38" si="5">O5*P5</f>
        <v>2.4077916542351117E-3</v>
      </c>
      <c r="R5" s="83">
        <f t="array" ref="R5:R43">MMULT(逆行列係数!C5:AO43,'11'!Q5:Q43)</f>
        <v>2.7876290513571111E-3</v>
      </c>
      <c r="S5" s="84">
        <f t="shared" ref="S5:S38" si="6">I5+R5</f>
        <v>3.0183788857169589E-3</v>
      </c>
      <c r="T5" s="85">
        <f>分析係数表!F8</f>
        <v>0.45595854922279794</v>
      </c>
      <c r="U5" s="86">
        <f t="shared" ref="U5:U43" si="7">S5*T5</f>
        <v>1.3762556577362299E-3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投入係数表!M6</f>
        <v>0</v>
      </c>
      <c r="E6" s="77">
        <f t="shared" si="0"/>
        <v>0</v>
      </c>
      <c r="F6" s="76">
        <f>分析係数表!C9</f>
        <v>2.8837209302325584E-2</v>
      </c>
      <c r="G6" s="77">
        <f t="shared" si="1"/>
        <v>0</v>
      </c>
      <c r="H6" s="77">
        <v>4.2507038474421028E-5</v>
      </c>
      <c r="I6" s="77">
        <f t="shared" si="2"/>
        <v>4.2507038474421028E-5</v>
      </c>
      <c r="J6" s="76">
        <f>分析係数表!G9</f>
        <v>0.26470588235294118</v>
      </c>
      <c r="K6" s="78">
        <f t="shared" si="3"/>
        <v>1.1251863125582037E-5</v>
      </c>
      <c r="L6" s="79"/>
      <c r="M6" s="80"/>
      <c r="N6" s="81">
        <f>分析係数表!H9</f>
        <v>5.6393540150961169E-4</v>
      </c>
      <c r="O6" s="82">
        <f t="shared" si="4"/>
        <v>9.432765123313893E-3</v>
      </c>
      <c r="P6" s="76">
        <f>分析係数表!C9</f>
        <v>2.8837209302325584E-2</v>
      </c>
      <c r="Q6" s="82">
        <f t="shared" si="5"/>
        <v>2.7201462216067975E-4</v>
      </c>
      <c r="R6" s="83">
        <v>3.1054511067926839E-4</v>
      </c>
      <c r="S6" s="84">
        <f t="shared" si="6"/>
        <v>3.5305214915368942E-4</v>
      </c>
      <c r="T6" s="85">
        <f>分析係数表!F9</f>
        <v>0.73529411764705888</v>
      </c>
      <c r="U6" s="86">
        <f t="shared" si="7"/>
        <v>2.5959716849535989E-4</v>
      </c>
      <c r="V6" s="87">
        <f>分析係数表!D9</f>
        <v>5.8823529411764705E-2</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7.2513812154696433E-3</v>
      </c>
      <c r="G7" s="77">
        <f t="shared" si="1"/>
        <v>0</v>
      </c>
      <c r="H7" s="77">
        <v>9.4381337311590931E-6</v>
      </c>
      <c r="I7" s="77">
        <f t="shared" si="2"/>
        <v>9.4381337311590931E-6</v>
      </c>
      <c r="J7" s="76">
        <f>分析係数表!G10</f>
        <v>0.19230769230769232</v>
      </c>
      <c r="K7" s="78">
        <f t="shared" si="3"/>
        <v>1.815025717530595E-6</v>
      </c>
      <c r="L7" s="79"/>
      <c r="M7" s="80"/>
      <c r="N7" s="81">
        <f>分析係数表!H10</f>
        <v>1.0712116731972216E-3</v>
      </c>
      <c r="O7" s="82">
        <f t="shared" si="4"/>
        <v>1.7917811301742248E-2</v>
      </c>
      <c r="P7" s="76">
        <f>分析係数表!C10</f>
        <v>7.2513812154696433E-3</v>
      </c>
      <c r="Q7" s="82">
        <f t="shared" si="5"/>
        <v>1.2992888029578342E-4</v>
      </c>
      <c r="R7" s="83">
        <v>1.7325944131044006E-4</v>
      </c>
      <c r="S7" s="84">
        <f t="shared" si="6"/>
        <v>1.8269757504159914E-4</v>
      </c>
      <c r="T7" s="85">
        <f>分析係数表!F10</f>
        <v>0.57692307692307687</v>
      </c>
      <c r="U7" s="86">
        <f t="shared" si="7"/>
        <v>1.054024471393841E-4</v>
      </c>
      <c r="V7" s="87">
        <f>分析係数表!D10</f>
        <v>3.8461538461538464E-2</v>
      </c>
      <c r="W7" s="167">
        <f t="shared" si="8"/>
        <v>0</v>
      </c>
      <c r="X7" s="76">
        <f>分析係数表!E10</f>
        <v>0</v>
      </c>
      <c r="Y7" s="166">
        <f t="shared" si="9"/>
        <v>0</v>
      </c>
    </row>
    <row r="8" spans="1:25" x14ac:dyDescent="0.2">
      <c r="A8" s="6" t="s">
        <v>222</v>
      </c>
      <c r="B8" s="5" t="s">
        <v>27</v>
      </c>
      <c r="C8" s="90"/>
      <c r="D8" s="76">
        <f>投入係数表!M8</f>
        <v>6.8704577807747053E-2</v>
      </c>
      <c r="E8" s="77">
        <f t="shared" si="0"/>
        <v>6.8704577807747054</v>
      </c>
      <c r="F8" s="76">
        <f>分析係数表!C11</f>
        <v>1.1498343082089746E-2</v>
      </c>
      <c r="G8" s="77">
        <f t="shared" si="1"/>
        <v>7.8998880694360507E-2</v>
      </c>
      <c r="H8" s="77">
        <v>8.6285324240997385E-2</v>
      </c>
      <c r="I8" s="77">
        <f t="shared" si="2"/>
        <v>8.6285324240997385E-2</v>
      </c>
      <c r="J8" s="76">
        <f>分析係数表!G11</f>
        <v>0.33907284768211921</v>
      </c>
      <c r="K8" s="78">
        <f t="shared" si="3"/>
        <v>2.9257010603569975E-2</v>
      </c>
      <c r="L8" s="79"/>
      <c r="M8" s="80"/>
      <c r="N8" s="81">
        <f>分析係数表!H11</f>
        <v>-2.0361874779781897E-5</v>
      </c>
      <c r="O8" s="82">
        <f t="shared" si="4"/>
        <v>-3.4058649581824105E-4</v>
      </c>
      <c r="P8" s="76">
        <f>分析係数表!C11</f>
        <v>1.1498343082089746E-2</v>
      </c>
      <c r="Q8" s="82">
        <f t="shared" si="5"/>
        <v>-3.9161803780448602E-6</v>
      </c>
      <c r="R8" s="83">
        <v>4.9596350214339E-4</v>
      </c>
      <c r="S8" s="84">
        <f t="shared" si="6"/>
        <v>8.678128774314077E-2</v>
      </c>
      <c r="T8" s="85">
        <f>分析係数表!F11</f>
        <v>0.56026490066225165</v>
      </c>
      <c r="U8" s="86">
        <f t="shared" si="7"/>
        <v>4.8620509556753039E-2</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投入係数表!M9</f>
        <v>4.8700082415524087E-4</v>
      </c>
      <c r="E9" s="77">
        <f t="shared" si="0"/>
        <v>4.8700082415524086E-2</v>
      </c>
      <c r="F9" s="76">
        <f>分析係数表!C12</f>
        <v>1.9264738750820132E-2</v>
      </c>
      <c r="G9" s="77">
        <f t="shared" si="1"/>
        <v>9.38194364878481E-4</v>
      </c>
      <c r="H9" s="77">
        <v>1.0441442726227461E-3</v>
      </c>
      <c r="I9" s="77">
        <f t="shared" si="2"/>
        <v>1.0441442726227461E-3</v>
      </c>
      <c r="J9" s="76">
        <f>分析係数表!G12</f>
        <v>0.14212218649517686</v>
      </c>
      <c r="K9" s="78">
        <f t="shared" si="3"/>
        <v>1.4839606704156072E-4</v>
      </c>
      <c r="L9" s="79"/>
      <c r="M9" s="80"/>
      <c r="N9" s="81">
        <f>分析係数表!H12</f>
        <v>9.1393832299599312E-2</v>
      </c>
      <c r="O9" s="82">
        <f t="shared" si="4"/>
        <v>1.5287150824259181</v>
      </c>
      <c r="P9" s="76">
        <f>分析係数表!C12</f>
        <v>1.9264738750820132E-2</v>
      </c>
      <c r="Q9" s="82">
        <f t="shared" si="5"/>
        <v>2.9450296687373777E-2</v>
      </c>
      <c r="R9" s="83">
        <v>3.2591857872909309E-2</v>
      </c>
      <c r="S9" s="84">
        <f t="shared" si="6"/>
        <v>3.3636002145532057E-2</v>
      </c>
      <c r="T9" s="85">
        <f>分析係数表!F12</f>
        <v>0.30139335476956058</v>
      </c>
      <c r="U9" s="86">
        <f t="shared" si="7"/>
        <v>1.0137667527678045E-2</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投入係数表!M10</f>
        <v>3.3715441672285905E-3</v>
      </c>
      <c r="E10" s="77">
        <f t="shared" si="0"/>
        <v>0.33715441672285906</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0.23650030107448383</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投入係数表!M11</f>
        <v>2.0753727429384881E-2</v>
      </c>
      <c r="E11" s="77">
        <f t="shared" si="0"/>
        <v>2.0753727429384883</v>
      </c>
      <c r="F11" s="76">
        <f>分析係数表!C14</f>
        <v>0.18033902375567878</v>
      </c>
      <c r="G11" s="77">
        <f t="shared" si="1"/>
        <v>0.37427069439067229</v>
      </c>
      <c r="H11" s="77">
        <v>0.46779918539432314</v>
      </c>
      <c r="I11" s="77">
        <f t="shared" si="2"/>
        <v>0.46779918539432314</v>
      </c>
      <c r="J11" s="76">
        <f>分析係数表!G14</f>
        <v>0.15919504269018833</v>
      </c>
      <c r="K11" s="78">
        <f t="shared" si="3"/>
        <v>7.4471311289284595E-2</v>
      </c>
      <c r="L11" s="79"/>
      <c r="M11" s="80"/>
      <c r="N11" s="81">
        <f>分析係数表!H14</f>
        <v>1.121673710694942E-3</v>
      </c>
      <c r="O11" s="82">
        <f t="shared" si="4"/>
        <v>1.8761873487030935E-2</v>
      </c>
      <c r="P11" s="76">
        <f>分析係数表!C14</f>
        <v>0.18033902375567878</v>
      </c>
      <c r="Q11" s="82">
        <f t="shared" si="5"/>
        <v>3.3834979484787119E-3</v>
      </c>
      <c r="R11" s="83">
        <v>1.9017312141812678E-2</v>
      </c>
      <c r="S11" s="84">
        <f t="shared" si="6"/>
        <v>0.48681649753613582</v>
      </c>
      <c r="T11" s="85">
        <f>分析係数表!F14</f>
        <v>0.29273560341521504</v>
      </c>
      <c r="U11" s="86">
        <f t="shared" si="7"/>
        <v>0.14250852115872226</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投入係数表!M12</f>
        <v>3.4914212931744959E-2</v>
      </c>
      <c r="E12" s="77">
        <f t="shared" si="0"/>
        <v>3.4914212931744961</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0.13928506868114676</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投入係数表!M13</f>
        <v>2.2626807522289655E-2</v>
      </c>
      <c r="E13" s="77">
        <f t="shared" si="0"/>
        <v>2.2626807522289654</v>
      </c>
      <c r="F13" s="76">
        <f>分析係数表!C16</f>
        <v>5.2745741191408291E-2</v>
      </c>
      <c r="G13" s="77">
        <f t="shared" si="1"/>
        <v>0.11934677335585003</v>
      </c>
      <c r="H13" s="77">
        <v>0.13509003909066158</v>
      </c>
      <c r="I13" s="77">
        <f t="shared" si="2"/>
        <v>0.13509003909066158</v>
      </c>
      <c r="J13" s="76">
        <f>分析係数表!G16</f>
        <v>3.3494998484389207E-2</v>
      </c>
      <c r="K13" s="78">
        <f t="shared" si="3"/>
        <v>4.5248406545977888E-3</v>
      </c>
      <c r="L13" s="79"/>
      <c r="M13" s="80"/>
      <c r="N13" s="81">
        <f>分析係数表!H16</f>
        <v>1.6486921479299057E-2</v>
      </c>
      <c r="O13" s="82">
        <f t="shared" si="4"/>
        <v>0.27577140485317841</v>
      </c>
      <c r="P13" s="76">
        <f>分析係数表!C16</f>
        <v>5.2745741191408291E-2</v>
      </c>
      <c r="Q13" s="82">
        <f t="shared" si="5"/>
        <v>1.4545767148376824E-2</v>
      </c>
      <c r="R13" s="83">
        <v>1.7421444987052181E-2</v>
      </c>
      <c r="S13" s="84">
        <f t="shared" si="6"/>
        <v>0.15251148407771375</v>
      </c>
      <c r="T13" s="85">
        <f>分析係数表!F16</f>
        <v>0.28872385571385267</v>
      </c>
      <c r="U13" s="86">
        <f t="shared" si="7"/>
        <v>4.4033703723559366E-2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投入係数表!M14</f>
        <v>7.904397992058141E-3</v>
      </c>
      <c r="E14" s="77">
        <f t="shared" si="0"/>
        <v>0.79043979920581409</v>
      </c>
      <c r="F14" s="76">
        <f>分析係数表!C17</f>
        <v>0.15216261717207402</v>
      </c>
      <c r="G14" s="77">
        <f t="shared" si="1"/>
        <v>0.12027538856412535</v>
      </c>
      <c r="H14" s="77">
        <v>0.14956235677562763</v>
      </c>
      <c r="I14" s="77">
        <f t="shared" si="2"/>
        <v>0.14956235677562763</v>
      </c>
      <c r="J14" s="76">
        <f>分析係数表!G17</f>
        <v>0.21223848391031053</v>
      </c>
      <c r="K14" s="78">
        <f t="shared" si="3"/>
        <v>3.1742887852112163E-2</v>
      </c>
      <c r="L14" s="79"/>
      <c r="M14" s="80"/>
      <c r="N14" s="81">
        <f>分析係数表!H17</f>
        <v>2.8913862187290294E-3</v>
      </c>
      <c r="O14" s="82">
        <f t="shared" si="4"/>
        <v>4.8363282406190228E-2</v>
      </c>
      <c r="P14" s="76">
        <f>分析係数表!C17</f>
        <v>0.15216261717207402</v>
      </c>
      <c r="Q14" s="82">
        <f t="shared" si="5"/>
        <v>7.3590836259580265E-3</v>
      </c>
      <c r="R14" s="83">
        <v>1.6990694070124112E-2</v>
      </c>
      <c r="S14" s="84">
        <f t="shared" si="6"/>
        <v>0.16655305084575173</v>
      </c>
      <c r="T14" s="85">
        <f>分析係数表!F17</f>
        <v>0.32270850924101696</v>
      </c>
      <c r="U14" s="86">
        <f t="shared" si="7"/>
        <v>5.3748086747975841E-2</v>
      </c>
      <c r="V14" s="87">
        <f>分析係数表!D17</f>
        <v>4.0646402101510458E-2</v>
      </c>
      <c r="W14" s="167">
        <f t="shared" si="8"/>
        <v>0</v>
      </c>
      <c r="X14" s="76">
        <f>分析係数表!E17</f>
        <v>3.8910779622853928E-2</v>
      </c>
      <c r="Y14" s="166">
        <f t="shared" si="9"/>
        <v>0</v>
      </c>
    </row>
    <row r="15" spans="1:25" x14ac:dyDescent="0.2">
      <c r="A15" s="6" t="s">
        <v>3</v>
      </c>
      <c r="B15" s="5" t="s">
        <v>31</v>
      </c>
      <c r="C15" s="75">
        <f>最終需要_まとめ!C16</f>
        <v>100</v>
      </c>
      <c r="D15" s="76">
        <f>投入係数表!M15</f>
        <v>8.6985839514497634E-2</v>
      </c>
      <c r="E15" s="77">
        <f t="shared" si="0"/>
        <v>8.6985839514497627</v>
      </c>
      <c r="F15" s="76">
        <f>分析係数表!C18</f>
        <v>0.19097312809809552</v>
      </c>
      <c r="G15" s="77">
        <f t="shared" si="1"/>
        <v>1.6611957872322534</v>
      </c>
      <c r="H15" s="77">
        <v>1.6999082835577037</v>
      </c>
      <c r="I15" s="77">
        <f t="shared" si="2"/>
        <v>101.6999082835577</v>
      </c>
      <c r="J15" s="76">
        <f>分析係数表!G18</f>
        <v>0.21574136510077171</v>
      </c>
      <c r="K15" s="78">
        <f t="shared" si="3"/>
        <v>21.940877043718022</v>
      </c>
      <c r="L15" s="79"/>
      <c r="M15" s="80"/>
      <c r="N15" s="81">
        <f>分析係数表!H18</f>
        <v>4.4087885392745155E-4</v>
      </c>
      <c r="O15" s="82">
        <f t="shared" si="4"/>
        <v>7.3744380398906113E-3</v>
      </c>
      <c r="P15" s="76">
        <f>分析係数表!C18</f>
        <v>0.19097312809809552</v>
      </c>
      <c r="Q15" s="82">
        <f t="shared" si="5"/>
        <v>1.4083195004434982E-3</v>
      </c>
      <c r="R15" s="83">
        <v>3.655644838663325E-3</v>
      </c>
      <c r="S15" s="84">
        <f t="shared" si="6"/>
        <v>101.70356392839636</v>
      </c>
      <c r="T15" s="85">
        <f>分析係数表!F18</f>
        <v>0.45875477635423689</v>
      </c>
      <c r="U15" s="86">
        <f t="shared" si="7"/>
        <v>46.656995724400311</v>
      </c>
      <c r="V15" s="87">
        <f>分析係数表!D18</f>
        <v>5.4057091481231737E-2</v>
      </c>
      <c r="W15" s="167">
        <f t="shared" si="8"/>
        <v>5</v>
      </c>
      <c r="X15" s="76">
        <f>分析係数表!E18</f>
        <v>5.3232936240353634E-2</v>
      </c>
      <c r="Y15" s="166">
        <f t="shared" si="9"/>
        <v>5</v>
      </c>
    </row>
    <row r="16" spans="1:25" x14ac:dyDescent="0.2">
      <c r="A16" s="6" t="s">
        <v>4</v>
      </c>
      <c r="B16" s="5" t="s">
        <v>32</v>
      </c>
      <c r="C16" s="90"/>
      <c r="D16" s="76">
        <f>投入係数表!M16</f>
        <v>8.4288604180714766E-3</v>
      </c>
      <c r="E16" s="77">
        <f t="shared" si="0"/>
        <v>0.84288604180714766</v>
      </c>
      <c r="F16" s="76">
        <f>分析係数表!C19</f>
        <v>0.34654894752252985</v>
      </c>
      <c r="G16" s="77">
        <f t="shared" si="1"/>
        <v>0.2921012706696981</v>
      </c>
      <c r="H16" s="77">
        <v>0.40018869920917666</v>
      </c>
      <c r="I16" s="77">
        <f t="shared" si="2"/>
        <v>0.40018869920917666</v>
      </c>
      <c r="J16" s="76">
        <f>分析係数表!G19</f>
        <v>5.7665249016256609E-2</v>
      </c>
      <c r="K16" s="78">
        <f t="shared" si="3"/>
        <v>2.3076980993388986E-2</v>
      </c>
      <c r="L16" s="79"/>
      <c r="M16" s="80"/>
      <c r="N16" s="81">
        <f>分析係数表!H19</f>
        <v>-1.1331825964400361E-4</v>
      </c>
      <c r="O16" s="82">
        <f t="shared" si="4"/>
        <v>-1.8954378897710806E-3</v>
      </c>
      <c r="P16" s="76">
        <f>分析係数表!C19</f>
        <v>0.34654894752252985</v>
      </c>
      <c r="Q16" s="82">
        <f t="shared" si="5"/>
        <v>-6.5686200579449295E-4</v>
      </c>
      <c r="R16" s="83">
        <v>5.2161131867113509E-3</v>
      </c>
      <c r="S16" s="84">
        <f t="shared" si="6"/>
        <v>0.40540481239588799</v>
      </c>
      <c r="T16" s="85">
        <f>分析係数表!F19</f>
        <v>0.23996184268055168</v>
      </c>
      <c r="U16" s="86">
        <f t="shared" si="7"/>
        <v>9.7281685814080643E-2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投入係数表!M17</f>
        <v>1.0339402112834345E-2</v>
      </c>
      <c r="E17" s="77">
        <f t="shared" si="0"/>
        <v>1.0339402112834346</v>
      </c>
      <c r="F17" s="76">
        <f>分析係数表!C20</f>
        <v>0.26243263202551737</v>
      </c>
      <c r="G17" s="77">
        <f t="shared" si="1"/>
        <v>0.27133965100413127</v>
      </c>
      <c r="H17" s="77">
        <v>0.3213235354514149</v>
      </c>
      <c r="I17" s="77">
        <f t="shared" si="2"/>
        <v>0.3213235354514149</v>
      </c>
      <c r="J17" s="76">
        <f>分析係数表!G20</f>
        <v>0.1000148720999405</v>
      </c>
      <c r="K17" s="78">
        <f t="shared" si="3"/>
        <v>3.2137132300873957E-2</v>
      </c>
      <c r="L17" s="79"/>
      <c r="M17" s="80"/>
      <c r="N17" s="81">
        <f>分析係数表!H20</f>
        <v>5.5154121686104877E-4</v>
      </c>
      <c r="O17" s="82">
        <f t="shared" si="4"/>
        <v>9.2254516041201818E-3</v>
      </c>
      <c r="P17" s="76">
        <f>分析係数表!C20</f>
        <v>0.26243263202551737</v>
      </c>
      <c r="Q17" s="82">
        <f t="shared" si="5"/>
        <v>2.4210595460932905E-3</v>
      </c>
      <c r="R17" s="83">
        <v>8.8848749410495465E-3</v>
      </c>
      <c r="S17" s="84">
        <f t="shared" si="6"/>
        <v>0.33020841039246446</v>
      </c>
      <c r="T17" s="85">
        <f>分析係数表!F20</f>
        <v>0.22264772952607575</v>
      </c>
      <c r="U17" s="86">
        <f t="shared" si="7"/>
        <v>7.3520152844296846E-2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投入係数表!M18</f>
        <v>1.1088634149996253E-2</v>
      </c>
      <c r="E18" s="77">
        <f t="shared" si="0"/>
        <v>1.1088634149996253</v>
      </c>
      <c r="F18" s="76">
        <f>分析係数表!C21</f>
        <v>0.1872140973927936</v>
      </c>
      <c r="G18" s="77">
        <f t="shared" si="1"/>
        <v>0.20759486337104555</v>
      </c>
      <c r="H18" s="77">
        <v>0.23231726312898129</v>
      </c>
      <c r="I18" s="77">
        <f t="shared" si="2"/>
        <v>0.23231726312898129</v>
      </c>
      <c r="J18" s="76">
        <f>分析係数表!G21</f>
        <v>0.28516992623231124</v>
      </c>
      <c r="K18" s="78">
        <f t="shared" si="3"/>
        <v>6.6249896788984033E-2</v>
      </c>
      <c r="L18" s="79"/>
      <c r="M18" s="80"/>
      <c r="N18" s="81">
        <f>分析係数表!H21</f>
        <v>9.0743137605549761E-4</v>
      </c>
      <c r="O18" s="82">
        <f t="shared" si="4"/>
        <v>1.5178311226682482E-2</v>
      </c>
      <c r="P18" s="76">
        <f>分析係数表!C21</f>
        <v>0.1872140973927936</v>
      </c>
      <c r="Q18" s="82">
        <f t="shared" si="5"/>
        <v>2.8415938362502664E-3</v>
      </c>
      <c r="R18" s="83">
        <v>7.9506226950326071E-3</v>
      </c>
      <c r="S18" s="84">
        <f t="shared" si="6"/>
        <v>0.2402678858240139</v>
      </c>
      <c r="T18" s="85">
        <f>分析係数表!F21</f>
        <v>0.425556514517416</v>
      </c>
      <c r="U18" s="86">
        <f t="shared" si="7"/>
        <v>0.10224756404173582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投入係数表!M19</f>
        <v>2.2476961114857273E-3</v>
      </c>
      <c r="E19" s="77">
        <f t="shared" si="0"/>
        <v>0.22476961114857275</v>
      </c>
      <c r="F19" s="76">
        <f>分析係数表!C22</f>
        <v>8.038175161462835E-2</v>
      </c>
      <c r="G19" s="77">
        <f t="shared" si="1"/>
        <v>1.8067375053861173E-2</v>
      </c>
      <c r="H19" s="77">
        <v>2.315132227922214E-2</v>
      </c>
      <c r="I19" s="77">
        <f t="shared" si="2"/>
        <v>2.315132227922214E-2</v>
      </c>
      <c r="J19" s="76">
        <f>分析係数表!G22</f>
        <v>0.19463811255169108</v>
      </c>
      <c r="K19" s="78">
        <f t="shared" si="3"/>
        <v>4.5061296715037122E-3</v>
      </c>
      <c r="L19" s="79"/>
      <c r="M19" s="80"/>
      <c r="N19" s="81">
        <f>分析係数表!H22</f>
        <v>4.3379646269970129E-5</v>
      </c>
      <c r="O19" s="82">
        <f t="shared" si="4"/>
        <v>7.255973171779918E-4</v>
      </c>
      <c r="P19" s="76">
        <f>分析係数表!C22</f>
        <v>8.038175161462835E-2</v>
      </c>
      <c r="Q19" s="82">
        <f t="shared" si="5"/>
        <v>5.832478332164204E-5</v>
      </c>
      <c r="R19" s="83">
        <v>1.1186444627555537E-3</v>
      </c>
      <c r="S19" s="84">
        <f t="shared" si="6"/>
        <v>2.4269966741977695E-2</v>
      </c>
      <c r="T19" s="85">
        <f>分析係数表!F22</f>
        <v>0.41254969334958147</v>
      </c>
      <c r="U19" s="86">
        <f t="shared" si="7"/>
        <v>1.0012567337007439E-2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投入係数表!M20</f>
        <v>1.4235408706076273E-3</v>
      </c>
      <c r="E20" s="77">
        <f t="shared" si="0"/>
        <v>0.14235408706076272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4.2943514690126045E-4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投入係数表!M21</f>
        <v>0</v>
      </c>
      <c r="E21" s="77">
        <f t="shared" si="0"/>
        <v>0</v>
      </c>
      <c r="F21" s="76">
        <f>分析係数表!C24</f>
        <v>0.43147437344773087</v>
      </c>
      <c r="G21" s="77">
        <f t="shared" si="1"/>
        <v>0</v>
      </c>
      <c r="H21" s="77">
        <v>1.4367327319688613E-2</v>
      </c>
      <c r="I21" s="77">
        <f t="shared" si="2"/>
        <v>1.4367327319688613E-2</v>
      </c>
      <c r="J21" s="76">
        <f>分析係数表!G24</f>
        <v>0.20829056454796685</v>
      </c>
      <c r="K21" s="78">
        <f t="shared" si="3"/>
        <v>2.9925787184633687E-3</v>
      </c>
      <c r="L21" s="79"/>
      <c r="M21" s="80"/>
      <c r="N21" s="81">
        <f>分析係数表!H24</f>
        <v>3.3906948002854204E-4</v>
      </c>
      <c r="O21" s="82">
        <f t="shared" si="4"/>
        <v>5.6715055607994055E-3</v>
      </c>
      <c r="P21" s="76">
        <f>分析係数表!C24</f>
        <v>0.43147437344773087</v>
      </c>
      <c r="Q21" s="82">
        <f t="shared" si="5"/>
        <v>2.447109308351245E-3</v>
      </c>
      <c r="R21" s="83">
        <v>1.0599490822438423E-2</v>
      </c>
      <c r="S21" s="84">
        <f t="shared" si="6"/>
        <v>2.4966818142127034E-2</v>
      </c>
      <c r="T21" s="85">
        <f>分析係数表!F24</f>
        <v>0.39163047769443349</v>
      </c>
      <c r="U21" s="86">
        <f t="shared" si="7"/>
        <v>9.7777669155112591E-3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投入係数表!M22</f>
        <v>0</v>
      </c>
      <c r="E22" s="77">
        <f t="shared" si="0"/>
        <v>0</v>
      </c>
      <c r="F22" s="76">
        <f>分析係数表!C25</f>
        <v>2.0402938023075357E-2</v>
      </c>
      <c r="G22" s="77">
        <f t="shared" si="1"/>
        <v>0</v>
      </c>
      <c r="H22" s="77">
        <v>1.8609803833307432E-3</v>
      </c>
      <c r="I22" s="77">
        <f t="shared" si="2"/>
        <v>1.8609803833307432E-3</v>
      </c>
      <c r="J22" s="76">
        <f>分析係数表!G25</f>
        <v>0.19686528023418917</v>
      </c>
      <c r="K22" s="78">
        <f t="shared" si="3"/>
        <v>3.6636242467473555E-4</v>
      </c>
      <c r="L22" s="79"/>
      <c r="M22" s="80"/>
      <c r="N22" s="81">
        <f>分析係数表!H25</f>
        <v>5.1170276620495381E-4</v>
      </c>
      <c r="O22" s="82">
        <f t="shared" si="4"/>
        <v>8.5590867209975365E-3</v>
      </c>
      <c r="P22" s="76">
        <f>分析係数表!C25</f>
        <v>2.0402938023075357E-2</v>
      </c>
      <c r="Q22" s="82">
        <f t="shared" si="5"/>
        <v>1.7463051590264003E-4</v>
      </c>
      <c r="R22" s="83">
        <v>2.1198531703630549E-3</v>
      </c>
      <c r="S22" s="84">
        <f t="shared" si="6"/>
        <v>3.9808335536937979E-3</v>
      </c>
      <c r="T22" s="85">
        <f>分析係数表!F25</f>
        <v>0.34975910227480639</v>
      </c>
      <c r="U22" s="86">
        <f t="shared" si="7"/>
        <v>1.3923327700453699E-3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投入係数表!M23</f>
        <v>3.7461601858095452E-5</v>
      </c>
      <c r="E23" s="77">
        <f t="shared" si="0"/>
        <v>3.7461601858095449E-3</v>
      </c>
      <c r="F23" s="76">
        <f>分析係数表!C26</f>
        <v>0.47286916478187335</v>
      </c>
      <c r="G23" s="77">
        <f t="shared" si="1"/>
        <v>1.771443638202867E-3</v>
      </c>
      <c r="H23" s="77">
        <v>2.7003445934407497E-2</v>
      </c>
      <c r="I23" s="77">
        <f t="shared" si="2"/>
        <v>2.7003445934407497E-2</v>
      </c>
      <c r="J23" s="76">
        <f>分析係数表!G26</f>
        <v>0.19643719482749369</v>
      </c>
      <c r="K23" s="78">
        <f t="shared" si="3"/>
        <v>5.304481170030898E-3</v>
      </c>
      <c r="L23" s="79"/>
      <c r="M23" s="80"/>
      <c r="N23" s="81">
        <f>分析係数表!H26</f>
        <v>1.0239367117519889E-2</v>
      </c>
      <c r="O23" s="82">
        <f t="shared" si="4"/>
        <v>0.17127058307103377</v>
      </c>
      <c r="P23" s="76">
        <f>分析係数表!C26</f>
        <v>0.47286916478187335</v>
      </c>
      <c r="Q23" s="82">
        <f t="shared" si="5"/>
        <v>8.0988577568504194E-2</v>
      </c>
      <c r="R23" s="83">
        <v>9.3401900041332087E-2</v>
      </c>
      <c r="S23" s="84">
        <f t="shared" si="6"/>
        <v>0.12040534597573958</v>
      </c>
      <c r="T23" s="85">
        <f>分析係数表!F26</f>
        <v>0.33423527698357336</v>
      </c>
      <c r="U23" s="86">
        <f t="shared" si="7"/>
        <v>4.0243714162504302E-2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投入係数表!M24</f>
        <v>0</v>
      </c>
      <c r="E24" s="77">
        <f t="shared" si="0"/>
        <v>0</v>
      </c>
      <c r="F24" s="76">
        <f>分析係数表!C27</f>
        <v>1</v>
      </c>
      <c r="G24" s="77">
        <f t="shared" si="1"/>
        <v>0</v>
      </c>
      <c r="H24" s="77">
        <v>9.249804426369277E-3</v>
      </c>
      <c r="I24" s="77">
        <f t="shared" si="2"/>
        <v>9.249804426369277E-3</v>
      </c>
      <c r="J24" s="76">
        <f>分析係数表!G27</f>
        <v>0.17103446822411195</v>
      </c>
      <c r="K24" s="78">
        <f t="shared" si="3"/>
        <v>1.582035381241106E-3</v>
      </c>
      <c r="L24" s="79"/>
      <c r="M24" s="80"/>
      <c r="N24" s="81">
        <f>分析係数表!H27</f>
        <v>1.1068892190070134E-2</v>
      </c>
      <c r="O24" s="82">
        <f t="shared" si="4"/>
        <v>0.18514578074849861</v>
      </c>
      <c r="P24" s="76">
        <f>分析係数表!C27</f>
        <v>1</v>
      </c>
      <c r="Q24" s="82">
        <f t="shared" si="5"/>
        <v>0.18514578074849861</v>
      </c>
      <c r="R24" s="83">
        <v>0.19316119463046155</v>
      </c>
      <c r="S24" s="84">
        <f t="shared" si="6"/>
        <v>0.20241099905683083</v>
      </c>
      <c r="T24" s="85">
        <f>分析係数表!F27</f>
        <v>0.3217420626139369</v>
      </c>
      <c r="U24" s="86">
        <f t="shared" si="7"/>
        <v>6.5124132332292389E-2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投入係数表!M25</f>
        <v>0</v>
      </c>
      <c r="E25" s="77">
        <f t="shared" si="0"/>
        <v>0</v>
      </c>
      <c r="F25" s="76">
        <f>分析係数表!C28</f>
        <v>0.16320886633176235</v>
      </c>
      <c r="G25" s="77">
        <f t="shared" si="1"/>
        <v>0</v>
      </c>
      <c r="H25" s="77">
        <v>3.6716427550767636E-2</v>
      </c>
      <c r="I25" s="77">
        <f t="shared" si="2"/>
        <v>3.6716427550767636E-2</v>
      </c>
      <c r="J25" s="76">
        <f>分析係数表!G28</f>
        <v>0.12483282142099486</v>
      </c>
      <c r="K25" s="78">
        <f t="shared" si="3"/>
        <v>4.5834152436618723E-3</v>
      </c>
      <c r="L25" s="79"/>
      <c r="M25" s="80"/>
      <c r="N25" s="81">
        <f>分析係数表!H28</f>
        <v>1.8347819774390428E-2</v>
      </c>
      <c r="O25" s="82">
        <f t="shared" si="4"/>
        <v>0.30689804894926287</v>
      </c>
      <c r="P25" s="76">
        <f>分析係数表!C28</f>
        <v>0.16320886633176235</v>
      </c>
      <c r="Q25" s="82">
        <f t="shared" si="5"/>
        <v>5.0088482648438903E-2</v>
      </c>
      <c r="R25" s="83">
        <v>6.1062681671952064E-2</v>
      </c>
      <c r="S25" s="84">
        <f t="shared" si="6"/>
        <v>9.7779109222719707E-2</v>
      </c>
      <c r="T25" s="85">
        <f>分析係数表!F28</f>
        <v>0.21296475644963428</v>
      </c>
      <c r="U25" s="86">
        <f t="shared" si="7"/>
        <v>2.0823504181478693E-2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投入係数表!M26</f>
        <v>1.030194051097625E-2</v>
      </c>
      <c r="E26" s="77">
        <f t="shared" si="0"/>
        <v>1.0301940510976251</v>
      </c>
      <c r="F26" s="76">
        <f>分析係数表!C29</f>
        <v>0.17511419896605485</v>
      </c>
      <c r="G26" s="77">
        <f t="shared" si="1"/>
        <v>0.18040160603755559</v>
      </c>
      <c r="H26" s="77">
        <v>0.20585360255985244</v>
      </c>
      <c r="I26" s="77">
        <f t="shared" si="2"/>
        <v>0.20585360255985244</v>
      </c>
      <c r="J26" s="76">
        <f>分析係数表!G29</f>
        <v>0.26067586141523297</v>
      </c>
      <c r="K26" s="78">
        <f t="shared" si="3"/>
        <v>5.3661065172718542E-2</v>
      </c>
      <c r="L26" s="79"/>
      <c r="M26" s="80"/>
      <c r="N26" s="81">
        <f>分析係数表!H29</f>
        <v>9.8560326923179068E-3</v>
      </c>
      <c r="O26" s="82">
        <f t="shared" si="4"/>
        <v>0.1648586720845425</v>
      </c>
      <c r="P26" s="76">
        <f>分析係数表!C29</f>
        <v>0.17511419896605485</v>
      </c>
      <c r="Q26" s="82">
        <f t="shared" si="5"/>
        <v>2.8869094304692165E-2</v>
      </c>
      <c r="R26" s="83">
        <v>4.0543272149357573E-2</v>
      </c>
      <c r="S26" s="84">
        <f t="shared" si="6"/>
        <v>0.24639687470921001</v>
      </c>
      <c r="T26" s="85">
        <f>分析係数表!F29</f>
        <v>0.43490212806294137</v>
      </c>
      <c r="U26" s="86">
        <f t="shared" si="7"/>
        <v>0.10715852515909337</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投入係数表!M27</f>
        <v>5.7316250842886045E-3</v>
      </c>
      <c r="E27" s="77">
        <f t="shared" si="0"/>
        <v>0.57316250842886041</v>
      </c>
      <c r="F27" s="76">
        <f>分析係数表!C30</f>
        <v>1</v>
      </c>
      <c r="G27" s="77">
        <f t="shared" si="1"/>
        <v>0.57316250842886041</v>
      </c>
      <c r="H27" s="77">
        <v>0.64856955542745698</v>
      </c>
      <c r="I27" s="77">
        <f t="shared" si="2"/>
        <v>0.64856955542745698</v>
      </c>
      <c r="J27" s="76">
        <f>分析係数表!G30</f>
        <v>0.34449040627670319</v>
      </c>
      <c r="K27" s="78">
        <f t="shared" si="3"/>
        <v>0.22342598964790542</v>
      </c>
      <c r="L27" s="79"/>
      <c r="M27" s="80"/>
      <c r="N27" s="81">
        <f>分析係数表!H30</f>
        <v>0</v>
      </c>
      <c r="O27" s="82">
        <f t="shared" si="4"/>
        <v>0</v>
      </c>
      <c r="P27" s="76">
        <f>分析係数表!C30</f>
        <v>1</v>
      </c>
      <c r="Q27" s="82">
        <f t="shared" si="5"/>
        <v>0</v>
      </c>
      <c r="R27" s="83">
        <v>5.6147166854197558E-2</v>
      </c>
      <c r="S27" s="84">
        <f t="shared" si="6"/>
        <v>0.7047167222816545</v>
      </c>
      <c r="T27" s="85">
        <f>分析係数表!F30</f>
        <v>0.43986930008545017</v>
      </c>
      <c r="U27" s="86">
        <f t="shared" si="7"/>
        <v>0.30998325138854393</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投入係数表!M28</f>
        <v>5.7878174870757471E-2</v>
      </c>
      <c r="E28" s="77">
        <f t="shared" si="0"/>
        <v>5.7878174870757473</v>
      </c>
      <c r="F28" s="76">
        <f>分析係数表!C31</f>
        <v>0.18996181002708823</v>
      </c>
      <c r="G28" s="77">
        <f t="shared" si="1"/>
        <v>1.0994642859513424</v>
      </c>
      <c r="H28" s="77">
        <v>1.1856328771042872</v>
      </c>
      <c r="I28" s="77">
        <f t="shared" si="2"/>
        <v>1.1856328771042872</v>
      </c>
      <c r="J28" s="76">
        <f>分析係数表!G31</f>
        <v>7.0838389091119197E-2</v>
      </c>
      <c r="K28" s="78">
        <f t="shared" si="3"/>
        <v>8.3988323067536605E-2</v>
      </c>
      <c r="L28" s="79"/>
      <c r="M28" s="80"/>
      <c r="N28" s="81">
        <f>分析係数表!H31</f>
        <v>2.3010689098960483E-2</v>
      </c>
      <c r="O28" s="82">
        <f t="shared" si="4"/>
        <v>0.38489235649164011</v>
      </c>
      <c r="P28" s="76">
        <f>分析係数表!C31</f>
        <v>0.18996181002708823</v>
      </c>
      <c r="Q28" s="82">
        <f t="shared" si="5"/>
        <v>7.311484870474326E-2</v>
      </c>
      <c r="R28" s="83">
        <v>0.10089500079654048</v>
      </c>
      <c r="S28" s="84">
        <f t="shared" si="6"/>
        <v>1.2865278779008278</v>
      </c>
      <c r="T28" s="85">
        <f>分析係数表!F31</f>
        <v>0.34223146703645924</v>
      </c>
      <c r="U28" s="86">
        <f t="shared" si="7"/>
        <v>0.44029032303730298</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投入係数表!M29</f>
        <v>1.2736944631752455E-3</v>
      </c>
      <c r="E29" s="77">
        <f t="shared" si="0"/>
        <v>0.12736944631752456</v>
      </c>
      <c r="F29" s="76">
        <f>分析係数表!C32</f>
        <v>1</v>
      </c>
      <c r="G29" s="77">
        <f t="shared" si="1"/>
        <v>0.12736944631752456</v>
      </c>
      <c r="H29" s="77">
        <v>0.16923441337849759</v>
      </c>
      <c r="I29" s="77">
        <f t="shared" si="2"/>
        <v>0.16923441337849759</v>
      </c>
      <c r="J29" s="76">
        <f>分析係数表!G32</f>
        <v>0.14032906064664244</v>
      </c>
      <c r="K29" s="78">
        <f t="shared" si="3"/>
        <v>2.3748506258490145E-2</v>
      </c>
      <c r="L29" s="79"/>
      <c r="M29" s="80"/>
      <c r="N29" s="81">
        <f>分析係数表!H32</f>
        <v>6.1785010473086027E-3</v>
      </c>
      <c r="O29" s="82">
        <f t="shared" si="4"/>
        <v>0.1033457893180654</v>
      </c>
      <c r="P29" s="76">
        <f>分析係数表!C32</f>
        <v>1</v>
      </c>
      <c r="Q29" s="82">
        <f t="shared" si="5"/>
        <v>0.1033457893180654</v>
      </c>
      <c r="R29" s="83">
        <v>0.14230052164010515</v>
      </c>
      <c r="S29" s="84">
        <f t="shared" si="6"/>
        <v>0.31153493501860274</v>
      </c>
      <c r="T29" s="85">
        <f>分析係数表!F32</f>
        <v>0.48206428161469295</v>
      </c>
      <c r="U29" s="86">
        <f t="shared" si="7"/>
        <v>0.15017986464762278</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投入係数表!M30</f>
        <v>2.0229265003371545E-3</v>
      </c>
      <c r="E30" s="77">
        <f t="shared" si="0"/>
        <v>0.20229265003371544</v>
      </c>
      <c r="F30" s="76">
        <f>分析係数表!C33</f>
        <v>0.86409315680331789</v>
      </c>
      <c r="G30" s="77">
        <f t="shared" si="1"/>
        <v>0.17479969456574199</v>
      </c>
      <c r="H30" s="77">
        <v>0.22340574975872618</v>
      </c>
      <c r="I30" s="77">
        <f t="shared" si="2"/>
        <v>0.22340574975872618</v>
      </c>
      <c r="J30" s="76">
        <f>分析係数表!G33</f>
        <v>0.50769230769230766</v>
      </c>
      <c r="K30" s="78">
        <f t="shared" si="3"/>
        <v>0.1134213806467379</v>
      </c>
      <c r="L30" s="79"/>
      <c r="M30" s="80"/>
      <c r="N30" s="81">
        <f>分析係数表!H33</f>
        <v>9.5612281574628043E-4</v>
      </c>
      <c r="O30" s="82">
        <f t="shared" si="4"/>
        <v>1.5992757194943495E-2</v>
      </c>
      <c r="P30" s="76">
        <f>分析係数表!C33</f>
        <v>0.86409315680331789</v>
      </c>
      <c r="Q30" s="82">
        <f t="shared" si="5"/>
        <v>1.38192320505677E-2</v>
      </c>
      <c r="R30" s="83">
        <v>4.6801552915464485E-2</v>
      </c>
      <c r="S30" s="84">
        <f t="shared" si="6"/>
        <v>0.27020730267419069</v>
      </c>
      <c r="T30" s="85">
        <f>分析係数表!F33</f>
        <v>0.64348226623675731</v>
      </c>
      <c r="U30" s="86">
        <f t="shared" si="7"/>
        <v>0.17387360747850963</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投入係数表!M31</f>
        <v>3.8510526710122124E-2</v>
      </c>
      <c r="E31" s="77">
        <f t="shared" si="0"/>
        <v>3.8510526710122126</v>
      </c>
      <c r="F31" s="76">
        <f>分析係数表!C34</f>
        <v>0.40150848192581112</v>
      </c>
      <c r="G31" s="77">
        <f t="shared" si="1"/>
        <v>1.5462303117544536</v>
      </c>
      <c r="H31" s="77">
        <v>1.7299258639487995</v>
      </c>
      <c r="I31" s="77">
        <f t="shared" si="2"/>
        <v>1.7299258639487995</v>
      </c>
      <c r="J31" s="76">
        <f>分析係数表!G34</f>
        <v>0.42480512041441487</v>
      </c>
      <c r="K31" s="78">
        <f t="shared" si="3"/>
        <v>0.73488136494278045</v>
      </c>
      <c r="L31" s="79"/>
      <c r="M31" s="80"/>
      <c r="N31" s="81">
        <f>分析係数表!H34</f>
        <v>0.15672180898436738</v>
      </c>
      <c r="O31" s="82">
        <f t="shared" si="4"/>
        <v>2.6214350258789461</v>
      </c>
      <c r="P31" s="76">
        <f>分析係数表!C34</f>
        <v>0.40150848192581112</v>
      </c>
      <c r="Q31" s="82">
        <f t="shared" si="5"/>
        <v>1.052528397707805</v>
      </c>
      <c r="R31" s="83">
        <v>1.1488183621085026</v>
      </c>
      <c r="S31" s="84">
        <f t="shared" si="6"/>
        <v>2.878744226057302</v>
      </c>
      <c r="T31" s="85">
        <f>分析係数表!F34</f>
        <v>0.69808980649017505</v>
      </c>
      <c r="U31" s="86">
        <f t="shared" si="7"/>
        <v>2.0096219997030507</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投入係数表!M32</f>
        <v>1.078894133513149E-2</v>
      </c>
      <c r="E32" s="77">
        <f t="shared" si="0"/>
        <v>1.078894133513149</v>
      </c>
      <c r="F32" s="76">
        <f>分析係数表!C35</f>
        <v>0.54799934277091245</v>
      </c>
      <c r="G32" s="77">
        <f t="shared" si="1"/>
        <v>0.59123327608459875</v>
      </c>
      <c r="H32" s="77">
        <v>0.74120140058839068</v>
      </c>
      <c r="I32" s="77">
        <f t="shared" si="2"/>
        <v>0.74120140058839068</v>
      </c>
      <c r="J32" s="76">
        <f>分析係数表!G35</f>
        <v>0.31370112289734142</v>
      </c>
      <c r="K32" s="78">
        <f t="shared" si="3"/>
        <v>0.23251571165766033</v>
      </c>
      <c r="L32" s="79"/>
      <c r="M32" s="80"/>
      <c r="N32" s="81">
        <f>分析係数表!H35</f>
        <v>5.7539116932049765E-2</v>
      </c>
      <c r="O32" s="82">
        <f t="shared" si="4"/>
        <v>0.96243820474829389</v>
      </c>
      <c r="P32" s="76">
        <f>分析係数表!C35</f>
        <v>0.54799934277091245</v>
      </c>
      <c r="Q32" s="82">
        <f t="shared" si="5"/>
        <v>0.52741550365968193</v>
      </c>
      <c r="R32" s="83">
        <v>0.73104600856730262</v>
      </c>
      <c r="S32" s="84">
        <f t="shared" si="6"/>
        <v>1.4722474091556932</v>
      </c>
      <c r="T32" s="85">
        <f>分析係数表!F35</f>
        <v>0.64107230038613461</v>
      </c>
      <c r="U32" s="86">
        <f t="shared" si="7"/>
        <v>0.94381703332496691</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投入係数表!M33</f>
        <v>2.2851577133438227E-3</v>
      </c>
      <c r="E33" s="77">
        <f t="shared" si="0"/>
        <v>0.22851577133438228</v>
      </c>
      <c r="F33" s="76">
        <f>分析係数表!C36</f>
        <v>1</v>
      </c>
      <c r="G33" s="77">
        <f t="shared" si="1"/>
        <v>0.22851577133438228</v>
      </c>
      <c r="H33" s="77">
        <v>0.4017996688237262</v>
      </c>
      <c r="I33" s="77">
        <f t="shared" si="2"/>
        <v>0.4017996688237262</v>
      </c>
      <c r="J33" s="76">
        <f>分析係数表!G36</f>
        <v>7.1688905781264842E-2</v>
      </c>
      <c r="K33" s="78">
        <f t="shared" si="3"/>
        <v>2.8804578601247525E-2</v>
      </c>
      <c r="L33" s="79"/>
      <c r="M33" s="80"/>
      <c r="N33" s="81">
        <f>分析係数表!H36</f>
        <v>0.19452761335809809</v>
      </c>
      <c r="O33" s="82">
        <f t="shared" si="4"/>
        <v>3.253800491853823</v>
      </c>
      <c r="P33" s="76">
        <f>分析係数表!C36</f>
        <v>1</v>
      </c>
      <c r="Q33" s="82">
        <f t="shared" si="5"/>
        <v>3.253800491853823</v>
      </c>
      <c r="R33" s="83">
        <v>3.4751089243843603</v>
      </c>
      <c r="S33" s="84">
        <f t="shared" si="6"/>
        <v>3.8769085932080865</v>
      </c>
      <c r="T33" s="85">
        <f>分析係数表!F36</f>
        <v>0.82458021691620631</v>
      </c>
      <c r="U33" s="86">
        <f t="shared" si="7"/>
        <v>3.1968221287518284</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投入係数表!M34</f>
        <v>4.5515846257585972E-2</v>
      </c>
      <c r="E34" s="77">
        <f t="shared" si="0"/>
        <v>4.551584625758597</v>
      </c>
      <c r="F34" s="76">
        <f>分析係数表!C37</f>
        <v>0.69131042420256494</v>
      </c>
      <c r="G34" s="77">
        <f t="shared" si="1"/>
        <v>3.1465578984270484</v>
      </c>
      <c r="H34" s="77">
        <v>3.5095671953122736</v>
      </c>
      <c r="I34" s="77">
        <f t="shared" si="2"/>
        <v>3.5095671953122736</v>
      </c>
      <c r="J34" s="76">
        <f>分析係数表!G37</f>
        <v>0.4182361073997049</v>
      </c>
      <c r="K34" s="78">
        <f t="shared" si="3"/>
        <v>1.4678277224251051</v>
      </c>
      <c r="L34" s="79"/>
      <c r="M34" s="80"/>
      <c r="N34" s="81">
        <f>分析係数表!H37</f>
        <v>4.8668421919292611E-2</v>
      </c>
      <c r="O34" s="82">
        <f t="shared" si="4"/>
        <v>0.81406095743965146</v>
      </c>
      <c r="P34" s="76">
        <f>分析係数表!C37</f>
        <v>0.69131042420256494</v>
      </c>
      <c r="Q34" s="82">
        <f t="shared" si="5"/>
        <v>0.56276882581435161</v>
      </c>
      <c r="R34" s="83">
        <v>0.68235880657225045</v>
      </c>
      <c r="S34" s="84">
        <f t="shared" si="6"/>
        <v>4.1919260018845241</v>
      </c>
      <c r="T34" s="85">
        <f>分析係数表!F37</f>
        <v>0.69719766239499947</v>
      </c>
      <c r="U34" s="86">
        <f t="shared" si="7"/>
        <v>2.9226010094467063</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投入係数表!M35</f>
        <v>5.0573162508428865E-3</v>
      </c>
      <c r="E35" s="77">
        <f t="shared" si="0"/>
        <v>0.50573162508428859</v>
      </c>
      <c r="F35" s="76">
        <f>分析係数表!C38</f>
        <v>0.16493332646861969</v>
      </c>
      <c r="G35" s="77">
        <f t="shared" si="1"/>
        <v>8.3411999225532552E-2</v>
      </c>
      <c r="H35" s="77">
        <v>0.13926564757350568</v>
      </c>
      <c r="I35" s="77">
        <f t="shared" si="2"/>
        <v>0.13926564757350568</v>
      </c>
      <c r="J35" s="76">
        <f>分析係数表!G38</f>
        <v>0.22742119554523632</v>
      </c>
      <c r="K35" s="78">
        <f t="shared" si="3"/>
        <v>3.16719600695482E-2</v>
      </c>
      <c r="L35" s="79"/>
      <c r="M35" s="80"/>
      <c r="N35" s="81">
        <f>分析係数表!H38</f>
        <v>4.333006953137588E-2</v>
      </c>
      <c r="O35" s="82">
        <f t="shared" si="4"/>
        <v>0.724768063101217</v>
      </c>
      <c r="P35" s="76">
        <f>分析係数表!C38</f>
        <v>0.16493332646861969</v>
      </c>
      <c r="Q35" s="82">
        <f t="shared" si="5"/>
        <v>0.11953840756550217</v>
      </c>
      <c r="R35" s="83">
        <v>0.15686664409559264</v>
      </c>
      <c r="S35" s="84">
        <f t="shared" si="6"/>
        <v>0.29613229166909832</v>
      </c>
      <c r="T35" s="85">
        <f>分析係数表!F38</f>
        <v>0.45295344535830939</v>
      </c>
      <c r="U35" s="86">
        <f t="shared" si="7"/>
        <v>0.13413414179336985</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投入係数表!M36</f>
        <v>0</v>
      </c>
      <c r="E36" s="77">
        <f t="shared" si="0"/>
        <v>0</v>
      </c>
      <c r="F36" s="76">
        <f>分析係数表!C39</f>
        <v>1</v>
      </c>
      <c r="G36" s="77">
        <f t="shared" si="1"/>
        <v>0</v>
      </c>
      <c r="H36" s="77">
        <v>6.1414702309256886E-2</v>
      </c>
      <c r="I36" s="77">
        <f t="shared" si="2"/>
        <v>6.1414702309256886E-2</v>
      </c>
      <c r="J36" s="76">
        <f>分析係数表!G39</f>
        <v>0.35098455975764681</v>
      </c>
      <c r="K36" s="78">
        <f t="shared" si="3"/>
        <v>2.1555612252661463E-2</v>
      </c>
      <c r="L36" s="79"/>
      <c r="M36" s="80"/>
      <c r="N36" s="81">
        <f>分析係数表!H39</f>
        <v>3.8129823772400278E-3</v>
      </c>
      <c r="O36" s="82">
        <f t="shared" si="4"/>
        <v>6.3778523369094106E-2</v>
      </c>
      <c r="P36" s="76">
        <f>分析係数表!C39</f>
        <v>1</v>
      </c>
      <c r="Q36" s="82">
        <f t="shared" si="5"/>
        <v>6.3778523369094106E-2</v>
      </c>
      <c r="R36" s="83">
        <v>8.825412532208321E-2</v>
      </c>
      <c r="S36" s="84">
        <f t="shared" si="6"/>
        <v>0.1496688276313401</v>
      </c>
      <c r="T36" s="85">
        <f>分析係数表!F39</f>
        <v>0.70174924264634031</v>
      </c>
      <c r="U36" s="86">
        <f t="shared" si="7"/>
        <v>0.10502998643805857</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投入係数表!M37</f>
        <v>3.3715441672285906E-4</v>
      </c>
      <c r="E37" s="77">
        <f t="shared" si="0"/>
        <v>3.3715441672285906E-2</v>
      </c>
      <c r="F37" s="76">
        <f>分析係数表!C40</f>
        <v>0.986418220166009</v>
      </c>
      <c r="G37" s="77">
        <f t="shared" si="1"/>
        <v>3.325752596648715E-2</v>
      </c>
      <c r="H37" s="77">
        <v>4.0856038711884098E-2</v>
      </c>
      <c r="I37" s="77">
        <f t="shared" si="2"/>
        <v>4.0856038711884098E-2</v>
      </c>
      <c r="J37" s="76">
        <f>分析係数表!G40</f>
        <v>0.50833339863186511</v>
      </c>
      <c r="K37" s="78">
        <f t="shared" si="3"/>
        <v>2.0768489013047092E-2</v>
      </c>
      <c r="L37" s="79"/>
      <c r="M37" s="80"/>
      <c r="N37" s="81">
        <f>分析係数表!H40</f>
        <v>2.8557086729192376E-2</v>
      </c>
      <c r="O37" s="82">
        <f t="shared" si="4"/>
        <v>0.47766515633082612</v>
      </c>
      <c r="P37" s="76">
        <f>分析係数表!C40</f>
        <v>0.986418220166009</v>
      </c>
      <c r="Q37" s="82">
        <f t="shared" si="5"/>
        <v>0.47117761334317193</v>
      </c>
      <c r="R37" s="83">
        <v>0.47358021187648308</v>
      </c>
      <c r="S37" s="84">
        <f t="shared" si="6"/>
        <v>0.51443625058836717</v>
      </c>
      <c r="T37" s="85">
        <f>分析係数表!F40</f>
        <v>0.70189391861713379</v>
      </c>
      <c r="U37" s="86">
        <f t="shared" si="7"/>
        <v>0.36107967580417483</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投入係数表!M38</f>
        <v>0</v>
      </c>
      <c r="E38" s="77">
        <f t="shared" si="0"/>
        <v>0</v>
      </c>
      <c r="F38" s="76">
        <f>分析係数表!C41</f>
        <v>0.80184103858729516</v>
      </c>
      <c r="G38" s="77">
        <f t="shared" si="1"/>
        <v>0</v>
      </c>
      <c r="H38" s="77">
        <v>5.1279331403929493E-3</v>
      </c>
      <c r="I38" s="77">
        <f t="shared" si="2"/>
        <v>5.1279331403929493E-3</v>
      </c>
      <c r="J38" s="76">
        <f>分析係数表!G41</f>
        <v>0.44493407945472047</v>
      </c>
      <c r="K38" s="78">
        <f t="shared" si="3"/>
        <v>2.2815922113260906E-3</v>
      </c>
      <c r="L38" s="79"/>
      <c r="M38" s="80"/>
      <c r="N38" s="81">
        <f>分析係数表!H41</f>
        <v>5.1019775806905684E-2</v>
      </c>
      <c r="O38" s="82">
        <f t="shared" si="4"/>
        <v>0.85339129365240141</v>
      </c>
      <c r="P38" s="76">
        <f>分析係数表!C41</f>
        <v>0.80184103858729516</v>
      </c>
      <c r="Q38" s="82">
        <f t="shared" si="5"/>
        <v>0.68428416122359692</v>
      </c>
      <c r="R38" s="83">
        <v>0.69723044668784195</v>
      </c>
      <c r="S38" s="84">
        <f t="shared" si="6"/>
        <v>0.7023583798282349</v>
      </c>
      <c r="T38" s="85">
        <f>分析係数表!F41</f>
        <v>0.54844555184325272</v>
      </c>
      <c r="U38" s="86">
        <f t="shared" si="7"/>
        <v>0.3852053292166292</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投入係数表!M39</f>
        <v>2.6223121300666816E-4</v>
      </c>
      <c r="E39" s="77">
        <f>$C$15*D39</f>
        <v>2.6223121300666816E-2</v>
      </c>
      <c r="F39" s="76">
        <f>分析係数表!C42</f>
        <v>0.44131191733123665</v>
      </c>
      <c r="G39" s="77">
        <f>E39*F39</f>
        <v>1.1572575939606864E-2</v>
      </c>
      <c r="H39" s="77">
        <v>2.0990044627377327E-2</v>
      </c>
      <c r="I39" s="77">
        <f>C39+H39</f>
        <v>2.0990044627377327E-2</v>
      </c>
      <c r="J39" s="76">
        <f>分析係数表!G42</f>
        <v>0.48534983581712554</v>
      </c>
      <c r="K39" s="78">
        <f>I39*J39</f>
        <v>1.0187514713691724E-2</v>
      </c>
      <c r="L39" s="79"/>
      <c r="M39" s="80"/>
      <c r="N39" s="81">
        <f>分析係数表!H42</f>
        <v>1.2950152359941286E-2</v>
      </c>
      <c r="O39" s="82">
        <f t="shared" si="4"/>
        <v>0.21661301134040131</v>
      </c>
      <c r="P39" s="76">
        <f>分析係数表!C42</f>
        <v>0.44131191733123665</v>
      </c>
      <c r="Q39" s="82">
        <f>O39*P39</f>
        <v>9.5593903353525411E-2</v>
      </c>
      <c r="R39" s="83">
        <v>0.10104117219394988</v>
      </c>
      <c r="S39" s="84">
        <f>I39+R39</f>
        <v>0.12203121682132721</v>
      </c>
      <c r="T39" s="85">
        <f>分析係数表!F42</f>
        <v>0.55380146501641825</v>
      </c>
      <c r="U39" s="86">
        <f t="shared" si="7"/>
        <v>6.7581066653387187E-2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投入係数表!M40</f>
        <v>5.3232936240353634E-2</v>
      </c>
      <c r="E40" s="77">
        <f>$C$15*D40</f>
        <v>5.3232936240353634</v>
      </c>
      <c r="F40" s="76">
        <f>分析係数表!C43</f>
        <v>0.58313408441687564</v>
      </c>
      <c r="G40" s="77">
        <f>E40*F40</f>
        <v>3.1041939535340535</v>
      </c>
      <c r="H40" s="77">
        <v>3.9026782218233853</v>
      </c>
      <c r="I40" s="77">
        <f>C40+H40</f>
        <v>3.9026782218233853</v>
      </c>
      <c r="J40" s="76">
        <f>分析係数表!G43</f>
        <v>0.35547453496171444</v>
      </c>
      <c r="K40" s="78">
        <f>I40*J40</f>
        <v>1.3873027260078785</v>
      </c>
      <c r="L40" s="79"/>
      <c r="M40" s="80"/>
      <c r="N40" s="81">
        <f>分析係数表!H43</f>
        <v>3.5303064373624467E-2</v>
      </c>
      <c r="O40" s="82">
        <f t="shared" si="4"/>
        <v>0.59050294320626084</v>
      </c>
      <c r="P40" s="76">
        <f>分析係数表!C43</f>
        <v>0.58313408441687564</v>
      </c>
      <c r="Q40" s="82">
        <f>O40*P40</f>
        <v>0.34434239313205323</v>
      </c>
      <c r="R40" s="83">
        <v>0.70989526147284243</v>
      </c>
      <c r="S40" s="84">
        <f>I40+R40</f>
        <v>4.6125734832962273</v>
      </c>
      <c r="T40" s="85">
        <f>分析係数表!F43</f>
        <v>0.6082654287782493</v>
      </c>
      <c r="U40" s="86">
        <f t="shared" si="7"/>
        <v>2.8056689875883625</v>
      </c>
      <c r="V40" s="87">
        <f>分析係数表!D43</f>
        <v>0.13569621261928955</v>
      </c>
      <c r="W40" s="167">
        <f t="shared" si="8"/>
        <v>1</v>
      </c>
      <c r="X40" s="76">
        <f>分析係数表!E43</f>
        <v>0.1090457500713911</v>
      </c>
      <c r="Y40" s="166">
        <f t="shared" si="9"/>
        <v>1</v>
      </c>
    </row>
    <row r="41" spans="1:25" x14ac:dyDescent="0.2">
      <c r="A41" s="6" t="s">
        <v>341</v>
      </c>
      <c r="B41" s="5" t="s">
        <v>42</v>
      </c>
      <c r="C41" s="90"/>
      <c r="D41" s="76">
        <f>投入係数表!M41</f>
        <v>3.7461601858095452E-5</v>
      </c>
      <c r="E41" s="77">
        <f>$C$15*D41</f>
        <v>3.7461601858095449E-3</v>
      </c>
      <c r="F41" s="76">
        <f>分析係数表!C44</f>
        <v>0.48869592147894036</v>
      </c>
      <c r="G41" s="77">
        <f>E41*F41</f>
        <v>1.8307332040119141E-3</v>
      </c>
      <c r="H41" s="77">
        <v>8.4094540693049856E-3</v>
      </c>
      <c r="I41" s="77">
        <f>C41+H41</f>
        <v>8.4094540693049856E-3</v>
      </c>
      <c r="J41" s="76">
        <f>分析係数表!G44</f>
        <v>0.26651387949759747</v>
      </c>
      <c r="K41" s="78">
        <f>I41*J41</f>
        <v>2.2412362284673294E-3</v>
      </c>
      <c r="L41" s="79"/>
      <c r="M41" s="80"/>
      <c r="N41" s="81">
        <f>分析係数表!H44</f>
        <v>0.11648762971842183</v>
      </c>
      <c r="O41" s="82">
        <f t="shared" si="4"/>
        <v>1.9484509182506156</v>
      </c>
      <c r="P41" s="76">
        <f>分析係数表!C44</f>
        <v>0.48869592147894036</v>
      </c>
      <c r="Q41" s="82">
        <f>O41*P41</f>
        <v>0.95220001695097212</v>
      </c>
      <c r="R41" s="83">
        <v>0.96934672420043766</v>
      </c>
      <c r="S41" s="84">
        <f>I41+R41</f>
        <v>0.97775617826974259</v>
      </c>
      <c r="T41" s="85">
        <f>分析係数表!F44</f>
        <v>0.48744292920528731</v>
      </c>
      <c r="U41" s="86">
        <f t="shared" si="7"/>
        <v>0.47660033558437043</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投入係数表!M42</f>
        <v>2.1353113059114407E-3</v>
      </c>
      <c r="E42" s="77">
        <f>$C$15*D42</f>
        <v>0.21353113059114406</v>
      </c>
      <c r="F42" s="76">
        <f>分析係数表!C45</f>
        <v>1</v>
      </c>
      <c r="G42" s="77">
        <f>E42*F42</f>
        <v>0.21353113059114406</v>
      </c>
      <c r="H42" s="77">
        <v>0.25680222159196625</v>
      </c>
      <c r="I42" s="77">
        <f>C42+H42</f>
        <v>0.25680222159196625</v>
      </c>
      <c r="J42" s="76">
        <f>分析係数表!G45</f>
        <v>0</v>
      </c>
      <c r="K42" s="78">
        <f>I42*J42</f>
        <v>0</v>
      </c>
      <c r="L42" s="79"/>
      <c r="M42" s="80"/>
      <c r="N42" s="81">
        <f>分析係数表!H45</f>
        <v>0</v>
      </c>
      <c r="O42" s="82">
        <f t="shared" si="4"/>
        <v>0</v>
      </c>
      <c r="P42" s="76">
        <f>分析係数表!C45</f>
        <v>1</v>
      </c>
      <c r="Q42" s="82">
        <f>O42*P42</f>
        <v>0</v>
      </c>
      <c r="R42" s="83">
        <v>2.7367466789990025E-2</v>
      </c>
      <c r="S42" s="84">
        <f>I42+R42</f>
        <v>0.28416968838195628</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9.2904772608076724E-3</v>
      </c>
      <c r="E43" s="77">
        <f>$C$15*D43</f>
        <v>0.92904772608076724</v>
      </c>
      <c r="F43" s="76">
        <f>分析係数表!C46</f>
        <v>0.30494810971089692</v>
      </c>
      <c r="G43" s="77">
        <f>E43*F43</f>
        <v>0.2833113478995371</v>
      </c>
      <c r="H43" s="77">
        <v>0.32383859614949084</v>
      </c>
      <c r="I43" s="77">
        <f>C43+H43</f>
        <v>0.32383859614949084</v>
      </c>
      <c r="J43" s="76">
        <f>分析係数表!G46</f>
        <v>9.2473281285530198E-3</v>
      </c>
      <c r="K43" s="78">
        <f>I43*J43</f>
        <v>2.9946417592843083E-3</v>
      </c>
      <c r="L43" s="79"/>
      <c r="M43" s="80"/>
      <c r="N43" s="81">
        <f>分析係数表!H46</f>
        <v>2.1824388568312321E-2</v>
      </c>
      <c r="O43" s="82">
        <f t="shared" si="4"/>
        <v>0.36504949108309909</v>
      </c>
      <c r="P43" s="76">
        <f>分析係数表!C46</f>
        <v>0.30494810971089692</v>
      </c>
      <c r="Q43" s="82">
        <f>O43*P43</f>
        <v>0.11132115225671599</v>
      </c>
      <c r="R43" s="83">
        <v>0.12905939910702841</v>
      </c>
      <c r="S43" s="84">
        <f>I43+R43</f>
        <v>0.45289799525651925</v>
      </c>
      <c r="T43" s="85">
        <f>分析係数表!F46</f>
        <v>0.31334798756916549</v>
      </c>
      <c r="U43" s="86">
        <f t="shared" si="7"/>
        <v>0.14191467538773977</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投入係数表!M44</f>
        <v>0.52412527159661348</v>
      </c>
      <c r="E44" s="91">
        <f>SUM(E5:E43)</f>
        <v>52.412527159661337</v>
      </c>
      <c r="F44" s="92">
        <f>分析係数表!C47</f>
        <v>0.48015758503444039</v>
      </c>
      <c r="G44" s="91">
        <f>SUM(G5:G43)</f>
        <v>14.544941930629482</v>
      </c>
      <c r="H44" s="91">
        <f>SUM(H5:H43)</f>
        <v>17.180724020920429</v>
      </c>
      <c r="I44" s="91">
        <f>SUM(I5:I43)</f>
        <v>117.18072402092042</v>
      </c>
      <c r="J44" s="92">
        <f>分析係数表!G47</f>
        <v>0.24216917805049562</v>
      </c>
      <c r="K44" s="93">
        <f>SUM(K5:K43)</f>
        <v>26.663140280190635</v>
      </c>
      <c r="L44" s="94">
        <f>最終需要_まとめ!$L$33</f>
        <v>0.62733333333333341</v>
      </c>
      <c r="M44" s="91">
        <f>K44*L44</f>
        <v>16.726676669106261</v>
      </c>
      <c r="N44" s="95">
        <f>分析係数表!H47</f>
        <v>1</v>
      </c>
      <c r="O44" s="96">
        <f>SUM(O5:O43)</f>
        <v>16.726676669106261</v>
      </c>
      <c r="P44" s="92">
        <f>分析係数表!C47</f>
        <v>0.48015758503444039</v>
      </c>
      <c r="Q44" s="96">
        <f>SUM(Q5:Q43)</f>
        <v>8.8403598354448736</v>
      </c>
      <c r="R44" s="91">
        <f>SUM(R5:R43)</f>
        <v>10.253620794372479</v>
      </c>
      <c r="S44" s="97">
        <f>SUM(S5:S43)</f>
        <v>127.43434481529292</v>
      </c>
      <c r="T44" s="98">
        <f>分析係数表!F47</f>
        <v>0.48752883779285588</v>
      </c>
      <c r="U44" s="99">
        <f>SUM(U5:U43)</f>
        <v>62.10977083019106</v>
      </c>
      <c r="V44" s="100">
        <f>分析係数表!D47</f>
        <v>6.635127530274626E-2</v>
      </c>
      <c r="W44" s="164">
        <f>SUM(W5:W43)</f>
        <v>6</v>
      </c>
      <c r="X44" s="92">
        <f>分析係数表!E47</f>
        <v>5.6027434453383658E-2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302</v>
      </c>
      <c r="S2" s="3" t="s">
        <v>153</v>
      </c>
      <c r="U2" s="64" t="s">
        <v>210</v>
      </c>
      <c r="W2" s="3" t="s">
        <v>130</v>
      </c>
      <c r="Y2" s="3" t="s">
        <v>154</v>
      </c>
    </row>
    <row r="3" spans="1:25" ht="44" x14ac:dyDescent="0.2">
      <c r="B3" s="65"/>
      <c r="C3" s="66" t="s">
        <v>228</v>
      </c>
      <c r="D3" s="66" t="s">
        <v>241</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1.3183034008406591E-2</v>
      </c>
      <c r="G5" s="77">
        <f t="shared" ref="G5:G38" si="1">E5*F5</f>
        <v>0</v>
      </c>
      <c r="H5" s="77">
        <f t="array" ref="H5:H43">MMULT(逆行列係数!C5:AO43,'12'!G5:G43)</f>
        <v>1.7873143289435255E-5</v>
      </c>
      <c r="I5" s="77">
        <f t="shared" ref="I5:I38" si="2">C5+H5</f>
        <v>1.7873143289435255E-5</v>
      </c>
      <c r="J5" s="76">
        <f>分析係数表!G8</f>
        <v>0.12262521588946459</v>
      </c>
      <c r="K5" s="78">
        <f t="shared" ref="K5:K38" si="3">I5*J5</f>
        <v>2.1916980544903334E-6</v>
      </c>
      <c r="L5" s="79" t="s">
        <v>183</v>
      </c>
      <c r="M5" s="80" t="s">
        <v>183</v>
      </c>
      <c r="N5" s="81">
        <f>分析係数表!H8</f>
        <v>1.0919276675383911E-2</v>
      </c>
      <c r="O5" s="82">
        <f t="shared" ref="O5:O43" si="4">$M$44*N5</f>
        <v>6.3558819110603487E-2</v>
      </c>
      <c r="P5" s="76">
        <f>分析係数表!C8</f>
        <v>1.3183034008406591E-2</v>
      </c>
      <c r="Q5" s="82">
        <f t="shared" ref="Q5:Q38" si="5">O5*P5</f>
        <v>8.3789807386924851E-4</v>
      </c>
      <c r="R5" s="83">
        <f t="array" ref="R5:R43">MMULT(逆行列係数!C5:AO43,'12'!Q5:Q43)</f>
        <v>9.7007937073196899E-4</v>
      </c>
      <c r="S5" s="84">
        <f t="shared" ref="S5:S38" si="6">I5+R5</f>
        <v>9.8795251402140427E-4</v>
      </c>
      <c r="T5" s="85">
        <f>分析係数表!F8</f>
        <v>0.45595854922279794</v>
      </c>
      <c r="U5" s="86">
        <f t="shared" ref="U5:U38" si="7">S5*T5</f>
        <v>4.5046539499421544E-4</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投入係数表!N6</f>
        <v>0</v>
      </c>
      <c r="E6" s="77">
        <f t="shared" si="0"/>
        <v>0</v>
      </c>
      <c r="F6" s="76">
        <f>分析係数表!C9</f>
        <v>2.8837209302325584E-2</v>
      </c>
      <c r="G6" s="77">
        <f t="shared" si="1"/>
        <v>0</v>
      </c>
      <c r="H6" s="77">
        <v>4.7182462656257164E-6</v>
      </c>
      <c r="I6" s="77">
        <f t="shared" si="2"/>
        <v>4.7182462656257164E-6</v>
      </c>
      <c r="J6" s="76">
        <f>分析係数表!G9</f>
        <v>0.26470588235294118</v>
      </c>
      <c r="K6" s="78">
        <f t="shared" si="3"/>
        <v>1.2489475409009249E-6</v>
      </c>
      <c r="L6" s="79"/>
      <c r="M6" s="80"/>
      <c r="N6" s="81">
        <f>分析係数表!H9</f>
        <v>5.6393540150961169E-4</v>
      </c>
      <c r="O6" s="82">
        <f t="shared" si="4"/>
        <v>3.2825496816486473E-3</v>
      </c>
      <c r="P6" s="76">
        <f>分析係数表!C9</f>
        <v>2.8837209302325584E-2</v>
      </c>
      <c r="Q6" s="82">
        <f t="shared" si="5"/>
        <v>9.4659572214984261E-5</v>
      </c>
      <c r="R6" s="83">
        <v>1.08067967438126E-4</v>
      </c>
      <c r="S6" s="84">
        <f t="shared" si="6"/>
        <v>1.1278621370375172E-4</v>
      </c>
      <c r="T6" s="85">
        <f>分析係数表!F9</f>
        <v>0.73529411764705888</v>
      </c>
      <c r="U6" s="86">
        <f t="shared" si="7"/>
        <v>8.2931039488052743E-5</v>
      </c>
      <c r="V6" s="87">
        <f>分析係数表!D9</f>
        <v>5.8823529411764705E-2</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7.2513812154696433E-3</v>
      </c>
      <c r="G7" s="77">
        <f t="shared" si="1"/>
        <v>0</v>
      </c>
      <c r="H7" s="77">
        <v>8.1844120975644993E-6</v>
      </c>
      <c r="I7" s="77">
        <f t="shared" si="2"/>
        <v>8.1844120975644993E-6</v>
      </c>
      <c r="J7" s="76">
        <f>分析係数表!G10</f>
        <v>0.19230769230769232</v>
      </c>
      <c r="K7" s="78">
        <f t="shared" si="3"/>
        <v>1.5739254033777884E-6</v>
      </c>
      <c r="L7" s="79"/>
      <c r="M7" s="80"/>
      <c r="N7" s="81">
        <f>分析係数表!H10</f>
        <v>1.0712116731972216E-3</v>
      </c>
      <c r="O7" s="82">
        <f t="shared" si="4"/>
        <v>6.2352984533671323E-3</v>
      </c>
      <c r="P7" s="76">
        <f>分析係数表!C10</f>
        <v>7.2513812154696433E-3</v>
      </c>
      <c r="Q7" s="82">
        <f t="shared" si="5"/>
        <v>4.5214526077593344E-5</v>
      </c>
      <c r="R7" s="83">
        <v>6.0293319772219873E-5</v>
      </c>
      <c r="S7" s="84">
        <f t="shared" si="6"/>
        <v>6.8477731869784369E-5</v>
      </c>
      <c r="T7" s="85">
        <f>分析係数表!F10</f>
        <v>0.57692307692307687</v>
      </c>
      <c r="U7" s="86">
        <f t="shared" si="7"/>
        <v>3.9506383771029438E-5</v>
      </c>
      <c r="V7" s="87">
        <f>分析係数表!D10</f>
        <v>3.8461538461538464E-2</v>
      </c>
      <c r="W7" s="167">
        <f t="shared" si="8"/>
        <v>0</v>
      </c>
      <c r="X7" s="76">
        <f>分析係数表!E10</f>
        <v>0</v>
      </c>
      <c r="Y7" s="166">
        <f t="shared" si="9"/>
        <v>0</v>
      </c>
    </row>
    <row r="8" spans="1:25" x14ac:dyDescent="0.2">
      <c r="A8" s="6" t="s">
        <v>222</v>
      </c>
      <c r="B8" s="5" t="s">
        <v>27</v>
      </c>
      <c r="C8" s="90"/>
      <c r="D8" s="76">
        <f>投入係数表!N8</f>
        <v>5.1520330696768549E-2</v>
      </c>
      <c r="E8" s="77">
        <f t="shared" si="0"/>
        <v>5.1520330696768548</v>
      </c>
      <c r="F8" s="76">
        <f>分析係数表!C11</f>
        <v>1.1498343082089746E-2</v>
      </c>
      <c r="G8" s="77">
        <f t="shared" si="1"/>
        <v>5.9239843805416463E-2</v>
      </c>
      <c r="H8" s="77">
        <v>7.8307764043411332E-2</v>
      </c>
      <c r="I8" s="77">
        <f t="shared" si="2"/>
        <v>7.8307764043411332E-2</v>
      </c>
      <c r="J8" s="76">
        <f>分析係数表!G11</f>
        <v>0.33907284768211921</v>
      </c>
      <c r="K8" s="78">
        <f t="shared" si="3"/>
        <v>2.6552036549818941E-2</v>
      </c>
      <c r="L8" s="79"/>
      <c r="M8" s="80"/>
      <c r="N8" s="81">
        <f>分析係数表!H11</f>
        <v>-2.0361874779781897E-5</v>
      </c>
      <c r="O8" s="82">
        <f t="shared" si="4"/>
        <v>-1.185222020061521E-4</v>
      </c>
      <c r="P8" s="76">
        <f>分析係数表!C11</f>
        <v>1.1498343082089746E-2</v>
      </c>
      <c r="Q8" s="82">
        <f t="shared" si="5"/>
        <v>-1.3628089415114824E-6</v>
      </c>
      <c r="R8" s="83">
        <v>1.7259253408593084E-4</v>
      </c>
      <c r="S8" s="84">
        <f t="shared" si="6"/>
        <v>7.8480356577497259E-2</v>
      </c>
      <c r="T8" s="85">
        <f>分析係数表!F11</f>
        <v>0.56026490066225165</v>
      </c>
      <c r="U8" s="86">
        <f t="shared" si="7"/>
        <v>4.3969789181829588E-2</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投入係数表!N9</f>
        <v>0</v>
      </c>
      <c r="E9" s="77">
        <f t="shared" si="0"/>
        <v>0</v>
      </c>
      <c r="F9" s="76">
        <f>分析係数表!C12</f>
        <v>1.9264738750820132E-2</v>
      </c>
      <c r="G9" s="77">
        <f t="shared" si="1"/>
        <v>0</v>
      </c>
      <c r="H9" s="77">
        <v>4.1531276799647696E-5</v>
      </c>
      <c r="I9" s="77">
        <f t="shared" si="2"/>
        <v>4.1531276799647696E-5</v>
      </c>
      <c r="J9" s="76">
        <f>分析係数表!G12</f>
        <v>0.14212218649517686</v>
      </c>
      <c r="K9" s="78">
        <f t="shared" si="3"/>
        <v>5.9025158667023415E-6</v>
      </c>
      <c r="L9" s="79"/>
      <c r="M9" s="80"/>
      <c r="N9" s="81">
        <f>分析係数表!H12</f>
        <v>9.1393832299599312E-2</v>
      </c>
      <c r="O9" s="82">
        <f t="shared" si="4"/>
        <v>0.53198432713500488</v>
      </c>
      <c r="P9" s="76">
        <f>分析係数表!C12</f>
        <v>1.9264738750820132E-2</v>
      </c>
      <c r="Q9" s="82">
        <f t="shared" si="5"/>
        <v>1.0248539081786702E-2</v>
      </c>
      <c r="R9" s="83">
        <v>1.1341784862281283E-2</v>
      </c>
      <c r="S9" s="84">
        <f t="shared" si="6"/>
        <v>1.1383316139080932E-2</v>
      </c>
      <c r="T9" s="85">
        <f>分析係数表!F12</f>
        <v>0.30139335476956058</v>
      </c>
      <c r="U9" s="86">
        <f t="shared" si="7"/>
        <v>3.4308558395600838E-3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投入係数表!N10</f>
        <v>3.3917617287385559E-4</v>
      </c>
      <c r="E10" s="77">
        <f t="shared" si="0"/>
        <v>3.3917617287385557E-2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8.2300786445228494E-2</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投入係数表!N11</f>
        <v>3.3387654517270162E-4</v>
      </c>
      <c r="E11" s="77">
        <f t="shared" si="0"/>
        <v>3.338765451727016E-2</v>
      </c>
      <c r="F11" s="76">
        <f>分析係数表!C14</f>
        <v>0.18033902375567878</v>
      </c>
      <c r="G11" s="77">
        <f t="shared" si="1"/>
        <v>6.0210970211363795E-3</v>
      </c>
      <c r="H11" s="77">
        <v>3.2683353306245992E-2</v>
      </c>
      <c r="I11" s="77">
        <f t="shared" si="2"/>
        <v>3.2683353306245992E-2</v>
      </c>
      <c r="J11" s="76">
        <f>分析係数表!G14</f>
        <v>0.15919504269018833</v>
      </c>
      <c r="K11" s="78">
        <f t="shared" si="3"/>
        <v>5.2030278248463386E-3</v>
      </c>
      <c r="L11" s="79"/>
      <c r="M11" s="80"/>
      <c r="N11" s="81">
        <f>分析係数表!H14</f>
        <v>1.121673710694942E-3</v>
      </c>
      <c r="O11" s="82">
        <f t="shared" si="4"/>
        <v>6.529027388773684E-3</v>
      </c>
      <c r="P11" s="76">
        <f>分析係数表!C14</f>
        <v>0.18033902375567878</v>
      </c>
      <c r="Q11" s="82">
        <f t="shared" si="5"/>
        <v>1.1774384253655347E-3</v>
      </c>
      <c r="R11" s="83">
        <v>6.6179186167405679E-3</v>
      </c>
      <c r="S11" s="84">
        <f t="shared" si="6"/>
        <v>3.9301271922986561E-2</v>
      </c>
      <c r="T11" s="85">
        <f>分析係数表!F14</f>
        <v>0.29273560341521504</v>
      </c>
      <c r="U11" s="86">
        <f t="shared" si="7"/>
        <v>1.150488155136092E-2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投入係数表!N12</f>
        <v>3.8369304556354917E-3</v>
      </c>
      <c r="E12" s="77">
        <f t="shared" si="0"/>
        <v>0.38369304556354916</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4.8470427481298553E-2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投入係数表!N13</f>
        <v>2.2944738132146217E-2</v>
      </c>
      <c r="E13" s="77">
        <f t="shared" si="0"/>
        <v>2.2944738132146218</v>
      </c>
      <c r="F13" s="76">
        <f>分析係数表!C16</f>
        <v>5.2745741191408291E-2</v>
      </c>
      <c r="G13" s="77">
        <f t="shared" si="1"/>
        <v>0.12102372192228213</v>
      </c>
      <c r="H13" s="77">
        <v>0.15694219707109194</v>
      </c>
      <c r="I13" s="77">
        <f t="shared" si="2"/>
        <v>0.15694219707109194</v>
      </c>
      <c r="J13" s="76">
        <f>分析係数表!G16</f>
        <v>3.3494998484389207E-2</v>
      </c>
      <c r="K13" s="78">
        <f t="shared" si="3"/>
        <v>5.2567786530329369E-3</v>
      </c>
      <c r="L13" s="79"/>
      <c r="M13" s="80"/>
      <c r="N13" s="81">
        <f>分析係数表!H16</f>
        <v>1.6486921479299057E-2</v>
      </c>
      <c r="O13" s="82">
        <f t="shared" si="4"/>
        <v>9.5966911650459605E-2</v>
      </c>
      <c r="P13" s="76">
        <f>分析係数表!C16</f>
        <v>5.2745741191408291E-2</v>
      </c>
      <c r="Q13" s="82">
        <f t="shared" si="5"/>
        <v>5.0618458848538878E-3</v>
      </c>
      <c r="R13" s="83">
        <v>6.0625657427603643E-3</v>
      </c>
      <c r="S13" s="84">
        <f t="shared" si="6"/>
        <v>0.16300476281385232</v>
      </c>
      <c r="T13" s="85">
        <f>分析係数表!F16</f>
        <v>0.28872385571385267</v>
      </c>
      <c r="U13" s="86">
        <f t="shared" si="7"/>
        <v>4.7063363619337474E-2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投入係数表!N14</f>
        <v>7.1279992580521219E-4</v>
      </c>
      <c r="E14" s="77">
        <f t="shared" si="0"/>
        <v>7.1279992580521215E-2</v>
      </c>
      <c r="F14" s="76">
        <f>分析係数表!C17</f>
        <v>0.15216261717207402</v>
      </c>
      <c r="G14" s="77">
        <f t="shared" si="1"/>
        <v>1.0846150223058126E-2</v>
      </c>
      <c r="H14" s="77">
        <v>2.358714513770567E-2</v>
      </c>
      <c r="I14" s="77">
        <f t="shared" si="2"/>
        <v>2.358714513770567E-2</v>
      </c>
      <c r="J14" s="76">
        <f>分析係数表!G17</f>
        <v>0.21223848391031053</v>
      </c>
      <c r="K14" s="78">
        <f t="shared" si="3"/>
        <v>5.006099923799104E-3</v>
      </c>
      <c r="L14" s="79"/>
      <c r="M14" s="80"/>
      <c r="N14" s="81">
        <f>分析係数表!H17</f>
        <v>2.8913862187290294E-3</v>
      </c>
      <c r="O14" s="82">
        <f t="shared" si="4"/>
        <v>1.6830152684873596E-2</v>
      </c>
      <c r="P14" s="76">
        <f>分析係数表!C17</f>
        <v>0.15216261717207402</v>
      </c>
      <c r="Q14" s="82">
        <f t="shared" si="5"/>
        <v>2.5609200799359749E-3</v>
      </c>
      <c r="R14" s="83">
        <v>5.9126668248134576E-3</v>
      </c>
      <c r="S14" s="84">
        <f t="shared" si="6"/>
        <v>2.9499811962519128E-2</v>
      </c>
      <c r="T14" s="85">
        <f>分析係数表!F17</f>
        <v>0.32270850924101696</v>
      </c>
      <c r="U14" s="86">
        <f t="shared" si="7"/>
        <v>9.5198403413148669E-3</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投入係数表!N15</f>
        <v>5.0372961299468711E-3</v>
      </c>
      <c r="E15" s="77">
        <f t="shared" si="0"/>
        <v>0.5037296129946871</v>
      </c>
      <c r="F15" s="76">
        <f>分析係数表!C18</f>
        <v>0.19097312809809552</v>
      </c>
      <c r="G15" s="77">
        <f t="shared" si="1"/>
        <v>9.6198819909238467E-2</v>
      </c>
      <c r="H15" s="77">
        <v>0.12761674881494711</v>
      </c>
      <c r="I15" s="77">
        <f t="shared" si="2"/>
        <v>0.12761674881494711</v>
      </c>
      <c r="J15" s="76">
        <f>分析係数表!G18</f>
        <v>0.21574136510077171</v>
      </c>
      <c r="K15" s="78">
        <f t="shared" si="3"/>
        <v>2.753221159905898E-2</v>
      </c>
      <c r="L15" s="79"/>
      <c r="M15" s="80"/>
      <c r="N15" s="81">
        <f>分析係数表!H18</f>
        <v>4.4087885392745155E-4</v>
      </c>
      <c r="O15" s="82">
        <f t="shared" si="4"/>
        <v>2.5662633303940763E-3</v>
      </c>
      <c r="P15" s="76">
        <f>分析係数表!C18</f>
        <v>0.19097312809809552</v>
      </c>
      <c r="Q15" s="82">
        <f t="shared" si="5"/>
        <v>4.9008733572879313E-4</v>
      </c>
      <c r="R15" s="83">
        <v>1.2721440261155431E-3</v>
      </c>
      <c r="S15" s="84">
        <f t="shared" si="6"/>
        <v>0.12888889284106264</v>
      </c>
      <c r="T15" s="85">
        <f>分析係数表!F18</f>
        <v>0.45875477635423689</v>
      </c>
      <c r="U15" s="86">
        <f t="shared" si="7"/>
        <v>5.9128395209846897E-2</v>
      </c>
      <c r="V15" s="87">
        <f>分析係数表!D18</f>
        <v>5.4057091481231737E-2</v>
      </c>
      <c r="W15" s="167">
        <f t="shared" si="8"/>
        <v>0</v>
      </c>
      <c r="X15" s="76">
        <f>分析係数表!E18</f>
        <v>5.3232936240353634E-2</v>
      </c>
      <c r="Y15" s="166">
        <f t="shared" si="9"/>
        <v>0</v>
      </c>
    </row>
    <row r="16" spans="1:25" x14ac:dyDescent="0.2">
      <c r="A16" s="6" t="s">
        <v>4</v>
      </c>
      <c r="B16" s="5" t="s">
        <v>32</v>
      </c>
      <c r="C16" s="75">
        <f>最終需要_まとめ!C17</f>
        <v>100</v>
      </c>
      <c r="D16" s="76">
        <f>投入係数表!N16</f>
        <v>0.53725770764603786</v>
      </c>
      <c r="E16" s="77">
        <f t="shared" si="0"/>
        <v>53.725770764603787</v>
      </c>
      <c r="F16" s="76">
        <f>分析係数表!C19</f>
        <v>0.34654894752252985</v>
      </c>
      <c r="G16" s="77">
        <f t="shared" si="1"/>
        <v>18.618609313310145</v>
      </c>
      <c r="H16" s="77">
        <v>22.889439036954808</v>
      </c>
      <c r="I16" s="77">
        <f t="shared" si="2"/>
        <v>122.88943903695481</v>
      </c>
      <c r="J16" s="76">
        <f>分析係数表!G19</f>
        <v>5.7665249016256609E-2</v>
      </c>
      <c r="K16" s="78">
        <f t="shared" si="3"/>
        <v>7.0864501035340846</v>
      </c>
      <c r="L16" s="79"/>
      <c r="M16" s="80"/>
      <c r="N16" s="81">
        <f>分析係数表!H19</f>
        <v>-1.1331825964400361E-4</v>
      </c>
      <c r="O16" s="82">
        <f t="shared" si="4"/>
        <v>-6.5960181986032471E-4</v>
      </c>
      <c r="P16" s="76">
        <f>分析係数表!C19</f>
        <v>0.34654894752252985</v>
      </c>
      <c r="Q16" s="82">
        <f t="shared" si="5"/>
        <v>-2.2858431645654084E-4</v>
      </c>
      <c r="R16" s="83">
        <v>1.8151783126841333E-3</v>
      </c>
      <c r="S16" s="84">
        <f t="shared" si="6"/>
        <v>122.89125421526749</v>
      </c>
      <c r="T16" s="85">
        <f>分析係数表!F19</f>
        <v>0.23996184268055168</v>
      </c>
      <c r="U16" s="86">
        <f t="shared" si="7"/>
        <v>29.4892118108197</v>
      </c>
      <c r="V16" s="87">
        <f>分析係数表!D19</f>
        <v>8.6675411052373579E-3</v>
      </c>
      <c r="W16" s="167">
        <f t="shared" si="8"/>
        <v>1</v>
      </c>
      <c r="X16" s="76">
        <f>分析係数表!E19</f>
        <v>9.7168673900658482E-3</v>
      </c>
      <c r="Y16" s="166">
        <f t="shared" si="9"/>
        <v>1</v>
      </c>
    </row>
    <row r="17" spans="1:25" x14ac:dyDescent="0.2">
      <c r="A17" s="6" t="s">
        <v>5</v>
      </c>
      <c r="B17" s="5" t="s">
        <v>33</v>
      </c>
      <c r="C17" s="90"/>
      <c r="D17" s="76">
        <f>投入係数表!N17</f>
        <v>8.7019886852948581E-3</v>
      </c>
      <c r="E17" s="77">
        <f t="shared" si="0"/>
        <v>0.8701988685294858</v>
      </c>
      <c r="F17" s="76">
        <f>分析係数表!C20</f>
        <v>0.26243263202551737</v>
      </c>
      <c r="G17" s="77">
        <f t="shared" si="1"/>
        <v>0.22836857945382011</v>
      </c>
      <c r="H17" s="77">
        <v>0.31953966910570464</v>
      </c>
      <c r="I17" s="77">
        <f t="shared" si="2"/>
        <v>0.31953966910570464</v>
      </c>
      <c r="J17" s="76">
        <f>分析係数表!G20</f>
        <v>0.1000148720999405</v>
      </c>
      <c r="K17" s="78">
        <f t="shared" si="3"/>
        <v>3.1958719136464357E-2</v>
      </c>
      <c r="L17" s="79"/>
      <c r="M17" s="80"/>
      <c r="N17" s="81">
        <f>分析係数表!H20</f>
        <v>5.5154121686104877E-4</v>
      </c>
      <c r="O17" s="82">
        <f t="shared" si="4"/>
        <v>3.2104057326014243E-3</v>
      </c>
      <c r="P17" s="76">
        <f>分析係数表!C20</f>
        <v>0.26243263202551737</v>
      </c>
      <c r="Q17" s="82">
        <f t="shared" si="5"/>
        <v>8.4251522627640111E-4</v>
      </c>
      <c r="R17" s="83">
        <v>3.0918869523366282E-3</v>
      </c>
      <c r="S17" s="84">
        <f t="shared" si="6"/>
        <v>0.32263155605804128</v>
      </c>
      <c r="T17" s="85">
        <f>分析係数表!F20</f>
        <v>0.22264772952607575</v>
      </c>
      <c r="U17" s="86">
        <f t="shared" si="7"/>
        <v>7.1833183429787728E-2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投入係数表!N18</f>
        <v>8.7443857069040905E-4</v>
      </c>
      <c r="E18" s="77">
        <f t="shared" si="0"/>
        <v>8.7443857069040912E-2</v>
      </c>
      <c r="F18" s="76">
        <f>分析係数表!C21</f>
        <v>0.1872140973927936</v>
      </c>
      <c r="G18" s="77">
        <f t="shared" si="1"/>
        <v>1.6370722773724949E-2</v>
      </c>
      <c r="H18" s="77">
        <v>3.3841878333758423E-2</v>
      </c>
      <c r="I18" s="77">
        <f t="shared" si="2"/>
        <v>3.3841878333758423E-2</v>
      </c>
      <c r="J18" s="76">
        <f>分析係数表!G21</f>
        <v>0.28516992623231124</v>
      </c>
      <c r="K18" s="78">
        <f t="shared" si="3"/>
        <v>9.6506859480007413E-3</v>
      </c>
      <c r="L18" s="79"/>
      <c r="M18" s="80"/>
      <c r="N18" s="81">
        <f>分析係数表!H21</f>
        <v>9.0743137605549761E-4</v>
      </c>
      <c r="O18" s="82">
        <f t="shared" si="4"/>
        <v>5.2819676981002567E-3</v>
      </c>
      <c r="P18" s="76">
        <f>分析係数表!C21</f>
        <v>0.1872140973927936</v>
      </c>
      <c r="Q18" s="82">
        <f t="shared" si="5"/>
        <v>9.8885881505773117E-4</v>
      </c>
      <c r="R18" s="83">
        <v>2.7667723785450306E-3</v>
      </c>
      <c r="S18" s="84">
        <f t="shared" si="6"/>
        <v>3.6608650712303452E-2</v>
      </c>
      <c r="T18" s="85">
        <f>分析係数表!F21</f>
        <v>0.425556514517416</v>
      </c>
      <c r="U18" s="86">
        <f t="shared" si="7"/>
        <v>1.5579049798313375E-2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投入係数表!N19</f>
        <v>1.2189143712654186E-4</v>
      </c>
      <c r="E19" s="77">
        <f t="shared" si="0"/>
        <v>1.2189143712654187E-2</v>
      </c>
      <c r="F19" s="76">
        <f>分析係数表!C22</f>
        <v>8.038175161462835E-2</v>
      </c>
      <c r="G19" s="77">
        <f t="shared" si="1"/>
        <v>9.7978472230557758E-4</v>
      </c>
      <c r="H19" s="77">
        <v>2.7685105504077104E-3</v>
      </c>
      <c r="I19" s="77">
        <f t="shared" si="2"/>
        <v>2.7685105504077104E-3</v>
      </c>
      <c r="J19" s="76">
        <f>分析係数表!G22</f>
        <v>0.19463811255169108</v>
      </c>
      <c r="K19" s="78">
        <f t="shared" si="3"/>
        <v>5.388576681108002E-4</v>
      </c>
      <c r="L19" s="79"/>
      <c r="M19" s="80"/>
      <c r="N19" s="81">
        <f>分析係数表!H22</f>
        <v>4.3379646269970129E-5</v>
      </c>
      <c r="O19" s="82">
        <f t="shared" si="4"/>
        <v>2.5250382166528058E-4</v>
      </c>
      <c r="P19" s="76">
        <f>分析係数表!C22</f>
        <v>8.038175161462835E-2</v>
      </c>
      <c r="Q19" s="82">
        <f t="shared" si="5"/>
        <v>2.0296699474842996E-5</v>
      </c>
      <c r="R19" s="83">
        <v>3.8928203735515322E-4</v>
      </c>
      <c r="S19" s="84">
        <f t="shared" si="6"/>
        <v>3.1577925877628635E-3</v>
      </c>
      <c r="T19" s="85">
        <f>分析係数表!F22</f>
        <v>0.41254969334958147</v>
      </c>
      <c r="U19" s="86">
        <f t="shared" si="7"/>
        <v>1.3027463637431506E-3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投入係数表!N20</f>
        <v>1.4308994793115783E-4</v>
      </c>
      <c r="E20" s="77">
        <f t="shared" si="0"/>
        <v>1.4308994793115783E-2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1.4944103731210482E-4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投入係数表!N21</f>
        <v>0</v>
      </c>
      <c r="E21" s="77">
        <f t="shared" si="0"/>
        <v>0</v>
      </c>
      <c r="F21" s="76">
        <f>分析係数表!C24</f>
        <v>0.43147437344773087</v>
      </c>
      <c r="G21" s="77">
        <f t="shared" si="1"/>
        <v>0</v>
      </c>
      <c r="H21" s="77">
        <v>4.4335080177164699E-3</v>
      </c>
      <c r="I21" s="77">
        <f t="shared" si="2"/>
        <v>4.4335080177164699E-3</v>
      </c>
      <c r="J21" s="76">
        <f>分析係数表!G24</f>
        <v>0.20829056454796685</v>
      </c>
      <c r="K21" s="78">
        <f t="shared" si="3"/>
        <v>9.234578879381009E-4</v>
      </c>
      <c r="L21" s="79"/>
      <c r="M21" s="80"/>
      <c r="N21" s="81">
        <f>分析係数表!H24</f>
        <v>3.3906948002854204E-4</v>
      </c>
      <c r="O21" s="82">
        <f t="shared" si="4"/>
        <v>1.9736523203633155E-3</v>
      </c>
      <c r="P21" s="76">
        <f>分析係数表!C24</f>
        <v>0.43147437344773087</v>
      </c>
      <c r="Q21" s="82">
        <f t="shared" si="5"/>
        <v>8.5158039833242174E-4</v>
      </c>
      <c r="R21" s="83">
        <v>3.6885637212399382E-3</v>
      </c>
      <c r="S21" s="84">
        <f t="shared" si="6"/>
        <v>8.122071738956408E-3</v>
      </c>
      <c r="T21" s="85">
        <f>分析係数表!F24</f>
        <v>0.39163047769443349</v>
      </c>
      <c r="U21" s="86">
        <f t="shared" si="7"/>
        <v>3.1808508349959563E-3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投入係数表!N22</f>
        <v>0</v>
      </c>
      <c r="E22" s="77">
        <f t="shared" si="0"/>
        <v>0</v>
      </c>
      <c r="F22" s="76">
        <f>分析係数表!C25</f>
        <v>2.0402938023075357E-2</v>
      </c>
      <c r="G22" s="77">
        <f t="shared" si="1"/>
        <v>0</v>
      </c>
      <c r="H22" s="77">
        <v>5.4522617613124175E-4</v>
      </c>
      <c r="I22" s="77">
        <f t="shared" si="2"/>
        <v>5.4522617613124175E-4</v>
      </c>
      <c r="J22" s="76">
        <f>分析係数表!G25</f>
        <v>0.19686528023418917</v>
      </c>
      <c r="K22" s="78">
        <f t="shared" si="3"/>
        <v>1.0733610395509229E-4</v>
      </c>
      <c r="L22" s="79"/>
      <c r="M22" s="80"/>
      <c r="N22" s="81">
        <f>分析係数表!H25</f>
        <v>5.1170276620495381E-4</v>
      </c>
      <c r="O22" s="82">
        <f t="shared" si="4"/>
        <v>2.9785144678067792E-3</v>
      </c>
      <c r="P22" s="76">
        <f>分析係数表!C25</f>
        <v>2.0402938023075357E-2</v>
      </c>
      <c r="Q22" s="82">
        <f t="shared" si="5"/>
        <v>6.0770446087494996E-5</v>
      </c>
      <c r="R22" s="83">
        <v>7.3769708654342851E-4</v>
      </c>
      <c r="S22" s="84">
        <f t="shared" si="6"/>
        <v>1.2829232626746703E-3</v>
      </c>
      <c r="T22" s="85">
        <f>分析係数表!F25</f>
        <v>0.34975910227480639</v>
      </c>
      <c r="U22" s="86">
        <f t="shared" si="7"/>
        <v>4.4871408864055829E-4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投入係数表!N23</f>
        <v>0</v>
      </c>
      <c r="E23" s="77">
        <f t="shared" si="0"/>
        <v>0</v>
      </c>
      <c r="F23" s="76">
        <f>分析係数表!C26</f>
        <v>0.47286916478187335</v>
      </c>
      <c r="G23" s="77">
        <f t="shared" si="1"/>
        <v>0</v>
      </c>
      <c r="H23" s="77">
        <v>8.5437183414864594E-3</v>
      </c>
      <c r="I23" s="77">
        <f t="shared" si="2"/>
        <v>8.5437183414864594E-3</v>
      </c>
      <c r="J23" s="76">
        <f>分析係数表!G26</f>
        <v>0.19643719482749369</v>
      </c>
      <c r="K23" s="78">
        <f t="shared" si="3"/>
        <v>1.678304064397807E-3</v>
      </c>
      <c r="L23" s="79"/>
      <c r="M23" s="80"/>
      <c r="N23" s="81">
        <f>分析係数表!H26</f>
        <v>1.0239367117519889E-2</v>
      </c>
      <c r="O23" s="82">
        <f t="shared" si="4"/>
        <v>5.9601208191441532E-2</v>
      </c>
      <c r="P23" s="76">
        <f>分析係数表!C26</f>
        <v>0.47286916478187335</v>
      </c>
      <c r="Q23" s="82">
        <f t="shared" si="5"/>
        <v>2.8183573537477507E-2</v>
      </c>
      <c r="R23" s="83">
        <v>3.2503340562172384E-2</v>
      </c>
      <c r="S23" s="84">
        <f t="shared" si="6"/>
        <v>4.104705890365884E-2</v>
      </c>
      <c r="T23" s="85">
        <f>分析係数表!F26</f>
        <v>0.33423527698357336</v>
      </c>
      <c r="U23" s="86">
        <f t="shared" si="7"/>
        <v>1.3719375102025463E-2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投入係数表!N24</f>
        <v>0</v>
      </c>
      <c r="E24" s="77">
        <f t="shared" si="0"/>
        <v>0</v>
      </c>
      <c r="F24" s="76">
        <f>分析係数表!C27</f>
        <v>1</v>
      </c>
      <c r="G24" s="77">
        <f t="shared" si="1"/>
        <v>0</v>
      </c>
      <c r="H24" s="77">
        <v>3.5388114332491928E-3</v>
      </c>
      <c r="I24" s="77">
        <f t="shared" si="2"/>
        <v>3.5388114332491928E-3</v>
      </c>
      <c r="J24" s="76">
        <f>分析係数表!G27</f>
        <v>0.17103446822411195</v>
      </c>
      <c r="K24" s="78">
        <f t="shared" si="3"/>
        <v>6.0525873163118317E-4</v>
      </c>
      <c r="L24" s="79"/>
      <c r="M24" s="80"/>
      <c r="N24" s="81">
        <f>分析係数表!H27</f>
        <v>1.1068892190070134E-2</v>
      </c>
      <c r="O24" s="82">
        <f t="shared" si="4"/>
        <v>6.4429699638387822E-2</v>
      </c>
      <c r="P24" s="76">
        <f>分析係数表!C27</f>
        <v>1</v>
      </c>
      <c r="Q24" s="82">
        <f t="shared" si="5"/>
        <v>6.4429699638387822E-2</v>
      </c>
      <c r="R24" s="83">
        <v>6.7219018988817728E-2</v>
      </c>
      <c r="S24" s="84">
        <f t="shared" si="6"/>
        <v>7.0757830422066917E-2</v>
      </c>
      <c r="T24" s="85">
        <f>分析係数表!F27</f>
        <v>0.3217420626139369</v>
      </c>
      <c r="U24" s="86">
        <f t="shared" si="7"/>
        <v>2.2765770306082983E-2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投入係数表!N25</f>
        <v>0</v>
      </c>
      <c r="E25" s="77">
        <f t="shared" si="0"/>
        <v>0</v>
      </c>
      <c r="F25" s="76">
        <f>分析係数表!C28</f>
        <v>0.16320886633176235</v>
      </c>
      <c r="G25" s="77">
        <f t="shared" si="1"/>
        <v>0</v>
      </c>
      <c r="H25" s="77">
        <v>1.1069270058241751E-2</v>
      </c>
      <c r="I25" s="77">
        <f t="shared" si="2"/>
        <v>1.1069270058241751E-2</v>
      </c>
      <c r="J25" s="76">
        <f>分析係数表!G28</f>
        <v>0.12483282142099486</v>
      </c>
      <c r="K25" s="78">
        <f t="shared" si="3"/>
        <v>1.3818082124412579E-3</v>
      </c>
      <c r="L25" s="79"/>
      <c r="M25" s="80"/>
      <c r="N25" s="81">
        <f>分析係数表!H28</f>
        <v>1.8347819774390428E-2</v>
      </c>
      <c r="O25" s="82">
        <f t="shared" si="4"/>
        <v>0.10679881028597836</v>
      </c>
      <c r="P25" s="76">
        <f>分析係数表!C28</f>
        <v>0.16320886633176235</v>
      </c>
      <c r="Q25" s="82">
        <f t="shared" si="5"/>
        <v>1.7430512752355489E-2</v>
      </c>
      <c r="R25" s="83">
        <v>2.124947283882549E-2</v>
      </c>
      <c r="S25" s="84">
        <f t="shared" si="6"/>
        <v>3.2318742897067237E-2</v>
      </c>
      <c r="T25" s="85">
        <f>分析係数表!F28</f>
        <v>0.21296475644963428</v>
      </c>
      <c r="U25" s="86">
        <f t="shared" si="7"/>
        <v>6.8827532098322724E-3</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投入係数表!N26</f>
        <v>8.132278707420804E-3</v>
      </c>
      <c r="E26" s="77">
        <f t="shared" si="0"/>
        <v>0.81322787074208036</v>
      </c>
      <c r="F26" s="76">
        <f>分析係数表!C29</f>
        <v>0.17511419896605485</v>
      </c>
      <c r="G26" s="77">
        <f t="shared" si="1"/>
        <v>0.1424077471618698</v>
      </c>
      <c r="H26" s="77">
        <v>0.18717288762242743</v>
      </c>
      <c r="I26" s="77">
        <f t="shared" si="2"/>
        <v>0.18717288762242743</v>
      </c>
      <c r="J26" s="76">
        <f>分析係数表!G29</f>
        <v>0.26067586141523297</v>
      </c>
      <c r="K26" s="78">
        <f t="shared" si="3"/>
        <v>4.8791453714552867E-2</v>
      </c>
      <c r="L26" s="79"/>
      <c r="M26" s="80"/>
      <c r="N26" s="81">
        <f>分析係数表!H29</f>
        <v>9.8560326923179068E-3</v>
      </c>
      <c r="O26" s="82">
        <f t="shared" si="4"/>
        <v>5.7369898910195276E-2</v>
      </c>
      <c r="P26" s="76">
        <f>分析係数表!C29</f>
        <v>0.17511419896605485</v>
      </c>
      <c r="Q26" s="82">
        <f t="shared" si="5"/>
        <v>1.0046283892422389E-2</v>
      </c>
      <c r="R26" s="83">
        <v>1.4108832706746439E-2</v>
      </c>
      <c r="S26" s="84">
        <f t="shared" si="6"/>
        <v>0.20128172032917385</v>
      </c>
      <c r="T26" s="85">
        <f>分析係数表!F29</f>
        <v>0.43490212806294137</v>
      </c>
      <c r="U26" s="86">
        <f t="shared" si="7"/>
        <v>8.7537848511327523E-2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投入係数表!N27</f>
        <v>4.003868728221842E-3</v>
      </c>
      <c r="E27" s="77">
        <f t="shared" si="0"/>
        <v>0.40038687282218421</v>
      </c>
      <c r="F27" s="76">
        <f>分析係数表!C30</f>
        <v>1</v>
      </c>
      <c r="G27" s="77">
        <f t="shared" si="1"/>
        <v>0.40038687282218421</v>
      </c>
      <c r="H27" s="77">
        <v>0.53122759008563858</v>
      </c>
      <c r="I27" s="77">
        <f t="shared" si="2"/>
        <v>0.53122759008563858</v>
      </c>
      <c r="J27" s="76">
        <f>分析係数表!G30</f>
        <v>0.34449040627670319</v>
      </c>
      <c r="K27" s="78">
        <f t="shared" si="3"/>
        <v>0.18300280833399557</v>
      </c>
      <c r="L27" s="79"/>
      <c r="M27" s="80"/>
      <c r="N27" s="81">
        <f>分析係数表!H30</f>
        <v>0</v>
      </c>
      <c r="O27" s="82">
        <f t="shared" si="4"/>
        <v>0</v>
      </c>
      <c r="P27" s="76">
        <f>分析係数表!C30</f>
        <v>1</v>
      </c>
      <c r="Q27" s="82">
        <f t="shared" si="5"/>
        <v>0</v>
      </c>
      <c r="R27" s="83">
        <v>1.9538901082906415E-2</v>
      </c>
      <c r="S27" s="84">
        <f t="shared" si="6"/>
        <v>0.55076649116854504</v>
      </c>
      <c r="T27" s="85">
        <f>分析係数表!F30</f>
        <v>0.43986930008545017</v>
      </c>
      <c r="U27" s="86">
        <f t="shared" si="7"/>
        <v>0.24226527098082717</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投入係数表!N28</f>
        <v>4.415649800601508E-2</v>
      </c>
      <c r="E28" s="77">
        <f t="shared" si="0"/>
        <v>4.4156498006015079</v>
      </c>
      <c r="F28" s="76">
        <f>分析係数表!C31</f>
        <v>0.18996181002708823</v>
      </c>
      <c r="G28" s="77">
        <f t="shared" si="1"/>
        <v>0.83880482856801364</v>
      </c>
      <c r="H28" s="77">
        <v>1.0719413075681223</v>
      </c>
      <c r="I28" s="77">
        <f t="shared" si="2"/>
        <v>1.0719413075681223</v>
      </c>
      <c r="J28" s="76">
        <f>分析係数表!G31</f>
        <v>7.0838389091119197E-2</v>
      </c>
      <c r="K28" s="78">
        <f t="shared" si="3"/>
        <v>7.5934595428353721E-2</v>
      </c>
      <c r="L28" s="79"/>
      <c r="M28" s="80"/>
      <c r="N28" s="81">
        <f>分析係数表!H31</f>
        <v>2.3010689098960483E-2</v>
      </c>
      <c r="O28" s="82">
        <f t="shared" si="4"/>
        <v>0.1339403945453872</v>
      </c>
      <c r="P28" s="76">
        <f>分析係数表!C31</f>
        <v>0.18996181002708823</v>
      </c>
      <c r="Q28" s="82">
        <f t="shared" si="5"/>
        <v>2.5443559783584088E-2</v>
      </c>
      <c r="R28" s="83">
        <v>3.5110897856032927E-2</v>
      </c>
      <c r="S28" s="84">
        <f t="shared" si="6"/>
        <v>1.1070522054241552</v>
      </c>
      <c r="T28" s="85">
        <f>分析係数表!F31</f>
        <v>0.34223146703645924</v>
      </c>
      <c r="U28" s="86">
        <f t="shared" si="7"/>
        <v>0.37886810034825624</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投入係数表!N29</f>
        <v>9.5658280005829586E-4</v>
      </c>
      <c r="E29" s="77">
        <f t="shared" si="0"/>
        <v>9.5658280005829585E-2</v>
      </c>
      <c r="F29" s="76">
        <f>分析係数表!C32</f>
        <v>1</v>
      </c>
      <c r="G29" s="77">
        <f t="shared" si="1"/>
        <v>9.5658280005829585E-2</v>
      </c>
      <c r="H29" s="77">
        <v>0.14169089636361767</v>
      </c>
      <c r="I29" s="77">
        <f t="shared" si="2"/>
        <v>0.14169089636361767</v>
      </c>
      <c r="J29" s="76">
        <f>分析係数表!G32</f>
        <v>0.14032906064664244</v>
      </c>
      <c r="K29" s="78">
        <f t="shared" si="3"/>
        <v>1.9883350388887232E-2</v>
      </c>
      <c r="L29" s="79"/>
      <c r="M29" s="80"/>
      <c r="N29" s="81">
        <f>分析係数表!H32</f>
        <v>6.1785010473086027E-3</v>
      </c>
      <c r="O29" s="82">
        <f t="shared" si="4"/>
        <v>3.5963758600040675E-2</v>
      </c>
      <c r="P29" s="76">
        <f>分析係数表!C32</f>
        <v>1</v>
      </c>
      <c r="Q29" s="82">
        <f t="shared" si="5"/>
        <v>3.5963758600040675E-2</v>
      </c>
      <c r="R29" s="83">
        <v>4.9519788301912067E-2</v>
      </c>
      <c r="S29" s="84">
        <f t="shared" si="6"/>
        <v>0.19121068466552973</v>
      </c>
      <c r="T29" s="85">
        <f>分析係数表!F32</f>
        <v>0.48206428161469295</v>
      </c>
      <c r="U29" s="86">
        <f t="shared" si="7"/>
        <v>9.2175841340342179E-2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投入係数表!N30</f>
        <v>1.4044013408058084E-4</v>
      </c>
      <c r="E30" s="77">
        <f t="shared" si="0"/>
        <v>1.4044013408058085E-2</v>
      </c>
      <c r="F30" s="76">
        <f>分析係数表!C33</f>
        <v>0.86409315680331789</v>
      </c>
      <c r="G30" s="77">
        <f t="shared" si="1"/>
        <v>1.2135335879957033E-2</v>
      </c>
      <c r="H30" s="77">
        <v>4.240963164085735E-2</v>
      </c>
      <c r="I30" s="77">
        <f t="shared" si="2"/>
        <v>4.240963164085735E-2</v>
      </c>
      <c r="J30" s="76">
        <f>分析係数表!G33</f>
        <v>0.50769230769230766</v>
      </c>
      <c r="K30" s="78">
        <f t="shared" si="3"/>
        <v>2.1531043756127577E-2</v>
      </c>
      <c r="L30" s="79"/>
      <c r="M30" s="80"/>
      <c r="N30" s="81">
        <f>分析係数表!H33</f>
        <v>9.5612281574628043E-4</v>
      </c>
      <c r="O30" s="82">
        <f t="shared" si="4"/>
        <v>5.5653903550714904E-3</v>
      </c>
      <c r="P30" s="76">
        <f>分析係数表!C33</f>
        <v>0.86409315680331789</v>
      </c>
      <c r="Q30" s="82">
        <f t="shared" si="5"/>
        <v>4.8090157207564621E-3</v>
      </c>
      <c r="R30" s="83">
        <v>1.6286679527683177E-2</v>
      </c>
      <c r="S30" s="84">
        <f t="shared" si="6"/>
        <v>5.869631116854053E-2</v>
      </c>
      <c r="T30" s="85">
        <f>分析係数表!F33</f>
        <v>0.64348226623675731</v>
      </c>
      <c r="U30" s="86">
        <f t="shared" si="7"/>
        <v>3.7770035330470346E-2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投入係数表!N31</f>
        <v>2.3191170820249879E-2</v>
      </c>
      <c r="E31" s="77">
        <f t="shared" si="0"/>
        <v>2.319117082024988</v>
      </c>
      <c r="F31" s="76">
        <f>分析係数表!C34</f>
        <v>0.40150848192581112</v>
      </c>
      <c r="G31" s="77">
        <f t="shared" si="1"/>
        <v>0.93114517901206972</v>
      </c>
      <c r="H31" s="77">
        <v>1.214712599881381</v>
      </c>
      <c r="I31" s="77">
        <f t="shared" si="2"/>
        <v>1.214712599881381</v>
      </c>
      <c r="J31" s="76">
        <f>分析係数表!G34</f>
        <v>0.42480512041441487</v>
      </c>
      <c r="K31" s="78">
        <f t="shared" si="3"/>
        <v>0.51601613226151699</v>
      </c>
      <c r="L31" s="79"/>
      <c r="M31" s="80"/>
      <c r="N31" s="81">
        <f>分析係数表!H34</f>
        <v>0.15672180898436738</v>
      </c>
      <c r="O31" s="82">
        <f t="shared" si="4"/>
        <v>0.91224477628448208</v>
      </c>
      <c r="P31" s="76">
        <f>分析係数表!C34</f>
        <v>0.40150848192581112</v>
      </c>
      <c r="Q31" s="82">
        <f t="shared" si="5"/>
        <v>0.36627401527073361</v>
      </c>
      <c r="R31" s="83">
        <v>0.39978238613096623</v>
      </c>
      <c r="S31" s="84">
        <f t="shared" si="6"/>
        <v>1.6144949860123472</v>
      </c>
      <c r="T31" s="85">
        <f>分析係数表!F34</f>
        <v>0.69808980649017505</v>
      </c>
      <c r="U31" s="86">
        <f t="shared" si="7"/>
        <v>1.1270624923647172</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投入係数表!N32</f>
        <v>3.8316308279343378E-3</v>
      </c>
      <c r="E32" s="77">
        <f t="shared" si="0"/>
        <v>0.38316308279343375</v>
      </c>
      <c r="F32" s="76">
        <f>分析係数表!C35</f>
        <v>0.54799934277091245</v>
      </c>
      <c r="G32" s="77">
        <f t="shared" si="1"/>
        <v>0.20997311754487841</v>
      </c>
      <c r="H32" s="77">
        <v>0.33281817673962205</v>
      </c>
      <c r="I32" s="77">
        <f t="shared" si="2"/>
        <v>0.33281817673962205</v>
      </c>
      <c r="J32" s="76">
        <f>分析係数表!G35</f>
        <v>0.31370112289734142</v>
      </c>
      <c r="K32" s="78">
        <f t="shared" si="3"/>
        <v>0.10440543576386528</v>
      </c>
      <c r="L32" s="79"/>
      <c r="M32" s="80"/>
      <c r="N32" s="81">
        <f>分析係数表!H35</f>
        <v>5.7539116932049765E-2</v>
      </c>
      <c r="O32" s="82">
        <f t="shared" si="4"/>
        <v>0.33492313031251519</v>
      </c>
      <c r="P32" s="76">
        <f>分析係数表!C35</f>
        <v>0.54799934277091245</v>
      </c>
      <c r="Q32" s="82">
        <f t="shared" si="5"/>
        <v>0.18353765529003499</v>
      </c>
      <c r="R32" s="83">
        <v>0.25439993589600363</v>
      </c>
      <c r="S32" s="84">
        <f t="shared" si="6"/>
        <v>0.58721811263562573</v>
      </c>
      <c r="T32" s="85">
        <f>分析係数表!F35</f>
        <v>0.64107230038613461</v>
      </c>
      <c r="U32" s="86">
        <f t="shared" si="7"/>
        <v>0.37644926629572489</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投入係数表!N33</f>
        <v>9.8043112471348881E-4</v>
      </c>
      <c r="E33" s="77">
        <f t="shared" si="0"/>
        <v>9.8043112471348878E-2</v>
      </c>
      <c r="F33" s="76">
        <f>分析係数表!C36</f>
        <v>1</v>
      </c>
      <c r="G33" s="77">
        <f t="shared" si="1"/>
        <v>9.8043112471348878E-2</v>
      </c>
      <c r="H33" s="77">
        <v>0.2090150150180991</v>
      </c>
      <c r="I33" s="77">
        <f t="shared" si="2"/>
        <v>0.2090150150180991</v>
      </c>
      <c r="J33" s="76">
        <f>分析係数表!G36</f>
        <v>7.1688905781264842E-2</v>
      </c>
      <c r="K33" s="78">
        <f t="shared" si="3"/>
        <v>1.4984057718502163E-2</v>
      </c>
      <c r="L33" s="79"/>
      <c r="M33" s="80"/>
      <c r="N33" s="81">
        <f>分析係数表!H36</f>
        <v>0.19452761335809809</v>
      </c>
      <c r="O33" s="82">
        <f t="shared" si="4"/>
        <v>1.1323044334353829</v>
      </c>
      <c r="P33" s="76">
        <f>分析係数表!C36</f>
        <v>1</v>
      </c>
      <c r="Q33" s="82">
        <f t="shared" si="5"/>
        <v>1.1323044334353829</v>
      </c>
      <c r="R33" s="83">
        <v>1.2093185343116761</v>
      </c>
      <c r="S33" s="84">
        <f t="shared" si="6"/>
        <v>1.4183335493297753</v>
      </c>
      <c r="T33" s="85">
        <f>分析係数表!F36</f>
        <v>0.82458021691620631</v>
      </c>
      <c r="U33" s="86">
        <f t="shared" si="7"/>
        <v>1.1695297857658788</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投入係数表!N34</f>
        <v>1.6982656968347973E-2</v>
      </c>
      <c r="E34" s="77">
        <f t="shared" si="0"/>
        <v>1.6982656968347973</v>
      </c>
      <c r="F34" s="76">
        <f>分析係数表!C37</f>
        <v>0.69131042420256494</v>
      </c>
      <c r="G34" s="77">
        <f t="shared" si="1"/>
        <v>1.1740287792875284</v>
      </c>
      <c r="H34" s="77">
        <v>1.6035469162660902</v>
      </c>
      <c r="I34" s="77">
        <f t="shared" si="2"/>
        <v>1.6035469162660902</v>
      </c>
      <c r="J34" s="76">
        <f>分析係数表!G37</f>
        <v>0.4182361073997049</v>
      </c>
      <c r="K34" s="78">
        <f t="shared" si="3"/>
        <v>0.67066122029193009</v>
      </c>
      <c r="L34" s="79"/>
      <c r="M34" s="80"/>
      <c r="N34" s="81">
        <f>分析係数表!H37</f>
        <v>4.8668421919292611E-2</v>
      </c>
      <c r="O34" s="82">
        <f t="shared" si="4"/>
        <v>0.28328867535157415</v>
      </c>
      <c r="P34" s="76">
        <f>分析係数表!C37</f>
        <v>0.69131042420256494</v>
      </c>
      <c r="Q34" s="82">
        <f t="shared" si="5"/>
        <v>0.19584041432907942</v>
      </c>
      <c r="R34" s="83">
        <v>0.23745706099983799</v>
      </c>
      <c r="S34" s="84">
        <f t="shared" si="6"/>
        <v>1.8410039772659283</v>
      </c>
      <c r="T34" s="85">
        <f>分析係数表!F37</f>
        <v>0.69719766239499947</v>
      </c>
      <c r="U34" s="86">
        <f t="shared" si="7"/>
        <v>1.283543669409702</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投入係数表!N35</f>
        <v>1.7170793751738939E-3</v>
      </c>
      <c r="E35" s="77">
        <f t="shared" si="0"/>
        <v>0.17170793751738939</v>
      </c>
      <c r="F35" s="76">
        <f>分析係数表!C38</f>
        <v>0.16493332646861969</v>
      </c>
      <c r="G35" s="77">
        <f t="shared" si="1"/>
        <v>2.8320361315808933E-2</v>
      </c>
      <c r="H35" s="77">
        <v>6.0623620765285123E-2</v>
      </c>
      <c r="I35" s="77">
        <f t="shared" si="2"/>
        <v>6.0623620765285123E-2</v>
      </c>
      <c r="J35" s="76">
        <f>分析係数表!G38</f>
        <v>0.22742119554523632</v>
      </c>
      <c r="K35" s="78">
        <f t="shared" si="3"/>
        <v>1.3787096312722158E-2</v>
      </c>
      <c r="L35" s="79"/>
      <c r="M35" s="80"/>
      <c r="N35" s="81">
        <f>分析係数表!H38</f>
        <v>4.333006953137588E-2</v>
      </c>
      <c r="O35" s="82">
        <f t="shared" si="4"/>
        <v>0.25221524586909166</v>
      </c>
      <c r="P35" s="76">
        <f>分析係数表!C38</f>
        <v>0.16493332646861969</v>
      </c>
      <c r="Q35" s="82">
        <f t="shared" si="5"/>
        <v>4.1598699487290079E-2</v>
      </c>
      <c r="R35" s="83">
        <v>5.4588717720173451E-2</v>
      </c>
      <c r="S35" s="84">
        <f t="shared" si="6"/>
        <v>0.11521233848545857</v>
      </c>
      <c r="T35" s="85">
        <f>分析係数表!F38</f>
        <v>0.45295344535830939</v>
      </c>
      <c r="U35" s="86">
        <f t="shared" si="7"/>
        <v>5.2185825664776204E-2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投入係数表!N36</f>
        <v>0</v>
      </c>
      <c r="E36" s="77">
        <f t="shared" si="0"/>
        <v>0</v>
      </c>
      <c r="F36" s="76">
        <f>分析係数表!C39</f>
        <v>1</v>
      </c>
      <c r="G36" s="77">
        <f t="shared" si="1"/>
        <v>0</v>
      </c>
      <c r="H36" s="77">
        <v>2.964150299959345E-2</v>
      </c>
      <c r="I36" s="77">
        <f t="shared" si="2"/>
        <v>2.964150299959345E-2</v>
      </c>
      <c r="J36" s="76">
        <f>分析係数表!G39</f>
        <v>0.35098455975764681</v>
      </c>
      <c r="K36" s="78">
        <f t="shared" si="3"/>
        <v>1.0403709880867274E-2</v>
      </c>
      <c r="L36" s="79"/>
      <c r="M36" s="80"/>
      <c r="N36" s="81">
        <f>分析係数表!H39</f>
        <v>3.8129823772400278E-3</v>
      </c>
      <c r="O36" s="82">
        <f t="shared" si="4"/>
        <v>2.2194570610456398E-2</v>
      </c>
      <c r="P36" s="76">
        <f>分析係数表!C39</f>
        <v>1</v>
      </c>
      <c r="Q36" s="82">
        <f t="shared" si="5"/>
        <v>2.2194570610456398E-2</v>
      </c>
      <c r="R36" s="83">
        <v>3.0711943655224599E-2</v>
      </c>
      <c r="S36" s="84">
        <f t="shared" si="6"/>
        <v>6.0353446654818052E-2</v>
      </c>
      <c r="T36" s="85">
        <f>分析係数表!F39</f>
        <v>0.70174924264634031</v>
      </c>
      <c r="U36" s="86">
        <f t="shared" si="7"/>
        <v>4.2352985481114866E-2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投入係数表!N37</f>
        <v>5.034646316096294E-5</v>
      </c>
      <c r="E37" s="77">
        <f t="shared" si="0"/>
        <v>5.0346463160962944E-3</v>
      </c>
      <c r="F37" s="76">
        <f>分析係数表!C40</f>
        <v>0.986418220166009</v>
      </c>
      <c r="G37" s="77">
        <f t="shared" si="1"/>
        <v>4.9662668582890609E-3</v>
      </c>
      <c r="H37" s="77">
        <v>9.2541318394520587E-3</v>
      </c>
      <c r="I37" s="77">
        <f t="shared" si="2"/>
        <v>9.2541318394520587E-3</v>
      </c>
      <c r="J37" s="76">
        <f>分析係数表!G40</f>
        <v>0.50833339863186511</v>
      </c>
      <c r="K37" s="78">
        <f t="shared" si="3"/>
        <v>4.7041842893360188E-3</v>
      </c>
      <c r="L37" s="79"/>
      <c r="M37" s="80"/>
      <c r="N37" s="81">
        <f>分析係数表!H40</f>
        <v>2.8557086729192376E-2</v>
      </c>
      <c r="O37" s="82">
        <f t="shared" si="4"/>
        <v>0.16622481174401949</v>
      </c>
      <c r="P37" s="76">
        <f>分析係数表!C40</f>
        <v>0.986418220166009</v>
      </c>
      <c r="Q37" s="82">
        <f t="shared" si="5"/>
        <v>0.16396718294796561</v>
      </c>
      <c r="R37" s="83">
        <v>0.16480327384470145</v>
      </c>
      <c r="S37" s="84">
        <f t="shared" si="6"/>
        <v>0.17405740568415351</v>
      </c>
      <c r="T37" s="85">
        <f>分析係数表!F40</f>
        <v>0.70189391861713379</v>
      </c>
      <c r="U37" s="86">
        <f t="shared" si="7"/>
        <v>0.12216983453998269</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投入係数表!N38</f>
        <v>2.6498138505769968E-6</v>
      </c>
      <c r="E38" s="77">
        <f t="shared" si="0"/>
        <v>2.6498138505769966E-4</v>
      </c>
      <c r="F38" s="76">
        <f>分析係数表!C41</f>
        <v>0.80184103858729516</v>
      </c>
      <c r="G38" s="77">
        <f t="shared" si="1"/>
        <v>2.1247294900096587E-4</v>
      </c>
      <c r="H38" s="77">
        <v>2.6504271506277519E-3</v>
      </c>
      <c r="I38" s="77">
        <f t="shared" si="2"/>
        <v>2.6504271506277519E-3</v>
      </c>
      <c r="J38" s="76">
        <f>分析係数表!G41</f>
        <v>0.44493407945472047</v>
      </c>
      <c r="K38" s="78">
        <f t="shared" si="3"/>
        <v>1.1792653644263566E-3</v>
      </c>
      <c r="L38" s="79"/>
      <c r="M38" s="80"/>
      <c r="N38" s="81">
        <f>分析係数表!H41</f>
        <v>5.1019775806905684E-2</v>
      </c>
      <c r="O38" s="82">
        <f t="shared" si="4"/>
        <v>0.29697541311367587</v>
      </c>
      <c r="P38" s="76">
        <f>分析係数表!C41</f>
        <v>0.80184103858729516</v>
      </c>
      <c r="Q38" s="82">
        <f t="shared" si="5"/>
        <v>0.23812707368596089</v>
      </c>
      <c r="R38" s="83">
        <v>0.24263230886076187</v>
      </c>
      <c r="S38" s="84">
        <f t="shared" si="6"/>
        <v>0.24528273601138961</v>
      </c>
      <c r="T38" s="85">
        <f>分析係数表!F41</f>
        <v>0.54844555184325272</v>
      </c>
      <c r="U38" s="86">
        <f t="shared" si="7"/>
        <v>0.13452422550938944</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投入係数表!N39</f>
        <v>5.0611444546020637E-4</v>
      </c>
      <c r="E39" s="77">
        <f>$C$16*D39</f>
        <v>5.0611444546020637E-2</v>
      </c>
      <c r="F39" s="76">
        <f>分析係数表!C42</f>
        <v>0.44131191733123665</v>
      </c>
      <c r="G39" s="77">
        <f>E39*F39</f>
        <v>2.2335433631507928E-2</v>
      </c>
      <c r="H39" s="77">
        <v>3.1548613085102539E-2</v>
      </c>
      <c r="I39" s="77">
        <f>C39+H39</f>
        <v>3.1548613085102539E-2</v>
      </c>
      <c r="J39" s="76">
        <f>分析係数表!G42</f>
        <v>0.48534983581712554</v>
      </c>
      <c r="K39" s="78">
        <f>I39*J39</f>
        <v>1.5312114181112536E-2</v>
      </c>
      <c r="L39" s="79"/>
      <c r="M39" s="80"/>
      <c r="N39" s="81">
        <f>分析係数表!H42</f>
        <v>1.2950152359941286E-2</v>
      </c>
      <c r="O39" s="82">
        <f t="shared" si="4"/>
        <v>7.5380120475912735E-2</v>
      </c>
      <c r="P39" s="76">
        <f>分析係数表!C42</f>
        <v>0.44131191733123665</v>
      </c>
      <c r="Q39" s="82">
        <f>O39*P39</f>
        <v>3.3266145495884657E-2</v>
      </c>
      <c r="R39" s="83">
        <v>3.5161764687525049E-2</v>
      </c>
      <c r="S39" s="84">
        <f>I39+R39</f>
        <v>6.6710377772627588E-2</v>
      </c>
      <c r="T39" s="85">
        <f>分析係数表!F42</f>
        <v>0.55380146501641825</v>
      </c>
      <c r="U39" s="86">
        <f>S39*T39</f>
        <v>3.6944304942279863E-2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投入係数表!N40</f>
        <v>9.8043112471348885E-3</v>
      </c>
      <c r="E40" s="77">
        <f>$C$16*D40</f>
        <v>0.98043112471348881</v>
      </c>
      <c r="F40" s="76">
        <f>分析係数表!C43</f>
        <v>0.58313408441687564</v>
      </c>
      <c r="G40" s="77">
        <f>E40*F40</f>
        <v>0.57172280624360794</v>
      </c>
      <c r="H40" s="77">
        <v>1.047128747575917</v>
      </c>
      <c r="I40" s="77">
        <f>C40+H40</f>
        <v>1.047128747575917</v>
      </c>
      <c r="J40" s="76">
        <f>分析係数表!G43</f>
        <v>0.35547453496171444</v>
      </c>
      <c r="K40" s="78">
        <f>I40*J40</f>
        <v>0.37222760458959159</v>
      </c>
      <c r="L40" s="79"/>
      <c r="M40" s="80"/>
      <c r="N40" s="81">
        <f>分析係数表!H43</f>
        <v>3.5303064373624467E-2</v>
      </c>
      <c r="O40" s="82">
        <f t="shared" si="4"/>
        <v>0.20549173258257944</v>
      </c>
      <c r="P40" s="76">
        <f>分析係数表!C43</f>
        <v>0.58313408441687564</v>
      </c>
      <c r="Q40" s="82">
        <f>O40*P40</f>
        <v>0.11982923333477992</v>
      </c>
      <c r="R40" s="83">
        <v>0.24703959380819382</v>
      </c>
      <c r="S40" s="84">
        <f>I40+R40</f>
        <v>1.2941683413841107</v>
      </c>
      <c r="T40" s="85">
        <f>分析係数表!F43</f>
        <v>0.6082654287782493</v>
      </c>
      <c r="U40" s="86">
        <f>S40*T40</f>
        <v>0.78719786108324186</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投入係数表!N41</f>
        <v>4.5046835459808948E-5</v>
      </c>
      <c r="E41" s="77">
        <f>$C$16*D41</f>
        <v>4.5046835459808948E-3</v>
      </c>
      <c r="F41" s="76">
        <f>分析係数表!C44</f>
        <v>0.48869592147894036</v>
      </c>
      <c r="G41" s="77">
        <f>E41*F41</f>
        <v>2.2014204764741539E-3</v>
      </c>
      <c r="H41" s="77">
        <v>5.6250891250880291E-3</v>
      </c>
      <c r="I41" s="77">
        <f>C41+H41</f>
        <v>5.6250891250880291E-3</v>
      </c>
      <c r="J41" s="76">
        <f>分析係数表!G44</f>
        <v>0.26651387949759747</v>
      </c>
      <c r="K41" s="78">
        <f>I41*J41</f>
        <v>1.4991643252469571E-3</v>
      </c>
      <c r="L41" s="79"/>
      <c r="M41" s="80"/>
      <c r="N41" s="81">
        <f>分析係数表!H44</f>
        <v>0.11648762971842183</v>
      </c>
      <c r="O41" s="82">
        <f t="shared" si="4"/>
        <v>0.67805005825954323</v>
      </c>
      <c r="P41" s="76">
        <f>分析係数表!C44</f>
        <v>0.48869592147894036</v>
      </c>
      <c r="Q41" s="82">
        <f>O41*P41</f>
        <v>0.33136029802999667</v>
      </c>
      <c r="R41" s="83">
        <v>0.33732725657155332</v>
      </c>
      <c r="S41" s="84">
        <f>I41+R41</f>
        <v>0.34295234569664135</v>
      </c>
      <c r="T41" s="85">
        <f>分析係数表!F44</f>
        <v>0.48744292920528731</v>
      </c>
      <c r="U41" s="86">
        <f>S41*T41</f>
        <v>0.16716969596419518</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投入係数表!N42</f>
        <v>2.9412933741404664E-4</v>
      </c>
      <c r="E42" s="77">
        <f>$C$16*D42</f>
        <v>2.9412933741404666E-2</v>
      </c>
      <c r="F42" s="76">
        <f>分析係数表!C45</f>
        <v>1</v>
      </c>
      <c r="G42" s="77">
        <f>E42*F42</f>
        <v>2.9412933741404666E-2</v>
      </c>
      <c r="H42" s="77">
        <v>5.4488020520823188E-2</v>
      </c>
      <c r="I42" s="77">
        <f>C42+H42</f>
        <v>5.4488020520823188E-2</v>
      </c>
      <c r="J42" s="76">
        <f>分析係数表!G45</f>
        <v>0</v>
      </c>
      <c r="K42" s="78">
        <f>I42*J42</f>
        <v>0</v>
      </c>
      <c r="L42" s="79"/>
      <c r="M42" s="80"/>
      <c r="N42" s="81">
        <f>分析係数表!H45</f>
        <v>0</v>
      </c>
      <c r="O42" s="82">
        <f t="shared" si="4"/>
        <v>0</v>
      </c>
      <c r="P42" s="76">
        <f>分析係数表!C45</f>
        <v>1</v>
      </c>
      <c r="Q42" s="82">
        <f>O42*P42</f>
        <v>0</v>
      </c>
      <c r="R42" s="83">
        <v>9.5237258878604503E-3</v>
      </c>
      <c r="S42" s="84">
        <f>I42+R42</f>
        <v>6.4011746408683637E-2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3.6832412523020259E-3</v>
      </c>
      <c r="E43" s="77">
        <f>$C$16*D43</f>
        <v>0.36832412523020258</v>
      </c>
      <c r="F43" s="76">
        <f>分析係数表!C46</f>
        <v>0.30494810971089692</v>
      </c>
      <c r="G43" s="77">
        <f>E43*F43</f>
        <v>0.11231974574986996</v>
      </c>
      <c r="H43" s="77">
        <v>0.15629910034917521</v>
      </c>
      <c r="I43" s="77">
        <f>C43+H43</f>
        <v>0.15629910034917521</v>
      </c>
      <c r="J43" s="76">
        <f>分析係数表!G46</f>
        <v>9.2473281285530198E-3</v>
      </c>
      <c r="K43" s="78">
        <f>I43*J43</f>
        <v>1.445349067126459E-3</v>
      </c>
      <c r="L43" s="79"/>
      <c r="M43" s="80"/>
      <c r="N43" s="81">
        <f>分析係数表!H46</f>
        <v>2.1824388568312321E-2</v>
      </c>
      <c r="O43" s="82">
        <f t="shared" si="4"/>
        <v>0.12703518799372443</v>
      </c>
      <c r="P43" s="76">
        <f>分析係数表!C46</f>
        <v>0.30494810971089692</v>
      </c>
      <c r="Q43" s="82">
        <f>O43*P43</f>
        <v>3.8739140445454692E-2</v>
      </c>
      <c r="R43" s="83">
        <v>4.4911951470674207E-2</v>
      </c>
      <c r="S43" s="84">
        <f>I43+R43</f>
        <v>0.20121105181984941</v>
      </c>
      <c r="T43" s="85">
        <f>分析係数表!F46</f>
        <v>0.31334798756916549</v>
      </c>
      <c r="U43" s="86">
        <f>S43*T43</f>
        <v>6.3049078164424885E-2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投入係数表!N44</f>
        <v>0.75030274123242846</v>
      </c>
      <c r="E44" s="91">
        <f>SUM(E5:E43)</f>
        <v>75.030274123242819</v>
      </c>
      <c r="F44" s="92">
        <f>分析係数表!C47</f>
        <v>0.48015758503444039</v>
      </c>
      <c r="G44" s="91">
        <f>SUM(G5:G43)</f>
        <v>23.831732726860768</v>
      </c>
      <c r="H44" s="91">
        <f>SUM(H5:H43)</f>
        <v>30.424723419020278</v>
      </c>
      <c r="I44" s="91">
        <f>SUM(I5:I43)</f>
        <v>130.42472341902027</v>
      </c>
      <c r="J44" s="92">
        <f>分析係数表!G47</f>
        <v>0.24216917805049562</v>
      </c>
      <c r="K44" s="93">
        <f>SUM(K5:K43)</f>
        <v>9.2786241885926053</v>
      </c>
      <c r="L44" s="94">
        <f>最終需要_まとめ!$L$33</f>
        <v>0.62733333333333341</v>
      </c>
      <c r="M44" s="91">
        <f>K44*L44</f>
        <v>5.8207902409770949</v>
      </c>
      <c r="N44" s="95">
        <f>分析係数表!H47</f>
        <v>1</v>
      </c>
      <c r="O44" s="93">
        <f>SUM(O5:O43)</f>
        <v>5.8207902409770949</v>
      </c>
      <c r="P44" s="92">
        <f>分析係数表!C47</f>
        <v>0.48015758503444039</v>
      </c>
      <c r="Q44" s="96">
        <f>SUM(Q5:Q43)</f>
        <v>3.0763959437277082</v>
      </c>
      <c r="R44" s="91">
        <f>SUM(R5:R43)</f>
        <v>3.5682028794636929</v>
      </c>
      <c r="S44" s="97">
        <f>SUM(S5:S43)</f>
        <v>133.99292629848401</v>
      </c>
      <c r="T44" s="98">
        <f>分析係数表!F47</f>
        <v>0.48752883779285588</v>
      </c>
      <c r="U44" s="99">
        <f>SUM(U5:U43)</f>
        <v>36.00091040421129</v>
      </c>
      <c r="V44" s="100">
        <f>分析係数表!D47</f>
        <v>6.635127530274626E-2</v>
      </c>
      <c r="W44" s="164">
        <f>SUM(W5:W43)</f>
        <v>1</v>
      </c>
      <c r="X44" s="92">
        <f>分析係数表!E47</f>
        <v>5.6027434453383658E-2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301</v>
      </c>
      <c r="S2" s="3" t="s">
        <v>153</v>
      </c>
      <c r="U2" s="64" t="s">
        <v>210</v>
      </c>
      <c r="W2" s="3" t="s">
        <v>130</v>
      </c>
      <c r="Y2" s="3" t="s">
        <v>154</v>
      </c>
    </row>
    <row r="3" spans="1:25" ht="44" x14ac:dyDescent="0.2">
      <c r="B3" s="65"/>
      <c r="C3" s="66" t="s">
        <v>228</v>
      </c>
      <c r="D3" s="66" t="s">
        <v>240</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1.2393416617093E-5</v>
      </c>
      <c r="E5" s="77">
        <f t="shared" ref="E5:E38" si="0">$C$17*D5</f>
        <v>1.2393416617093001E-3</v>
      </c>
      <c r="F5" s="76">
        <f>分析係数表!C8</f>
        <v>1.3183034008406591E-2</v>
      </c>
      <c r="G5" s="77">
        <f t="shared" ref="G5:G38" si="1">E5*F5</f>
        <v>1.6338283274348841E-5</v>
      </c>
      <c r="H5" s="77">
        <f t="array" ref="H5:H43">MMULT(逆行列係数!C5:AO43,'13'!G5:G43)</f>
        <v>4.818373128226905E-5</v>
      </c>
      <c r="I5" s="77">
        <f t="shared" ref="I5:I38" si="2">C5+H5</f>
        <v>4.818373128226905E-5</v>
      </c>
      <c r="J5" s="76">
        <f>分析係数表!G8</f>
        <v>0.12262521588946459</v>
      </c>
      <c r="K5" s="78">
        <f t="shared" ref="K5:K38" si="3">I5*J5</f>
        <v>5.9085404508481911E-6</v>
      </c>
      <c r="L5" s="79" t="s">
        <v>184</v>
      </c>
      <c r="M5" s="80" t="s">
        <v>184</v>
      </c>
      <c r="N5" s="81">
        <f>分析係数表!H8</f>
        <v>1.0919276675383911E-2</v>
      </c>
      <c r="O5" s="82">
        <f t="shared" ref="O5:O43" si="4">$M$44*N5</f>
        <v>9.8089249905064693E-2</v>
      </c>
      <c r="P5" s="76">
        <f>分析係数表!C8</f>
        <v>1.3183034008406591E-2</v>
      </c>
      <c r="Q5" s="82">
        <f t="shared" ref="Q5:Q38" si="5">O5*P5</f>
        <v>1.2931139173575608E-3</v>
      </c>
      <c r="R5" s="83">
        <f t="array" ref="R5:R43">MMULT(逆行列係数!C5:AO43,'13'!Q5:Q43)</f>
        <v>1.4971070758550563E-3</v>
      </c>
      <c r="S5" s="84">
        <f t="shared" ref="S5:S38" si="6">I5+R5</f>
        <v>1.5452908071373255E-3</v>
      </c>
      <c r="T5" s="85">
        <f>分析係数表!F8</f>
        <v>0.45595854922279794</v>
      </c>
      <c r="U5" s="86">
        <f t="shared" ref="U5:U38" si="7">S5*T5</f>
        <v>7.0458855454966132E-4</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投入係数表!O6</f>
        <v>0</v>
      </c>
      <c r="E6" s="77">
        <f t="shared" si="0"/>
        <v>0</v>
      </c>
      <c r="F6" s="76">
        <f>分析係数表!C9</f>
        <v>2.8837209302325584E-2</v>
      </c>
      <c r="G6" s="77">
        <f t="shared" si="1"/>
        <v>0</v>
      </c>
      <c r="H6" s="77">
        <v>1.2283557380449816E-5</v>
      </c>
      <c r="I6" s="77">
        <f t="shared" si="2"/>
        <v>1.2283557380449816E-5</v>
      </c>
      <c r="J6" s="76">
        <f>分析係数表!G9</f>
        <v>0.26470588235294118</v>
      </c>
      <c r="K6" s="78">
        <f t="shared" si="3"/>
        <v>3.2515298948249516E-6</v>
      </c>
      <c r="L6" s="79"/>
      <c r="M6" s="80"/>
      <c r="N6" s="81">
        <f>分析係数表!H9</f>
        <v>5.6393540150961169E-4</v>
      </c>
      <c r="O6" s="82">
        <f t="shared" si="4"/>
        <v>5.0659033719414794E-3</v>
      </c>
      <c r="P6" s="76">
        <f>分析係数表!C9</f>
        <v>2.8837209302325584E-2</v>
      </c>
      <c r="Q6" s="82">
        <f t="shared" si="5"/>
        <v>1.4608651584203336E-4</v>
      </c>
      <c r="R6" s="83">
        <v>1.6677946527490301E-4</v>
      </c>
      <c r="S6" s="84">
        <f t="shared" si="6"/>
        <v>1.7906302265535283E-4</v>
      </c>
      <c r="T6" s="85">
        <f>分析係数表!F9</f>
        <v>0.73529411764705888</v>
      </c>
      <c r="U6" s="86">
        <f t="shared" si="7"/>
        <v>1.3166398724658298E-4</v>
      </c>
      <c r="V6" s="87">
        <f>分析係数表!D9</f>
        <v>5.8823529411764705E-2</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7.2513812154696433E-3</v>
      </c>
      <c r="G7" s="77">
        <f t="shared" si="1"/>
        <v>0</v>
      </c>
      <c r="H7" s="77">
        <v>2.8973079066474137E-5</v>
      </c>
      <c r="I7" s="77">
        <f t="shared" si="2"/>
        <v>2.8973079066474137E-5</v>
      </c>
      <c r="J7" s="76">
        <f>分析係数表!G10</f>
        <v>0.19230769230769232</v>
      </c>
      <c r="K7" s="78">
        <f t="shared" si="3"/>
        <v>5.5717459743219501E-6</v>
      </c>
      <c r="L7" s="79"/>
      <c r="M7" s="80"/>
      <c r="N7" s="81">
        <f>分析係数表!H10</f>
        <v>1.0712116731972216E-3</v>
      </c>
      <c r="O7" s="82">
        <f t="shared" si="4"/>
        <v>9.6228305809249459E-3</v>
      </c>
      <c r="P7" s="76">
        <f>分析係数表!C10</f>
        <v>7.2513812154696433E-3</v>
      </c>
      <c r="Q7" s="82">
        <f t="shared" si="5"/>
        <v>6.977881291416599E-5</v>
      </c>
      <c r="R7" s="83">
        <v>9.3049660039335195E-5</v>
      </c>
      <c r="S7" s="84">
        <f t="shared" si="6"/>
        <v>1.2202273910580933E-4</v>
      </c>
      <c r="T7" s="85">
        <f>分析係数表!F10</f>
        <v>0.57692307692307687</v>
      </c>
      <c r="U7" s="86">
        <f t="shared" si="7"/>
        <v>7.039773409950537E-5</v>
      </c>
      <c r="V7" s="87">
        <f>分析係数表!D10</f>
        <v>3.8461538461538464E-2</v>
      </c>
      <c r="W7" s="167">
        <f t="shared" si="8"/>
        <v>0</v>
      </c>
      <c r="X7" s="76">
        <f>分析係数表!E10</f>
        <v>0</v>
      </c>
      <c r="Y7" s="166">
        <f t="shared" si="9"/>
        <v>0</v>
      </c>
    </row>
    <row r="8" spans="1:25" x14ac:dyDescent="0.2">
      <c r="A8" s="6" t="s">
        <v>222</v>
      </c>
      <c r="B8" s="5" t="s">
        <v>27</v>
      </c>
      <c r="C8" s="90"/>
      <c r="D8" s="76">
        <f>投入係数表!O8</f>
        <v>0.14848552448939123</v>
      </c>
      <c r="E8" s="77">
        <f t="shared" si="0"/>
        <v>14.848552448939124</v>
      </c>
      <c r="F8" s="76">
        <f>分析係数表!C11</f>
        <v>1.1498343082089746E-2</v>
      </c>
      <c r="G8" s="77">
        <f t="shared" si="1"/>
        <v>0.17073375033030594</v>
      </c>
      <c r="H8" s="77">
        <v>0.19510483895173161</v>
      </c>
      <c r="I8" s="77">
        <f t="shared" si="2"/>
        <v>0.19510483895173161</v>
      </c>
      <c r="J8" s="76">
        <f>分析係数表!G11</f>
        <v>0.33907284768211921</v>
      </c>
      <c r="K8" s="78">
        <f t="shared" si="3"/>
        <v>6.615475333992489E-2</v>
      </c>
      <c r="L8" s="79"/>
      <c r="M8" s="80"/>
      <c r="N8" s="81">
        <f>分析係数表!H11</f>
        <v>-2.0361874779781897E-5</v>
      </c>
      <c r="O8" s="82">
        <f t="shared" si="4"/>
        <v>-1.8291330856303614E-4</v>
      </c>
      <c r="P8" s="76">
        <f>分析係数表!C11</f>
        <v>1.1498343082089746E-2</v>
      </c>
      <c r="Q8" s="82">
        <f t="shared" si="5"/>
        <v>-2.1031999761379338E-6</v>
      </c>
      <c r="R8" s="83">
        <v>2.6635913701044409E-4</v>
      </c>
      <c r="S8" s="84">
        <f t="shared" si="6"/>
        <v>0.19537119808874207</v>
      </c>
      <c r="T8" s="85">
        <f>分析係数表!F11</f>
        <v>0.56026490066225165</v>
      </c>
      <c r="U8" s="86">
        <f t="shared" si="7"/>
        <v>0.10945962488945417</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投入係数表!O9</f>
        <v>0</v>
      </c>
      <c r="E9" s="77">
        <f t="shared" si="0"/>
        <v>0</v>
      </c>
      <c r="F9" s="76">
        <f>分析係数表!C12</f>
        <v>1.9264738750820132E-2</v>
      </c>
      <c r="G9" s="77">
        <f t="shared" si="1"/>
        <v>0</v>
      </c>
      <c r="H9" s="77">
        <v>7.0819082267572624E-5</v>
      </c>
      <c r="I9" s="77">
        <f t="shared" si="2"/>
        <v>7.0819082267572624E-5</v>
      </c>
      <c r="J9" s="76">
        <f>分析係数表!G12</f>
        <v>0.14212218649517686</v>
      </c>
      <c r="K9" s="78">
        <f t="shared" si="3"/>
        <v>1.0064962817449229E-5</v>
      </c>
      <c r="L9" s="79"/>
      <c r="M9" s="80"/>
      <c r="N9" s="81">
        <f>分析係数表!H12</f>
        <v>9.1393832299599312E-2</v>
      </c>
      <c r="O9" s="82">
        <f t="shared" si="4"/>
        <v>0.82100240910891464</v>
      </c>
      <c r="P9" s="76">
        <f>分析係数表!C12</f>
        <v>1.9264738750820132E-2</v>
      </c>
      <c r="Q9" s="82">
        <f t="shared" si="5"/>
        <v>1.5816396925277192E-2</v>
      </c>
      <c r="R9" s="83">
        <v>1.7503584636930268E-2</v>
      </c>
      <c r="S9" s="84">
        <f t="shared" si="6"/>
        <v>1.7574403719197839E-2</v>
      </c>
      <c r="T9" s="85">
        <f>分析係数表!F12</f>
        <v>0.30139335476956058</v>
      </c>
      <c r="U9" s="86">
        <f t="shared" si="7"/>
        <v>5.2968084950036796E-3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投入係数表!O10</f>
        <v>9.0471941304778902E-4</v>
      </c>
      <c r="E10" s="77">
        <f t="shared" si="0"/>
        <v>9.0471941304778897E-2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0.12701341091566307</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投入係数表!O11</f>
        <v>2.3919294070989488E-3</v>
      </c>
      <c r="E11" s="77">
        <f t="shared" si="0"/>
        <v>0.23919294070989489</v>
      </c>
      <c r="F11" s="76">
        <f>分析係数表!C14</f>
        <v>0.18033902375567878</v>
      </c>
      <c r="G11" s="77">
        <f t="shared" si="1"/>
        <v>4.3135821416872402E-2</v>
      </c>
      <c r="H11" s="77">
        <v>9.0552951312354746E-2</v>
      </c>
      <c r="I11" s="77">
        <f t="shared" si="2"/>
        <v>9.0552951312354746E-2</v>
      </c>
      <c r="J11" s="76">
        <f>分析係数表!G14</f>
        <v>0.15919504269018833</v>
      </c>
      <c r="K11" s="78">
        <f t="shared" si="3"/>
        <v>1.441558094989286E-2</v>
      </c>
      <c r="L11" s="79"/>
      <c r="M11" s="80"/>
      <c r="N11" s="81">
        <f>分析係数表!H14</f>
        <v>1.121673710694942E-3</v>
      </c>
      <c r="O11" s="82">
        <f t="shared" si="4"/>
        <v>1.0076137476059427E-2</v>
      </c>
      <c r="P11" s="76">
        <f>分析係数表!C14</f>
        <v>0.18033902375567878</v>
      </c>
      <c r="Q11" s="82">
        <f t="shared" si="5"/>
        <v>1.8171207956605663E-3</v>
      </c>
      <c r="R11" s="83">
        <v>1.0213321803843095E-2</v>
      </c>
      <c r="S11" s="84">
        <f t="shared" si="6"/>
        <v>0.10076627311619785</v>
      </c>
      <c r="T11" s="85">
        <f>分析係数表!F14</f>
        <v>0.29273560341521504</v>
      </c>
      <c r="U11" s="86">
        <f t="shared" si="7"/>
        <v>2.9497875764572537E-2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投入係数表!O12</f>
        <v>8.7373587150505645E-3</v>
      </c>
      <c r="E12" s="77">
        <f t="shared" si="0"/>
        <v>0.87373587150505649</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7.4803590449735571E-2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投入係数表!O13</f>
        <v>2.7513384889946459E-3</v>
      </c>
      <c r="E13" s="77">
        <f t="shared" si="0"/>
        <v>0.27513384889946457</v>
      </c>
      <c r="F13" s="76">
        <f>分析係数表!C16</f>
        <v>5.2745741191408291E-2</v>
      </c>
      <c r="G13" s="77">
        <f t="shared" si="1"/>
        <v>1.4512138787047194E-2</v>
      </c>
      <c r="H13" s="77">
        <v>2.5391498756438376E-2</v>
      </c>
      <c r="I13" s="77">
        <f t="shared" si="2"/>
        <v>2.5391498756438376E-2</v>
      </c>
      <c r="J13" s="76">
        <f>分析係数表!G16</f>
        <v>3.3494998484389207E-2</v>
      </c>
      <c r="K13" s="78">
        <f t="shared" si="3"/>
        <v>8.5048821236327382E-4</v>
      </c>
      <c r="L13" s="79"/>
      <c r="M13" s="80"/>
      <c r="N13" s="81">
        <f>分析係数表!H16</f>
        <v>1.6486921479299057E-2</v>
      </c>
      <c r="O13" s="82">
        <f t="shared" si="4"/>
        <v>0.14810411066823576</v>
      </c>
      <c r="P13" s="76">
        <f>分析係数表!C16</f>
        <v>5.2745741191408291E-2</v>
      </c>
      <c r="Q13" s="82">
        <f t="shared" si="5"/>
        <v>7.811861090690455E-3</v>
      </c>
      <c r="R13" s="83">
        <v>9.3562551118621488E-3</v>
      </c>
      <c r="S13" s="84">
        <f t="shared" si="6"/>
        <v>3.4747753868300521E-2</v>
      </c>
      <c r="T13" s="85">
        <f>分析係数表!F16</f>
        <v>0.28872385571385267</v>
      </c>
      <c r="U13" s="86">
        <f t="shared" si="7"/>
        <v>1.0032505474251666E-2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投入係数表!O14</f>
        <v>5.5522506444576642E-3</v>
      </c>
      <c r="E14" s="77">
        <f t="shared" si="0"/>
        <v>0.55522506444576647</v>
      </c>
      <c r="F14" s="76">
        <f>分析係数表!C17</f>
        <v>0.15216261717207402</v>
      </c>
      <c r="G14" s="77">
        <f t="shared" si="1"/>
        <v>8.4484498925601295E-2</v>
      </c>
      <c r="H14" s="77">
        <v>0.11462566440457926</v>
      </c>
      <c r="I14" s="77">
        <f t="shared" si="2"/>
        <v>0.11462566440457926</v>
      </c>
      <c r="J14" s="76">
        <f>分析係数表!G17</f>
        <v>0.21223848391031053</v>
      </c>
      <c r="K14" s="78">
        <f t="shared" si="3"/>
        <v>2.4327977230439949E-2</v>
      </c>
      <c r="L14" s="79"/>
      <c r="M14" s="80"/>
      <c r="N14" s="81">
        <f>分析係数表!H17</f>
        <v>2.8913862187290294E-3</v>
      </c>
      <c r="O14" s="82">
        <f t="shared" si="4"/>
        <v>2.5973689815951131E-2</v>
      </c>
      <c r="P14" s="76">
        <f>分析係数表!C17</f>
        <v>0.15216261717207402</v>
      </c>
      <c r="Q14" s="82">
        <f t="shared" si="5"/>
        <v>3.95222462001077E-3</v>
      </c>
      <c r="R14" s="83">
        <v>9.1249186485869854E-3</v>
      </c>
      <c r="S14" s="84">
        <f t="shared" si="6"/>
        <v>0.12375058305316625</v>
      </c>
      <c r="T14" s="85">
        <f>分析係数表!F17</f>
        <v>0.32270850924101696</v>
      </c>
      <c r="U14" s="86">
        <f t="shared" si="7"/>
        <v>3.9935366174793936E-2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投入係数表!O15</f>
        <v>9.2330953797342859E-3</v>
      </c>
      <c r="E15" s="77">
        <f t="shared" si="0"/>
        <v>0.92330953797342863</v>
      </c>
      <c r="F15" s="76">
        <f>分析係数表!C18</f>
        <v>0.19097312809809552</v>
      </c>
      <c r="G15" s="77">
        <f t="shared" si="1"/>
        <v>0.17632731066959298</v>
      </c>
      <c r="H15" s="77">
        <v>0.20751134932868048</v>
      </c>
      <c r="I15" s="77">
        <f t="shared" si="2"/>
        <v>0.20751134932868048</v>
      </c>
      <c r="J15" s="76">
        <f>分析係数表!G18</f>
        <v>0.21574136510077171</v>
      </c>
      <c r="K15" s="78">
        <f t="shared" si="3"/>
        <v>4.4768781778072635E-2</v>
      </c>
      <c r="L15" s="79"/>
      <c r="M15" s="80"/>
      <c r="N15" s="81">
        <f>分析係数表!H18</f>
        <v>4.4087885392745155E-4</v>
      </c>
      <c r="O15" s="82">
        <f t="shared" si="4"/>
        <v>3.9604707680170438E-3</v>
      </c>
      <c r="P15" s="76">
        <f>分析係数表!C18</f>
        <v>0.19097312809809552</v>
      </c>
      <c r="Q15" s="82">
        <f t="shared" si="5"/>
        <v>7.563434913092817E-4</v>
      </c>
      <c r="R15" s="83">
        <v>1.9632783465617456E-3</v>
      </c>
      <c r="S15" s="84">
        <f t="shared" si="6"/>
        <v>0.20947462767524222</v>
      </c>
      <c r="T15" s="85">
        <f>分析係数表!F18</f>
        <v>0.45875477635423689</v>
      </c>
      <c r="U15" s="86">
        <f t="shared" si="7"/>
        <v>9.6097485971042784E-2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投入係数表!O16</f>
        <v>1.2145548284751141E-3</v>
      </c>
      <c r="E16" s="77">
        <f t="shared" si="0"/>
        <v>0.12145548284751141</v>
      </c>
      <c r="F16" s="76">
        <f>分析係数表!C19</f>
        <v>0.34654894752252985</v>
      </c>
      <c r="G16" s="77">
        <f t="shared" si="1"/>
        <v>4.2090269751645759E-2</v>
      </c>
      <c r="H16" s="77">
        <v>7.1050015622035306E-2</v>
      </c>
      <c r="I16" s="77">
        <f t="shared" si="2"/>
        <v>7.1050015622035306E-2</v>
      </c>
      <c r="J16" s="76">
        <f>分析係数表!G19</f>
        <v>5.7665249016256609E-2</v>
      </c>
      <c r="K16" s="78">
        <f t="shared" si="3"/>
        <v>4.0971168434535878E-3</v>
      </c>
      <c r="L16" s="79"/>
      <c r="M16" s="80"/>
      <c r="N16" s="81">
        <f>分析係数表!H19</f>
        <v>-1.1331825964400361E-4</v>
      </c>
      <c r="O16" s="82">
        <f t="shared" si="4"/>
        <v>-1.0179523259160272E-3</v>
      </c>
      <c r="P16" s="76">
        <f>分析係数表!C19</f>
        <v>0.34654894752252985</v>
      </c>
      <c r="Q16" s="82">
        <f t="shared" si="5"/>
        <v>-3.5277030717431048E-4</v>
      </c>
      <c r="R16" s="83">
        <v>2.8013339710621487E-3</v>
      </c>
      <c r="S16" s="84">
        <f t="shared" si="6"/>
        <v>7.3851349593097457E-2</v>
      </c>
      <c r="T16" s="85">
        <f>分析係数表!F19</f>
        <v>0.23996184268055168</v>
      </c>
      <c r="U16" s="86">
        <f t="shared" si="7"/>
        <v>1.7721505932805276E-2</v>
      </c>
      <c r="V16" s="87">
        <f>分析係数表!D19</f>
        <v>8.6675411052373579E-3</v>
      </c>
      <c r="W16" s="167">
        <f t="shared" si="8"/>
        <v>0</v>
      </c>
      <c r="X16" s="76">
        <f>分析係数表!E19</f>
        <v>9.7168673900658482E-3</v>
      </c>
      <c r="Y16" s="166">
        <f t="shared" si="9"/>
        <v>0</v>
      </c>
    </row>
    <row r="17" spans="1:25" x14ac:dyDescent="0.2">
      <c r="A17" s="6" t="s">
        <v>5</v>
      </c>
      <c r="B17" s="5" t="s">
        <v>33</v>
      </c>
      <c r="C17" s="75">
        <f>最終需要_まとめ!C18</f>
        <v>100</v>
      </c>
      <c r="D17" s="76">
        <f>投入係数表!O17</f>
        <v>0.41796797541146141</v>
      </c>
      <c r="E17" s="77">
        <f t="shared" si="0"/>
        <v>41.796797541146141</v>
      </c>
      <c r="F17" s="76">
        <f>分析係数表!C20</f>
        <v>0.26243263202551737</v>
      </c>
      <c r="G17" s="77">
        <f t="shared" si="1"/>
        <v>10.968843588960654</v>
      </c>
      <c r="H17" s="77">
        <v>12.327356576863583</v>
      </c>
      <c r="I17" s="77">
        <f t="shared" si="2"/>
        <v>112.32735657686358</v>
      </c>
      <c r="J17" s="76">
        <f>分析係数表!G20</f>
        <v>0.1000148720999405</v>
      </c>
      <c r="K17" s="78">
        <f t="shared" si="3"/>
        <v>11.234406201359421</v>
      </c>
      <c r="L17" s="79"/>
      <c r="M17" s="80"/>
      <c r="N17" s="81">
        <f>分析係数表!H20</f>
        <v>5.5154121686104877E-4</v>
      </c>
      <c r="O17" s="82">
        <f t="shared" si="4"/>
        <v>4.9545648362944138E-3</v>
      </c>
      <c r="P17" s="76">
        <f>分析係数表!C20</f>
        <v>0.26243263202551737</v>
      </c>
      <c r="Q17" s="82">
        <f t="shared" si="5"/>
        <v>1.3002394905298196E-3</v>
      </c>
      <c r="R17" s="83">
        <v>4.771656808446904E-3</v>
      </c>
      <c r="S17" s="84">
        <f t="shared" si="6"/>
        <v>112.33212823367202</v>
      </c>
      <c r="T17" s="85">
        <f>分析係数表!F20</f>
        <v>0.22264772952607575</v>
      </c>
      <c r="U17" s="86">
        <f t="shared" si="7"/>
        <v>25.010493304059068</v>
      </c>
      <c r="V17" s="87">
        <f>分析係数表!D20</f>
        <v>2.3460737656157048E-2</v>
      </c>
      <c r="W17" s="167">
        <f t="shared" si="8"/>
        <v>3</v>
      </c>
      <c r="X17" s="76">
        <f>分析係数表!E20</f>
        <v>2.5307356732103905E-2</v>
      </c>
      <c r="Y17" s="166">
        <f t="shared" si="9"/>
        <v>3</v>
      </c>
    </row>
    <row r="18" spans="1:25" x14ac:dyDescent="0.2">
      <c r="A18" s="6" t="s">
        <v>6</v>
      </c>
      <c r="B18" s="5" t="s">
        <v>34</v>
      </c>
      <c r="C18" s="90"/>
      <c r="D18" s="76">
        <f>投入係数表!O18</f>
        <v>1.7474717430101131E-3</v>
      </c>
      <c r="E18" s="77">
        <f t="shared" si="0"/>
        <v>0.1747471743010113</v>
      </c>
      <c r="F18" s="76">
        <f>分析係数表!C21</f>
        <v>0.1872140973927936</v>
      </c>
      <c r="G18" s="77">
        <f t="shared" si="1"/>
        <v>3.2715134508705009E-2</v>
      </c>
      <c r="H18" s="77">
        <v>5.0653149350205096E-2</v>
      </c>
      <c r="I18" s="77">
        <f t="shared" si="2"/>
        <v>5.0653149350205096E-2</v>
      </c>
      <c r="J18" s="76">
        <f>分析係数表!G21</f>
        <v>0.28516992623231124</v>
      </c>
      <c r="K18" s="78">
        <f t="shared" si="3"/>
        <v>1.4444754863632231E-2</v>
      </c>
      <c r="L18" s="79"/>
      <c r="M18" s="80"/>
      <c r="N18" s="81">
        <f>分析係数表!H21</f>
        <v>9.0743137605549761E-4</v>
      </c>
      <c r="O18" s="82">
        <f t="shared" si="4"/>
        <v>8.1515713598744374E-3</v>
      </c>
      <c r="P18" s="76">
        <f>分析係数表!C21</f>
        <v>0.1872140973927936</v>
      </c>
      <c r="Q18" s="82">
        <f t="shared" si="5"/>
        <v>1.5260890744718399E-3</v>
      </c>
      <c r="R18" s="83">
        <v>4.2699129887430187E-3</v>
      </c>
      <c r="S18" s="84">
        <f t="shared" si="6"/>
        <v>5.4923062338948114E-2</v>
      </c>
      <c r="T18" s="85">
        <f>分析係数表!F21</f>
        <v>0.425556514517416</v>
      </c>
      <c r="U18" s="86">
        <f t="shared" si="7"/>
        <v>2.3372866975585518E-2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投入係数表!O19</f>
        <v>1.2393416617093E-5</v>
      </c>
      <c r="E19" s="77">
        <f t="shared" si="0"/>
        <v>1.2393416617093001E-3</v>
      </c>
      <c r="F19" s="76">
        <f>分析係数表!C22</f>
        <v>8.038175161462835E-2</v>
      </c>
      <c r="G19" s="77">
        <f t="shared" si="1"/>
        <v>9.9620453617177713E-5</v>
      </c>
      <c r="H19" s="77">
        <v>1.9004637955858132E-3</v>
      </c>
      <c r="I19" s="77">
        <f t="shared" si="2"/>
        <v>1.9004637955858132E-3</v>
      </c>
      <c r="J19" s="76">
        <f>分析係数表!G22</f>
        <v>0.19463811255169108</v>
      </c>
      <c r="K19" s="78">
        <f t="shared" si="3"/>
        <v>3.6990268614564553E-4</v>
      </c>
      <c r="L19" s="79"/>
      <c r="M19" s="80"/>
      <c r="N19" s="81">
        <f>分析係数表!H22</f>
        <v>4.3379646269970129E-5</v>
      </c>
      <c r="O19" s="82">
        <f t="shared" si="4"/>
        <v>3.8968487476472919E-4</v>
      </c>
      <c r="P19" s="76">
        <f>分析係数表!C22</f>
        <v>8.038175161462835E-2</v>
      </c>
      <c r="Q19" s="82">
        <f t="shared" si="5"/>
        <v>3.1323552811316016E-5</v>
      </c>
      <c r="R19" s="83">
        <v>6.0077238029288785E-4</v>
      </c>
      <c r="S19" s="84">
        <f t="shared" si="6"/>
        <v>2.5012361758787009E-3</v>
      </c>
      <c r="T19" s="85">
        <f>分析係数表!F22</f>
        <v>0.41254969334958147</v>
      </c>
      <c r="U19" s="86">
        <f t="shared" si="7"/>
        <v>1.031884217353638E-3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投入係数表!O20</f>
        <v>1.2393416617093001E-4</v>
      </c>
      <c r="E20" s="77">
        <f t="shared" si="0"/>
        <v>1.2393416617093001E-2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2.3062982384034993E-4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投入係数表!O21</f>
        <v>0</v>
      </c>
      <c r="E21" s="77">
        <f t="shared" si="0"/>
        <v>0</v>
      </c>
      <c r="F21" s="76">
        <f>分析係数表!C24</f>
        <v>0.43147437344773087</v>
      </c>
      <c r="G21" s="77">
        <f t="shared" si="1"/>
        <v>0</v>
      </c>
      <c r="H21" s="77">
        <v>5.8140116378518356E-3</v>
      </c>
      <c r="I21" s="77">
        <f t="shared" si="2"/>
        <v>5.8140116378518356E-3</v>
      </c>
      <c r="J21" s="76">
        <f>分析係数表!G24</f>
        <v>0.20829056454796685</v>
      </c>
      <c r="K21" s="78">
        <f t="shared" si="3"/>
        <v>1.2110037663366083E-3</v>
      </c>
      <c r="L21" s="79"/>
      <c r="M21" s="80"/>
      <c r="N21" s="81">
        <f>分析係数表!H24</f>
        <v>3.3906948002854204E-4</v>
      </c>
      <c r="O21" s="82">
        <f t="shared" si="4"/>
        <v>3.0459042252018627E-3</v>
      </c>
      <c r="P21" s="76">
        <f>分析係数表!C24</f>
        <v>0.43147437344773087</v>
      </c>
      <c r="Q21" s="82">
        <f t="shared" si="5"/>
        <v>1.3142296171507698E-3</v>
      </c>
      <c r="R21" s="83">
        <v>5.6924979681238193E-3</v>
      </c>
      <c r="S21" s="84">
        <f t="shared" si="6"/>
        <v>1.1506509605975655E-2</v>
      </c>
      <c r="T21" s="85">
        <f>分析係数表!F24</f>
        <v>0.39163047769443349</v>
      </c>
      <c r="U21" s="86">
        <f t="shared" si="7"/>
        <v>4.506299853583833E-3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投入係数表!O22</f>
        <v>1.36327582788023E-4</v>
      </c>
      <c r="E22" s="77">
        <f t="shared" si="0"/>
        <v>1.3632758278802299E-2</v>
      </c>
      <c r="F22" s="76">
        <f>分析係数表!C25</f>
        <v>2.0402938023075357E-2</v>
      </c>
      <c r="G22" s="77">
        <f t="shared" si="1"/>
        <v>2.7814832224597077E-4</v>
      </c>
      <c r="H22" s="77">
        <v>1.0734198108635355E-3</v>
      </c>
      <c r="I22" s="77">
        <f t="shared" si="2"/>
        <v>1.0734198108635355E-3</v>
      </c>
      <c r="J22" s="76">
        <f>分析係数表!G25</f>
        <v>0.19686528023418917</v>
      </c>
      <c r="K22" s="78">
        <f t="shared" si="3"/>
        <v>2.1131909187458025E-4</v>
      </c>
      <c r="L22" s="79"/>
      <c r="M22" s="80"/>
      <c r="N22" s="81">
        <f>分析係数表!H25</f>
        <v>5.1170276620495381E-4</v>
      </c>
      <c r="O22" s="82">
        <f t="shared" si="4"/>
        <v>4.5966909717145609E-3</v>
      </c>
      <c r="P22" s="76">
        <f>分析係数表!C25</f>
        <v>2.0402938023075357E-2</v>
      </c>
      <c r="Q22" s="82">
        <f t="shared" si="5"/>
        <v>9.3786001007122228E-5</v>
      </c>
      <c r="R22" s="83">
        <v>1.1384754293542981E-3</v>
      </c>
      <c r="S22" s="84">
        <f t="shared" si="6"/>
        <v>2.2118952402178337E-3</v>
      </c>
      <c r="T22" s="85">
        <f>分析係数表!F25</f>
        <v>0.34975910227480639</v>
      </c>
      <c r="U22" s="86">
        <f t="shared" si="7"/>
        <v>7.7363049354450667E-4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投入係数表!O23</f>
        <v>2.4786833234186E-5</v>
      </c>
      <c r="E23" s="77">
        <f t="shared" si="0"/>
        <v>2.4786833234186002E-3</v>
      </c>
      <c r="F23" s="76">
        <f>分析係数表!C26</f>
        <v>0.47286916478187335</v>
      </c>
      <c r="G23" s="77">
        <f t="shared" si="1"/>
        <v>1.1720929129037116E-3</v>
      </c>
      <c r="H23" s="77">
        <v>1.1280752150126578E-2</v>
      </c>
      <c r="I23" s="77">
        <f t="shared" si="2"/>
        <v>1.1280752150126578E-2</v>
      </c>
      <c r="J23" s="76">
        <f>分析係数表!G26</f>
        <v>0.19643719482749369</v>
      </c>
      <c r="K23" s="78">
        <f t="shared" si="3"/>
        <v>2.2159593079150827E-3</v>
      </c>
      <c r="L23" s="79"/>
      <c r="M23" s="80"/>
      <c r="N23" s="81">
        <f>分析係数表!H26</f>
        <v>1.0239367117519889E-2</v>
      </c>
      <c r="O23" s="82">
        <f t="shared" si="4"/>
        <v>9.1981535949568538E-2</v>
      </c>
      <c r="P23" s="76">
        <f>分析係数表!C26</f>
        <v>0.47286916478187335</v>
      </c>
      <c r="Q23" s="82">
        <f t="shared" si="5"/>
        <v>4.3495232079826335E-2</v>
      </c>
      <c r="R23" s="83">
        <v>5.0161855424095854E-2</v>
      </c>
      <c r="S23" s="84">
        <f t="shared" si="6"/>
        <v>6.144260757422243E-2</v>
      </c>
      <c r="T23" s="85">
        <f>分析係数表!F26</f>
        <v>0.33423527698357336</v>
      </c>
      <c r="U23" s="86">
        <f t="shared" si="7"/>
        <v>2.0536286961163237E-2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投入係数表!O24</f>
        <v>0</v>
      </c>
      <c r="E24" s="77">
        <f t="shared" si="0"/>
        <v>0</v>
      </c>
      <c r="F24" s="76">
        <f>分析係数表!C27</f>
        <v>1</v>
      </c>
      <c r="G24" s="77">
        <f t="shared" si="1"/>
        <v>0</v>
      </c>
      <c r="H24" s="77">
        <v>4.1414320938141132E-3</v>
      </c>
      <c r="I24" s="77">
        <f t="shared" si="2"/>
        <v>4.1414320938141132E-3</v>
      </c>
      <c r="J24" s="76">
        <f>分析係数表!G27</f>
        <v>0.17103446822411195</v>
      </c>
      <c r="K24" s="78">
        <f t="shared" si="3"/>
        <v>7.0832763585176731E-4</v>
      </c>
      <c r="L24" s="79"/>
      <c r="M24" s="80"/>
      <c r="N24" s="81">
        <f>分析係数表!H27</f>
        <v>1.1068892190070134E-2</v>
      </c>
      <c r="O24" s="82">
        <f t="shared" si="4"/>
        <v>9.9433265085375699E-2</v>
      </c>
      <c r="P24" s="76">
        <f>分析係数表!C27</f>
        <v>1</v>
      </c>
      <c r="Q24" s="82">
        <f t="shared" si="5"/>
        <v>9.9433265085375699E-2</v>
      </c>
      <c r="R24" s="83">
        <v>0.10373797443425822</v>
      </c>
      <c r="S24" s="84">
        <f t="shared" si="6"/>
        <v>0.10787940652807233</v>
      </c>
      <c r="T24" s="85">
        <f>分析係数表!F27</f>
        <v>0.3217420626139369</v>
      </c>
      <c r="U24" s="86">
        <f t="shared" si="7"/>
        <v>3.4709342769909404E-2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投入係数表!O25</f>
        <v>0</v>
      </c>
      <c r="E25" s="77">
        <f t="shared" si="0"/>
        <v>0</v>
      </c>
      <c r="F25" s="76">
        <f>分析係数表!C28</f>
        <v>0.16320886633176235</v>
      </c>
      <c r="G25" s="77">
        <f t="shared" si="1"/>
        <v>0</v>
      </c>
      <c r="H25" s="77">
        <v>1.4435991175920601E-2</v>
      </c>
      <c r="I25" s="77">
        <f t="shared" si="2"/>
        <v>1.4435991175920601E-2</v>
      </c>
      <c r="J25" s="76">
        <f>分析係数表!G28</f>
        <v>0.12483282142099486</v>
      </c>
      <c r="K25" s="78">
        <f t="shared" si="3"/>
        <v>1.8020855084987541E-3</v>
      </c>
      <c r="L25" s="79"/>
      <c r="M25" s="80"/>
      <c r="N25" s="81">
        <f>分析係数表!H28</f>
        <v>1.8347819774390428E-2</v>
      </c>
      <c r="O25" s="82">
        <f t="shared" si="4"/>
        <v>0.164820796520388</v>
      </c>
      <c r="P25" s="76">
        <f>分析係数表!C28</f>
        <v>0.16320886633176235</v>
      </c>
      <c r="Q25" s="82">
        <f t="shared" si="5"/>
        <v>2.6900215347990607E-2</v>
      </c>
      <c r="R25" s="83">
        <v>3.2793951819830268E-2</v>
      </c>
      <c r="S25" s="84">
        <f t="shared" si="6"/>
        <v>4.7229942995750868E-2</v>
      </c>
      <c r="T25" s="85">
        <f>分析係数表!F28</f>
        <v>0.21296475644963428</v>
      </c>
      <c r="U25" s="86">
        <f t="shared" si="7"/>
        <v>1.0058313307220195E-2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投入係数表!O26</f>
        <v>3.348701169938529E-2</v>
      </c>
      <c r="E26" s="77">
        <f t="shared" si="0"/>
        <v>3.3487011699385292</v>
      </c>
      <c r="F26" s="76">
        <f>分析係数表!C29</f>
        <v>0.17511419896605485</v>
      </c>
      <c r="G26" s="77">
        <f t="shared" si="1"/>
        <v>0.5864051229504762</v>
      </c>
      <c r="H26" s="77">
        <v>0.67592325889201987</v>
      </c>
      <c r="I26" s="77">
        <f t="shared" si="2"/>
        <v>0.67592325889201987</v>
      </c>
      <c r="J26" s="76">
        <f>分析係数表!G29</f>
        <v>0.26067586141523297</v>
      </c>
      <c r="K26" s="78">
        <f t="shared" si="3"/>
        <v>0.17619687776226881</v>
      </c>
      <c r="L26" s="79"/>
      <c r="M26" s="80"/>
      <c r="N26" s="81">
        <f>分析係数表!H29</f>
        <v>9.8560326923179068E-3</v>
      </c>
      <c r="O26" s="82">
        <f t="shared" si="4"/>
        <v>8.8537994097055706E-2</v>
      </c>
      <c r="P26" s="76">
        <f>分析係数表!C29</f>
        <v>0.17511419896605485</v>
      </c>
      <c r="Q26" s="82">
        <f t="shared" si="5"/>
        <v>1.5504259914367203E-2</v>
      </c>
      <c r="R26" s="83">
        <v>2.1773922747566007E-2</v>
      </c>
      <c r="S26" s="84">
        <f t="shared" si="6"/>
        <v>0.69769718163958583</v>
      </c>
      <c r="T26" s="85">
        <f>分析係数表!F29</f>
        <v>0.43490212806294137</v>
      </c>
      <c r="U26" s="86">
        <f t="shared" si="7"/>
        <v>0.30342998903857243</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投入係数表!O27</f>
        <v>3.0983541542732502E-3</v>
      </c>
      <c r="E27" s="77">
        <f t="shared" si="0"/>
        <v>0.30983541542732501</v>
      </c>
      <c r="F27" s="76">
        <f>分析係数表!C30</f>
        <v>1</v>
      </c>
      <c r="G27" s="77">
        <f t="shared" si="1"/>
        <v>0.30983541542732501</v>
      </c>
      <c r="H27" s="77">
        <v>0.39208844654233765</v>
      </c>
      <c r="I27" s="77">
        <f t="shared" si="2"/>
        <v>0.39208844654233765</v>
      </c>
      <c r="J27" s="76">
        <f>分析係数表!G30</f>
        <v>0.34449040627670319</v>
      </c>
      <c r="K27" s="78">
        <f t="shared" si="3"/>
        <v>0.1350707082457713</v>
      </c>
      <c r="L27" s="79"/>
      <c r="M27" s="80"/>
      <c r="N27" s="81">
        <f>分析係数表!H30</f>
        <v>0</v>
      </c>
      <c r="O27" s="82">
        <f t="shared" si="4"/>
        <v>0</v>
      </c>
      <c r="P27" s="76">
        <f>分析係数表!C30</f>
        <v>1</v>
      </c>
      <c r="Q27" s="82">
        <f t="shared" si="5"/>
        <v>0</v>
      </c>
      <c r="R27" s="83">
        <v>3.0154055377529954E-2</v>
      </c>
      <c r="S27" s="84">
        <f t="shared" si="6"/>
        <v>0.42224250191986762</v>
      </c>
      <c r="T27" s="85">
        <f>分析係数表!F30</f>
        <v>0.43986930008545017</v>
      </c>
      <c r="U27" s="86">
        <f t="shared" si="7"/>
        <v>0.18573151378582151</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投入係数表!O28</f>
        <v>3.6684513186595283E-2</v>
      </c>
      <c r="E28" s="77">
        <f t="shared" si="0"/>
        <v>3.6684513186595282</v>
      </c>
      <c r="F28" s="76">
        <f>分析係数表!C31</f>
        <v>0.18996181002708823</v>
      </c>
      <c r="G28" s="77">
        <f t="shared" si="1"/>
        <v>0.6968656524888226</v>
      </c>
      <c r="H28" s="77">
        <v>0.82825899347261889</v>
      </c>
      <c r="I28" s="77">
        <f t="shared" si="2"/>
        <v>0.82825899347261889</v>
      </c>
      <c r="J28" s="76">
        <f>分析係数表!G31</f>
        <v>7.0838389091119197E-2</v>
      </c>
      <c r="K28" s="78">
        <f t="shared" si="3"/>
        <v>5.867253284783213E-2</v>
      </c>
      <c r="L28" s="79"/>
      <c r="M28" s="80"/>
      <c r="N28" s="81">
        <f>分析係数表!H31</f>
        <v>2.3010689098960483E-2</v>
      </c>
      <c r="O28" s="82">
        <f t="shared" si="4"/>
        <v>0.20670794418132329</v>
      </c>
      <c r="P28" s="76">
        <f>分析係数表!C31</f>
        <v>0.18996181002708823</v>
      </c>
      <c r="Q28" s="82">
        <f t="shared" si="5"/>
        <v>3.9266615223662496E-2</v>
      </c>
      <c r="R28" s="83">
        <v>5.4186054467098392E-2</v>
      </c>
      <c r="S28" s="84">
        <f t="shared" si="6"/>
        <v>0.88244504793971723</v>
      </c>
      <c r="T28" s="85">
        <f>分析係数表!F31</f>
        <v>0.34223146703645924</v>
      </c>
      <c r="U28" s="86">
        <f t="shared" si="7"/>
        <v>0.30200046333546804</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投入係数表!O29</f>
        <v>7.6839183025976599E-4</v>
      </c>
      <c r="E29" s="77">
        <f t="shared" si="0"/>
        <v>7.6839183025976601E-2</v>
      </c>
      <c r="F29" s="76">
        <f>分析係数表!C32</f>
        <v>1</v>
      </c>
      <c r="G29" s="77">
        <f t="shared" si="1"/>
        <v>7.6839183025976601E-2</v>
      </c>
      <c r="H29" s="77">
        <v>0.11266195124193032</v>
      </c>
      <c r="I29" s="77">
        <f t="shared" si="2"/>
        <v>0.11266195124193032</v>
      </c>
      <c r="J29" s="76">
        <f>分析係数表!G32</f>
        <v>0.14032906064664244</v>
      </c>
      <c r="K29" s="78">
        <f t="shared" si="3"/>
        <v>1.5809745788397913E-2</v>
      </c>
      <c r="L29" s="79"/>
      <c r="M29" s="80"/>
      <c r="N29" s="81">
        <f>分析係数表!H32</f>
        <v>6.1785010473086027E-3</v>
      </c>
      <c r="O29" s="82">
        <f t="shared" si="4"/>
        <v>5.5502260020062144E-2</v>
      </c>
      <c r="P29" s="76">
        <f>分析係数表!C32</f>
        <v>1</v>
      </c>
      <c r="Q29" s="82">
        <f t="shared" si="5"/>
        <v>5.5502260020062144E-2</v>
      </c>
      <c r="R29" s="83">
        <v>7.6423051245484888E-2</v>
      </c>
      <c r="S29" s="84">
        <f t="shared" si="6"/>
        <v>0.18908500248741522</v>
      </c>
      <c r="T29" s="85">
        <f>分析係数表!F32</f>
        <v>0.48206428161469295</v>
      </c>
      <c r="U29" s="86">
        <f t="shared" si="7"/>
        <v>9.1151125888208243E-2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投入係数表!O30</f>
        <v>1.6111441602220899E-4</v>
      </c>
      <c r="E30" s="77">
        <f t="shared" si="0"/>
        <v>1.6111441602220899E-2</v>
      </c>
      <c r="F30" s="76">
        <f>分析係数表!C33</f>
        <v>0.86409315680331789</v>
      </c>
      <c r="G30" s="77">
        <f t="shared" si="1"/>
        <v>1.3921786434715363E-2</v>
      </c>
      <c r="H30" s="77">
        <v>4.7832306961717225E-2</v>
      </c>
      <c r="I30" s="77">
        <f t="shared" si="2"/>
        <v>4.7832306961717225E-2</v>
      </c>
      <c r="J30" s="76">
        <f>分析係数表!G33</f>
        <v>0.50769230769230766</v>
      </c>
      <c r="K30" s="78">
        <f t="shared" si="3"/>
        <v>2.4284094303641052E-2</v>
      </c>
      <c r="L30" s="79"/>
      <c r="M30" s="80"/>
      <c r="N30" s="81">
        <f>分析係数表!H33</f>
        <v>9.5612281574628043E-4</v>
      </c>
      <c r="O30" s="82">
        <f t="shared" si="4"/>
        <v>8.5889727499164799E-3</v>
      </c>
      <c r="P30" s="76">
        <f>分析係数表!C33</f>
        <v>0.86409315680331789</v>
      </c>
      <c r="Q30" s="82">
        <f t="shared" si="5"/>
        <v>7.4216725771730054E-3</v>
      </c>
      <c r="R30" s="83">
        <v>2.5134956889847217E-2</v>
      </c>
      <c r="S30" s="84">
        <f t="shared" si="6"/>
        <v>7.2967263851564435E-2</v>
      </c>
      <c r="T30" s="85">
        <f>分析係数表!F33</f>
        <v>0.64348226623675731</v>
      </c>
      <c r="U30" s="86">
        <f t="shared" si="7"/>
        <v>4.6953140304300103E-2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投入係数表!O31</f>
        <v>3.9398671425738649E-2</v>
      </c>
      <c r="E31" s="77">
        <f t="shared" si="0"/>
        <v>3.9398671425738647</v>
      </c>
      <c r="F31" s="76">
        <f>分析係数表!C34</f>
        <v>0.40150848192581112</v>
      </c>
      <c r="G31" s="77">
        <f t="shared" si="1"/>
        <v>1.5818900754042158</v>
      </c>
      <c r="H31" s="77">
        <v>1.8708902744470775</v>
      </c>
      <c r="I31" s="77">
        <f t="shared" si="2"/>
        <v>1.8708902744470775</v>
      </c>
      <c r="J31" s="76">
        <f>分析係数表!G34</f>
        <v>0.42480512041441487</v>
      </c>
      <c r="K31" s="78">
        <f t="shared" si="3"/>
        <v>0.79476376831864848</v>
      </c>
      <c r="L31" s="79"/>
      <c r="M31" s="80"/>
      <c r="N31" s="81">
        <f>分析係数表!H34</f>
        <v>0.15672180898436738</v>
      </c>
      <c r="O31" s="82">
        <f t="shared" si="4"/>
        <v>1.4078519249995043</v>
      </c>
      <c r="P31" s="76">
        <f>分析係数表!C34</f>
        <v>0.40150848192581112</v>
      </c>
      <c r="Q31" s="82">
        <f t="shared" si="5"/>
        <v>0.56526448918288186</v>
      </c>
      <c r="R31" s="83">
        <v>0.61697739085749159</v>
      </c>
      <c r="S31" s="84">
        <f t="shared" si="6"/>
        <v>2.4878676653045693</v>
      </c>
      <c r="T31" s="85">
        <f>分析係数表!F34</f>
        <v>0.69808980649017505</v>
      </c>
      <c r="U31" s="86">
        <f t="shared" si="7"/>
        <v>1.7367550570456303</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投入係数表!O32</f>
        <v>7.7087051358318464E-3</v>
      </c>
      <c r="E32" s="77">
        <f t="shared" si="0"/>
        <v>0.77087051358318459</v>
      </c>
      <c r="F32" s="76">
        <f>分析係数表!C35</f>
        <v>0.54799934277091245</v>
      </c>
      <c r="G32" s="77">
        <f t="shared" si="1"/>
        <v>0.42243653480506088</v>
      </c>
      <c r="H32" s="77">
        <v>0.57492517197873616</v>
      </c>
      <c r="I32" s="77">
        <f t="shared" si="2"/>
        <v>0.57492517197873616</v>
      </c>
      <c r="J32" s="76">
        <f>分析係数表!G35</f>
        <v>0.31370112289734142</v>
      </c>
      <c r="K32" s="78">
        <f t="shared" si="3"/>
        <v>0.18035467203167665</v>
      </c>
      <c r="L32" s="79"/>
      <c r="M32" s="80"/>
      <c r="N32" s="81">
        <f>分析係数表!H35</f>
        <v>5.7539116932049765E-2</v>
      </c>
      <c r="O32" s="82">
        <f t="shared" si="4"/>
        <v>0.51688119898895524</v>
      </c>
      <c r="P32" s="76">
        <f>分析係数表!C35</f>
        <v>0.54799934277091245</v>
      </c>
      <c r="Q32" s="82">
        <f t="shared" si="5"/>
        <v>0.28325055733658866</v>
      </c>
      <c r="R32" s="83">
        <v>0.39261111576839364</v>
      </c>
      <c r="S32" s="84">
        <f t="shared" si="6"/>
        <v>0.96753628774712985</v>
      </c>
      <c r="T32" s="85">
        <f>分析係数表!F35</f>
        <v>0.64107230038613461</v>
      </c>
      <c r="U32" s="86">
        <f t="shared" si="7"/>
        <v>0.62026071369311364</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投入係数表!O33</f>
        <v>9.0471941304778902E-4</v>
      </c>
      <c r="E33" s="77">
        <f t="shared" si="0"/>
        <v>9.0471941304778897E-2</v>
      </c>
      <c r="F33" s="76">
        <f>分析係数表!C36</f>
        <v>1</v>
      </c>
      <c r="G33" s="77">
        <f t="shared" si="1"/>
        <v>9.0471941304778897E-2</v>
      </c>
      <c r="H33" s="77">
        <v>0.22831277944529699</v>
      </c>
      <c r="I33" s="77">
        <f t="shared" si="2"/>
        <v>0.22831277944529699</v>
      </c>
      <c r="J33" s="76">
        <f>分析係数表!G36</f>
        <v>7.1688905781264842E-2</v>
      </c>
      <c r="K33" s="78">
        <f t="shared" si="3"/>
        <v>1.6367493334312595E-2</v>
      </c>
      <c r="L33" s="79"/>
      <c r="M33" s="80"/>
      <c r="N33" s="81">
        <f>分析係数表!H36</f>
        <v>0.19452761335809809</v>
      </c>
      <c r="O33" s="82">
        <f t="shared" si="4"/>
        <v>1.747466269733239</v>
      </c>
      <c r="P33" s="76">
        <f>分析係数表!C36</f>
        <v>1</v>
      </c>
      <c r="Q33" s="82">
        <f t="shared" si="5"/>
        <v>1.747466269733239</v>
      </c>
      <c r="R33" s="83">
        <v>1.8663208282788102</v>
      </c>
      <c r="S33" s="84">
        <f t="shared" si="6"/>
        <v>2.094633607724107</v>
      </c>
      <c r="T33" s="85">
        <f>分析係数表!F36</f>
        <v>0.82458021691620631</v>
      </c>
      <c r="U33" s="86">
        <f t="shared" si="7"/>
        <v>1.72719343461712</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投入係数表!O34</f>
        <v>2.7736466389054134E-2</v>
      </c>
      <c r="E34" s="77">
        <f t="shared" si="0"/>
        <v>2.7736466389054133</v>
      </c>
      <c r="F34" s="76">
        <f>分析係数表!C37</f>
        <v>0.69131042420256494</v>
      </c>
      <c r="G34" s="77">
        <f t="shared" si="1"/>
        <v>1.9174508345297196</v>
      </c>
      <c r="H34" s="77">
        <v>2.3814296460724815</v>
      </c>
      <c r="I34" s="77">
        <f t="shared" si="2"/>
        <v>2.3814296460724815</v>
      </c>
      <c r="J34" s="76">
        <f>分析係数表!G37</f>
        <v>0.4182361073997049</v>
      </c>
      <c r="K34" s="78">
        <f t="shared" si="3"/>
        <v>0.99599986521961159</v>
      </c>
      <c r="L34" s="79"/>
      <c r="M34" s="80"/>
      <c r="N34" s="81">
        <f>分析係数表!H37</f>
        <v>4.8668421919292611E-2</v>
      </c>
      <c r="O34" s="82">
        <f t="shared" si="4"/>
        <v>0.43719461847584129</v>
      </c>
      <c r="P34" s="76">
        <f>分析係数表!C37</f>
        <v>0.69131042420256494</v>
      </c>
      <c r="Q34" s="82">
        <f t="shared" si="5"/>
        <v>0.30223719715761238</v>
      </c>
      <c r="R34" s="83">
        <v>0.36646346367139326</v>
      </c>
      <c r="S34" s="84">
        <f t="shared" si="6"/>
        <v>2.7478931097438748</v>
      </c>
      <c r="T34" s="85">
        <f>分析係数表!F37</f>
        <v>0.69719766239499947</v>
      </c>
      <c r="U34" s="86">
        <f t="shared" si="7"/>
        <v>1.9158246526247553</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投入係数表!O35</f>
        <v>2.6026174895895302E-3</v>
      </c>
      <c r="E35" s="77">
        <f t="shared" si="0"/>
        <v>0.26026174895895304</v>
      </c>
      <c r="F35" s="76">
        <f>分析係数表!C38</f>
        <v>0.16493332646861969</v>
      </c>
      <c r="G35" s="77">
        <f t="shared" si="1"/>
        <v>4.2925836008340941E-2</v>
      </c>
      <c r="H35" s="77">
        <v>8.4138502143759369E-2</v>
      </c>
      <c r="I35" s="77">
        <f t="shared" si="2"/>
        <v>8.4138502143759369E-2</v>
      </c>
      <c r="J35" s="76">
        <f>分析係数表!G38</f>
        <v>0.22742119554523632</v>
      </c>
      <c r="K35" s="78">
        <f t="shared" si="3"/>
        <v>1.9134878748919185E-2</v>
      </c>
      <c r="L35" s="79"/>
      <c r="M35" s="80"/>
      <c r="N35" s="81">
        <f>分析係数表!H38</f>
        <v>4.333006953137588E-2</v>
      </c>
      <c r="O35" s="82">
        <f t="shared" si="4"/>
        <v>0.38923952062214096</v>
      </c>
      <c r="P35" s="76">
        <f>分析係数表!C38</f>
        <v>0.16493332646861969</v>
      </c>
      <c r="Q35" s="82">
        <f t="shared" si="5"/>
        <v>6.4198568929260597E-2</v>
      </c>
      <c r="R35" s="83">
        <v>8.4245844233405962E-2</v>
      </c>
      <c r="S35" s="84">
        <f t="shared" si="6"/>
        <v>0.16838434637716532</v>
      </c>
      <c r="T35" s="85">
        <f>分析係数表!F38</f>
        <v>0.45295344535830939</v>
      </c>
      <c r="U35" s="86">
        <f t="shared" si="7"/>
        <v>7.6270269835943996E-2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投入係数表!O36</f>
        <v>0</v>
      </c>
      <c r="E36" s="77">
        <f t="shared" si="0"/>
        <v>0</v>
      </c>
      <c r="F36" s="76">
        <f>分析係数表!C39</f>
        <v>1</v>
      </c>
      <c r="G36" s="77">
        <f t="shared" si="1"/>
        <v>0</v>
      </c>
      <c r="H36" s="77">
        <v>3.9433176170641897E-2</v>
      </c>
      <c r="I36" s="77">
        <f t="shared" si="2"/>
        <v>3.9433176170641897E-2</v>
      </c>
      <c r="J36" s="76">
        <f>分析係数表!G39</f>
        <v>0.35098455975764681</v>
      </c>
      <c r="K36" s="78">
        <f t="shared" si="3"/>
        <v>1.3840435978098475E-2</v>
      </c>
      <c r="L36" s="79"/>
      <c r="M36" s="80"/>
      <c r="N36" s="81">
        <f>分析係数表!H39</f>
        <v>3.8129823772400278E-3</v>
      </c>
      <c r="O36" s="82">
        <f t="shared" si="4"/>
        <v>3.4252505216565074E-2</v>
      </c>
      <c r="P36" s="76">
        <f>分析係数表!C39</f>
        <v>1</v>
      </c>
      <c r="Q36" s="82">
        <f t="shared" si="5"/>
        <v>3.4252505216565074E-2</v>
      </c>
      <c r="R36" s="83">
        <v>4.73972228940455E-2</v>
      </c>
      <c r="S36" s="84">
        <f t="shared" si="6"/>
        <v>8.6830399064687397E-2</v>
      </c>
      <c r="T36" s="85">
        <f>分析係数表!F39</f>
        <v>0.70174924264634031</v>
      </c>
      <c r="U36" s="86">
        <f t="shared" si="7"/>
        <v>6.0933166782323876E-2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投入係数表!O37</f>
        <v>1.2393416617093E-5</v>
      </c>
      <c r="E37" s="77">
        <f t="shared" si="0"/>
        <v>1.2393416617093001E-3</v>
      </c>
      <c r="F37" s="76">
        <f>分析係数表!C40</f>
        <v>0.986418220166009</v>
      </c>
      <c r="G37" s="77">
        <f t="shared" si="1"/>
        <v>1.2225091961208718E-3</v>
      </c>
      <c r="H37" s="77">
        <v>5.9249689372138821E-3</v>
      </c>
      <c r="I37" s="77">
        <f t="shared" si="2"/>
        <v>5.9249689372138821E-3</v>
      </c>
      <c r="J37" s="76">
        <f>分析係数表!G40</f>
        <v>0.50833339863186511</v>
      </c>
      <c r="K37" s="78">
        <f t="shared" si="3"/>
        <v>3.0118595966421623E-3</v>
      </c>
      <c r="L37" s="79"/>
      <c r="M37" s="80"/>
      <c r="N37" s="81">
        <f>分析係数表!H40</f>
        <v>2.8557086729192376E-2</v>
      </c>
      <c r="O37" s="82">
        <f t="shared" si="4"/>
        <v>0.25653193888338505</v>
      </c>
      <c r="P37" s="76">
        <f>分析係数表!C40</f>
        <v>0.986418220166009</v>
      </c>
      <c r="Q37" s="82">
        <f t="shared" si="5"/>
        <v>0.25304777856908406</v>
      </c>
      <c r="R37" s="83">
        <v>0.25433810350055519</v>
      </c>
      <c r="S37" s="84">
        <f t="shared" si="6"/>
        <v>0.26026307243776908</v>
      </c>
      <c r="T37" s="85">
        <f>分析係数表!F40</f>
        <v>0.70189391861713379</v>
      </c>
      <c r="U37" s="86">
        <f t="shared" si="7"/>
        <v>0.18267706778468068</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投入係数表!O38</f>
        <v>0</v>
      </c>
      <c r="E38" s="77">
        <f t="shared" si="0"/>
        <v>0</v>
      </c>
      <c r="F38" s="76">
        <f>分析係数表!C41</f>
        <v>0.80184103858729516</v>
      </c>
      <c r="G38" s="77">
        <f t="shared" si="1"/>
        <v>0</v>
      </c>
      <c r="H38" s="77">
        <v>3.4451862305726775E-3</v>
      </c>
      <c r="I38" s="77">
        <f t="shared" si="2"/>
        <v>3.4451862305726775E-3</v>
      </c>
      <c r="J38" s="76">
        <f>分析係数表!G41</f>
        <v>0.44493407945472047</v>
      </c>
      <c r="K38" s="78">
        <f t="shared" si="3"/>
        <v>1.5328807640499326E-3</v>
      </c>
      <c r="L38" s="79"/>
      <c r="M38" s="80"/>
      <c r="N38" s="81">
        <f>分析係数表!H41</f>
        <v>5.1019775806905684E-2</v>
      </c>
      <c r="O38" s="82">
        <f t="shared" si="4"/>
        <v>0.45831712923859885</v>
      </c>
      <c r="P38" s="76">
        <f>分析係数表!C41</f>
        <v>0.80184103858729516</v>
      </c>
      <c r="Q38" s="82">
        <f t="shared" si="5"/>
        <v>0.36749748291102569</v>
      </c>
      <c r="R38" s="83">
        <v>0.37445033611261108</v>
      </c>
      <c r="S38" s="84">
        <f t="shared" si="6"/>
        <v>0.37789552234318374</v>
      </c>
      <c r="T38" s="85">
        <f>分析係数表!F41</f>
        <v>0.54844555184325272</v>
      </c>
      <c r="U38" s="86">
        <f t="shared" si="7"/>
        <v>0.20725511829060164</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投入係数表!O39</f>
        <v>2.7265516557604599E-4</v>
      </c>
      <c r="E39" s="77">
        <f>$C$17*D39</f>
        <v>2.7265516557604598E-2</v>
      </c>
      <c r="F39" s="76">
        <f>分析係数表!C42</f>
        <v>0.44131191733123665</v>
      </c>
      <c r="G39" s="77">
        <f>E39*F39</f>
        <v>1.2032597389063064E-2</v>
      </c>
      <c r="H39" s="77">
        <v>1.8982031986376595E-2</v>
      </c>
      <c r="I39" s="77">
        <f>C39+H39</f>
        <v>1.8982031986376595E-2</v>
      </c>
      <c r="J39" s="76">
        <f>分析係数表!G42</f>
        <v>0.48534983581712554</v>
      </c>
      <c r="K39" s="78">
        <f>I39*J39</f>
        <v>9.2129261080633063E-3</v>
      </c>
      <c r="L39" s="79"/>
      <c r="M39" s="80"/>
      <c r="N39" s="81">
        <f>分析係数表!H42</f>
        <v>1.2950152359941286E-2</v>
      </c>
      <c r="O39" s="82">
        <f t="shared" si="4"/>
        <v>0.11633286424609099</v>
      </c>
      <c r="P39" s="76">
        <f>分析係数表!C42</f>
        <v>0.44131191733123665</v>
      </c>
      <c r="Q39" s="82">
        <f>O39*P39</f>
        <v>5.1339079369076883E-2</v>
      </c>
      <c r="R39" s="83">
        <v>5.4264556387302841E-2</v>
      </c>
      <c r="S39" s="84">
        <f>I39+R39</f>
        <v>7.3246588373679436E-2</v>
      </c>
      <c r="T39" s="85">
        <f>分析係数表!F42</f>
        <v>0.55380146501641825</v>
      </c>
      <c r="U39" s="86">
        <f>S39*T39</f>
        <v>4.0564067948798223E-2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投入係数表!O40</f>
        <v>1.3013087447947651E-2</v>
      </c>
      <c r="E40" s="77">
        <f>$C$17*D40</f>
        <v>1.3013087447947651</v>
      </c>
      <c r="F40" s="76">
        <f>分析係数表!C43</f>
        <v>0.58313408441687564</v>
      </c>
      <c r="G40" s="77">
        <f>E40*F40</f>
        <v>0.75883748343956903</v>
      </c>
      <c r="H40" s="77">
        <v>1.2973889552627447</v>
      </c>
      <c r="I40" s="77">
        <f>C40+H40</f>
        <v>1.2973889552627447</v>
      </c>
      <c r="J40" s="76">
        <f>分析係数表!G43</f>
        <v>0.35547453496171444</v>
      </c>
      <c r="K40" s="78">
        <f>I40*J40</f>
        <v>0.4611887355364887</v>
      </c>
      <c r="L40" s="79"/>
      <c r="M40" s="80"/>
      <c r="N40" s="81">
        <f>分析係数表!H43</f>
        <v>3.5303064373624467E-2</v>
      </c>
      <c r="O40" s="82">
        <f t="shared" si="4"/>
        <v>0.31713191328557361</v>
      </c>
      <c r="P40" s="76">
        <f>分析係数表!C43</f>
        <v>0.58313408441687564</v>
      </c>
      <c r="Q40" s="82">
        <f>O40*P40</f>
        <v>0.18493042789315497</v>
      </c>
      <c r="R40" s="83">
        <v>0.38125202438594402</v>
      </c>
      <c r="S40" s="84">
        <f>I40+R40</f>
        <v>1.6786409796486887</v>
      </c>
      <c r="T40" s="85">
        <f>分析係数表!F43</f>
        <v>0.6082654287782493</v>
      </c>
      <c r="U40" s="86">
        <f>S40*T40</f>
        <v>1.0210592752507501</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投入係数表!O41</f>
        <v>7.4360499702558005E-5</v>
      </c>
      <c r="E41" s="77">
        <f>$C$17*D41</f>
        <v>7.4360499702558003E-3</v>
      </c>
      <c r="F41" s="76">
        <f>分析係数表!C44</f>
        <v>0.48869592147894036</v>
      </c>
      <c r="G41" s="77">
        <f>E41*F41</f>
        <v>3.6339672923776053E-3</v>
      </c>
      <c r="H41" s="77">
        <v>8.1435163264554598E-3</v>
      </c>
      <c r="I41" s="77">
        <f>C41+H41</f>
        <v>8.1435163264554598E-3</v>
      </c>
      <c r="J41" s="76">
        <f>分析係数表!G44</f>
        <v>0.26651387949759747</v>
      </c>
      <c r="K41" s="78">
        <f>I41*J41</f>
        <v>2.1703601289156682E-3</v>
      </c>
      <c r="L41" s="79"/>
      <c r="M41" s="80"/>
      <c r="N41" s="81">
        <f>分析係数表!H44</f>
        <v>0.11648762971842183</v>
      </c>
      <c r="O41" s="82">
        <f t="shared" si="4"/>
        <v>1.0464231800314912</v>
      </c>
      <c r="P41" s="76">
        <f>分析係数表!C44</f>
        <v>0.48869592147894036</v>
      </c>
      <c r="Q41" s="82">
        <f>O41*P41</f>
        <v>0.5113827402224127</v>
      </c>
      <c r="R41" s="83">
        <v>0.52059144635865162</v>
      </c>
      <c r="S41" s="84">
        <f>I41+R41</f>
        <v>0.52873496268510711</v>
      </c>
      <c r="T41" s="85">
        <f>分析係数表!F44</f>
        <v>0.48744292920528731</v>
      </c>
      <c r="U41" s="86">
        <f>S41*T41</f>
        <v>0.25772811898447689</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投入係数表!O42</f>
        <v>4.8334324806662698E-4</v>
      </c>
      <c r="E42" s="77">
        <f>$C$17*D42</f>
        <v>4.83343248066627E-2</v>
      </c>
      <c r="F42" s="76">
        <f>分析係数表!C45</f>
        <v>1</v>
      </c>
      <c r="G42" s="77">
        <f>E42*F42</f>
        <v>4.83343248066627E-2</v>
      </c>
      <c r="H42" s="77">
        <v>8.1060002816972787E-2</v>
      </c>
      <c r="I42" s="77">
        <f>C42+H42</f>
        <v>8.1060002816972787E-2</v>
      </c>
      <c r="J42" s="76">
        <f>分析係数表!G45</f>
        <v>0</v>
      </c>
      <c r="K42" s="78">
        <f>I42*J42</f>
        <v>0</v>
      </c>
      <c r="L42" s="79"/>
      <c r="M42" s="80"/>
      <c r="N42" s="81">
        <f>分析係数表!H45</f>
        <v>0</v>
      </c>
      <c r="O42" s="82">
        <f t="shared" si="4"/>
        <v>0</v>
      </c>
      <c r="P42" s="76">
        <f>分析係数表!C45</f>
        <v>1</v>
      </c>
      <c r="Q42" s="82">
        <f>O42*P42</f>
        <v>0</v>
      </c>
      <c r="R42" s="83">
        <v>1.4697804989360319E-2</v>
      </c>
      <c r="S42" s="84">
        <f>I42+R42</f>
        <v>9.5757807806333112E-2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5.3663493952012687E-3</v>
      </c>
      <c r="E43" s="77">
        <f>$C$17*D43</f>
        <v>0.53663493952012686</v>
      </c>
      <c r="F43" s="76">
        <f>分析係数表!C46</f>
        <v>0.30494810971089692</v>
      </c>
      <c r="G43" s="77">
        <f>E43*F43</f>
        <v>0.16364581041148418</v>
      </c>
      <c r="H43" s="77">
        <v>0.20793041295734555</v>
      </c>
      <c r="I43" s="77">
        <f>C43+H43</f>
        <v>0.20793041295734555</v>
      </c>
      <c r="J43" s="76">
        <f>分析係数表!G46</f>
        <v>9.2473281285530198E-3</v>
      </c>
      <c r="K43" s="78">
        <f>I43*J43</f>
        <v>1.9228007565221068E-3</v>
      </c>
      <c r="L43" s="79"/>
      <c r="M43" s="80"/>
      <c r="N43" s="81">
        <f>分析係数表!H46</f>
        <v>2.1824388568312321E-2</v>
      </c>
      <c r="O43" s="82">
        <f t="shared" si="4"/>
        <v>0.19605125576938989</v>
      </c>
      <c r="P43" s="76">
        <f>分析係数表!C46</f>
        <v>0.30494810971089692</v>
      </c>
      <c r="Q43" s="82">
        <f>O43*P43</f>
        <v>5.9785459853323022E-2</v>
      </c>
      <c r="R43" s="83">
        <v>6.9311854643884563E-2</v>
      </c>
      <c r="S43" s="84">
        <f>I43+R43</f>
        <v>0.27724226760123011</v>
      </c>
      <c r="T43" s="85">
        <f>分析係数表!F46</f>
        <v>0.31334798756916549</v>
      </c>
      <c r="U43" s="86">
        <f>S43*T43</f>
        <v>8.6873306621957497E-2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投入係数表!O44</f>
        <v>0.7710688082490581</v>
      </c>
      <c r="E44" s="91">
        <f>SUM(E5:E43)</f>
        <v>77.106880824905829</v>
      </c>
      <c r="F44" s="92">
        <f>分析係数表!C47</f>
        <v>0.48015758503444039</v>
      </c>
      <c r="G44" s="91">
        <f>SUM(G5:G43)</f>
        <v>18.261157788237174</v>
      </c>
      <c r="H44" s="91">
        <f>SUM(H5:H43)</f>
        <v>21.979821956590069</v>
      </c>
      <c r="I44" s="91">
        <f>SUM(I5:I43)</f>
        <v>121.97982195659007</v>
      </c>
      <c r="J44" s="92">
        <f>分析係数表!G47</f>
        <v>0.24216917805049562</v>
      </c>
      <c r="K44" s="93">
        <f>SUM(K5:K43)</f>
        <v>14.31954368482282</v>
      </c>
      <c r="L44" s="94">
        <f>最終需要_まとめ!$L$33</f>
        <v>0.62733333333333341</v>
      </c>
      <c r="M44" s="91">
        <f>K44*L44</f>
        <v>8.9831270716121843</v>
      </c>
      <c r="N44" s="95">
        <f>分析係数表!H47</f>
        <v>1</v>
      </c>
      <c r="O44" s="96">
        <f>SUM(O5:O43)</f>
        <v>8.9831270716121843</v>
      </c>
      <c r="P44" s="92">
        <f>分析係数表!C47</f>
        <v>0.48015758503444039</v>
      </c>
      <c r="Q44" s="96">
        <f>SUM(Q5:Q43)</f>
        <v>4.747749797020564</v>
      </c>
      <c r="R44" s="91">
        <f>SUM(R5:R43)</f>
        <v>5.5067471179195486</v>
      </c>
      <c r="S44" s="97">
        <f>SUM(S5:S43)</f>
        <v>127.48656907450957</v>
      </c>
      <c r="T44" s="98">
        <f>分析係数表!F47</f>
        <v>0.48752883779285588</v>
      </c>
      <c r="U44" s="99">
        <f>SUM(U5:U43)</f>
        <v>34.27709023344778</v>
      </c>
      <c r="V44" s="100">
        <f>分析係数表!D47</f>
        <v>6.635127530274626E-2</v>
      </c>
      <c r="W44" s="164">
        <f>SUM(W5:W43)</f>
        <v>3</v>
      </c>
      <c r="X44" s="92">
        <f>分析係数表!E47</f>
        <v>5.6027434453383658E-2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300</v>
      </c>
      <c r="S2" s="3" t="s">
        <v>153</v>
      </c>
      <c r="U2" s="64" t="s">
        <v>210</v>
      </c>
      <c r="W2" s="3" t="s">
        <v>130</v>
      </c>
      <c r="Y2" s="3" t="s">
        <v>154</v>
      </c>
    </row>
    <row r="3" spans="1:25" ht="44" x14ac:dyDescent="0.2">
      <c r="B3" s="65"/>
      <c r="C3" s="66" t="s">
        <v>228</v>
      </c>
      <c r="D3" s="66" t="s">
        <v>239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1.3183034008406591E-2</v>
      </c>
      <c r="G5" s="77">
        <f t="shared" ref="G5:G38" si="1">E5*F5</f>
        <v>0</v>
      </c>
      <c r="H5" s="77">
        <f t="array" ref="H5:H43">MMULT(逆行列係数!C5:AO43,'14'!G5:G43)</f>
        <v>1.9937143858266942E-5</v>
      </c>
      <c r="I5" s="77">
        <f t="shared" ref="I5:I38" si="2">C5+H5</f>
        <v>1.9937143858266942E-5</v>
      </c>
      <c r="J5" s="76">
        <f>分析係数表!G8</f>
        <v>0.12262521588946459</v>
      </c>
      <c r="K5" s="78">
        <f t="shared" ref="K5:K38" si="3">I5*J5</f>
        <v>2.444796569839297E-6</v>
      </c>
      <c r="L5" s="79" t="s">
        <v>184</v>
      </c>
      <c r="M5" s="80" t="s">
        <v>184</v>
      </c>
      <c r="N5" s="81">
        <f>分析係数表!H8</f>
        <v>1.0919276675383911E-2</v>
      </c>
      <c r="O5" s="82">
        <f t="shared" ref="O5:O43" si="4">$M$44*N5</f>
        <v>0.2245902480129115</v>
      </c>
      <c r="P5" s="76">
        <f>分析係数表!C8</f>
        <v>1.3183034008406591E-2</v>
      </c>
      <c r="Q5" s="82">
        <f t="shared" ref="Q5:Q38" si="5">O5*P5</f>
        <v>2.9607808775106831E-3</v>
      </c>
      <c r="R5" s="83">
        <f t="array" ref="R5:R43">MMULT(逆行列係数!C5:AO43,'14'!Q5:Q43)</f>
        <v>3.4278542224922305E-3</v>
      </c>
      <c r="S5" s="84">
        <f t="shared" ref="S5:S38" si="6">I5+R5</f>
        <v>3.4477913663504976E-3</v>
      </c>
      <c r="T5" s="85">
        <f>分析係数表!F8</f>
        <v>0.45595854922279794</v>
      </c>
      <c r="U5" s="86">
        <f t="shared" ref="U5:U38" si="7">S5*T5</f>
        <v>1.5720499494240611E-3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投入係数表!P6</f>
        <v>0</v>
      </c>
      <c r="E6" s="77">
        <f t="shared" si="0"/>
        <v>0</v>
      </c>
      <c r="F6" s="76">
        <f>分析係数表!C9</f>
        <v>2.8837209302325584E-2</v>
      </c>
      <c r="G6" s="77">
        <f t="shared" si="1"/>
        <v>0</v>
      </c>
      <c r="H6" s="77">
        <v>1.0500564208886996E-5</v>
      </c>
      <c r="I6" s="77">
        <f t="shared" si="2"/>
        <v>1.0500564208886996E-5</v>
      </c>
      <c r="J6" s="76">
        <f>分析係数表!G9</f>
        <v>0.26470588235294118</v>
      </c>
      <c r="K6" s="78">
        <f t="shared" si="3"/>
        <v>2.7795611141171457E-6</v>
      </c>
      <c r="L6" s="79"/>
      <c r="M6" s="80"/>
      <c r="N6" s="81">
        <f>分析係数表!H9</f>
        <v>5.6393540150961169E-4</v>
      </c>
      <c r="O6" s="82">
        <f t="shared" si="4"/>
        <v>1.159915582813561E-2</v>
      </c>
      <c r="P6" s="76">
        <f>分析係数表!C9</f>
        <v>2.8837209302325584E-2</v>
      </c>
      <c r="Q6" s="82">
        <f t="shared" si="5"/>
        <v>3.3448728434623624E-4</v>
      </c>
      <c r="R6" s="83">
        <v>3.8186693756761178E-4</v>
      </c>
      <c r="S6" s="84">
        <f t="shared" si="6"/>
        <v>3.9236750177649879E-4</v>
      </c>
      <c r="T6" s="85">
        <f>分析係数表!F9</f>
        <v>0.73529411764705888</v>
      </c>
      <c r="U6" s="86">
        <f t="shared" si="7"/>
        <v>2.8850551601213151E-4</v>
      </c>
      <c r="V6" s="87">
        <f>分析係数表!D9</f>
        <v>5.8823529411764705E-2</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7.2513812154696433E-3</v>
      </c>
      <c r="G7" s="77">
        <f t="shared" si="1"/>
        <v>0</v>
      </c>
      <c r="H7" s="77">
        <v>4.3368813633851088E-6</v>
      </c>
      <c r="I7" s="77">
        <f t="shared" si="2"/>
        <v>4.3368813633851088E-6</v>
      </c>
      <c r="J7" s="76">
        <f>分析係数表!G10</f>
        <v>0.19230769230769232</v>
      </c>
      <c r="K7" s="78">
        <f t="shared" si="3"/>
        <v>8.3401564680482867E-7</v>
      </c>
      <c r="L7" s="79"/>
      <c r="M7" s="80"/>
      <c r="N7" s="81">
        <f>分析係数表!H10</f>
        <v>1.0712116731972216E-3</v>
      </c>
      <c r="O7" s="82">
        <f t="shared" si="4"/>
        <v>2.2032933362706574E-2</v>
      </c>
      <c r="P7" s="76">
        <f>分析係数表!C10</f>
        <v>7.2513812154696433E-3</v>
      </c>
      <c r="Q7" s="82">
        <f t="shared" si="5"/>
        <v>1.5976919910802486E-4</v>
      </c>
      <c r="R7" s="83">
        <v>2.1305134095711288E-4</v>
      </c>
      <c r="S7" s="84">
        <f t="shared" si="6"/>
        <v>2.1738822232049798E-4</v>
      </c>
      <c r="T7" s="85">
        <f>分析係数表!F10</f>
        <v>0.57692307692307687</v>
      </c>
      <c r="U7" s="86">
        <f t="shared" si="7"/>
        <v>1.254162821079796E-4</v>
      </c>
      <c r="V7" s="87">
        <f>分析係数表!D10</f>
        <v>3.8461538461538464E-2</v>
      </c>
      <c r="W7" s="88">
        <f t="shared" si="8"/>
        <v>0</v>
      </c>
      <c r="X7" s="76">
        <f>分析係数表!E10</f>
        <v>0</v>
      </c>
      <c r="Y7" s="89">
        <f t="shared" si="9"/>
        <v>0</v>
      </c>
    </row>
    <row r="8" spans="1:25" x14ac:dyDescent="0.2">
      <c r="A8" s="6" t="s">
        <v>222</v>
      </c>
      <c r="B8" s="5" t="s">
        <v>27</v>
      </c>
      <c r="C8" s="90"/>
      <c r="D8" s="76">
        <f>投入係数表!P8</f>
        <v>2.60548128124542E-4</v>
      </c>
      <c r="E8" s="77">
        <f t="shared" si="0"/>
        <v>2.6054812812454198E-2</v>
      </c>
      <c r="F8" s="76">
        <f>分析係数表!C11</f>
        <v>1.1498343082089746E-2</v>
      </c>
      <c r="G8" s="77">
        <f t="shared" si="1"/>
        <v>2.9958717665722599E-4</v>
      </c>
      <c r="H8" s="77">
        <v>1.23452445870064E-2</v>
      </c>
      <c r="I8" s="77">
        <f t="shared" si="2"/>
        <v>1.23452445870064E-2</v>
      </c>
      <c r="J8" s="76">
        <f>分析係数表!G11</f>
        <v>0.33907284768211921</v>
      </c>
      <c r="K8" s="78">
        <f t="shared" si="3"/>
        <v>4.1859372374485277E-3</v>
      </c>
      <c r="L8" s="79"/>
      <c r="M8" s="80"/>
      <c r="N8" s="81">
        <f>分析係数表!H11</f>
        <v>-2.0361874779781897E-5</v>
      </c>
      <c r="O8" s="82">
        <f t="shared" si="4"/>
        <v>-4.1880782424979438E-4</v>
      </c>
      <c r="P8" s="76">
        <f>分析係数表!C11</f>
        <v>1.1498343082089746E-2</v>
      </c>
      <c r="Q8" s="82">
        <f t="shared" si="5"/>
        <v>-4.8155960486876817E-6</v>
      </c>
      <c r="R8" s="83">
        <v>6.0986973291751029E-4</v>
      </c>
      <c r="S8" s="84">
        <f t="shared" si="6"/>
        <v>1.295511431992391E-2</v>
      </c>
      <c r="T8" s="85">
        <f>分析係数表!F11</f>
        <v>0.56026490066225165</v>
      </c>
      <c r="U8" s="86">
        <f t="shared" si="7"/>
        <v>7.2582958375202837E-3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投入係数表!P9</f>
        <v>0</v>
      </c>
      <c r="E9" s="77">
        <f t="shared" si="0"/>
        <v>0</v>
      </c>
      <c r="F9" s="76">
        <f>分析係数表!C12</f>
        <v>1.9264738750820132E-2</v>
      </c>
      <c r="G9" s="77">
        <f t="shared" si="1"/>
        <v>0</v>
      </c>
      <c r="H9" s="77">
        <v>5.8617430140019304E-5</v>
      </c>
      <c r="I9" s="77">
        <f t="shared" si="2"/>
        <v>5.8617430140019304E-5</v>
      </c>
      <c r="J9" s="76">
        <f>分析係数表!G12</f>
        <v>0.14212218649517686</v>
      </c>
      <c r="K9" s="78">
        <f t="shared" si="3"/>
        <v>8.3308373382278244E-6</v>
      </c>
      <c r="L9" s="79"/>
      <c r="M9" s="80"/>
      <c r="N9" s="81">
        <f>分析係数表!H12</f>
        <v>9.1393832299599312E-2</v>
      </c>
      <c r="O9" s="82">
        <f t="shared" si="4"/>
        <v>1.8798098146272837</v>
      </c>
      <c r="P9" s="76">
        <f>分析係数表!C12</f>
        <v>1.9264738750820132E-2</v>
      </c>
      <c r="Q9" s="82">
        <f t="shared" si="5"/>
        <v>3.6214044980022238E-2</v>
      </c>
      <c r="R9" s="83">
        <v>4.0077117711960146E-2</v>
      </c>
      <c r="S9" s="84">
        <f t="shared" si="6"/>
        <v>4.0135735142100164E-2</v>
      </c>
      <c r="T9" s="85">
        <f>分析係数表!F12</f>
        <v>0.30139335476956058</v>
      </c>
      <c r="U9" s="86">
        <f t="shared" si="7"/>
        <v>1.2096643860620114E-2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投入係数表!P10</f>
        <v>1.30274064062271E-3</v>
      </c>
      <c r="E10" s="77">
        <f t="shared" si="0"/>
        <v>0.13027406406227099</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0.29081651135188985</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投入係数表!P11</f>
        <v>3.6313895357358043E-3</v>
      </c>
      <c r="E11" s="77">
        <f t="shared" si="0"/>
        <v>0.36313895357358045</v>
      </c>
      <c r="F11" s="76">
        <f>分析係数表!C14</f>
        <v>0.18033902375567878</v>
      </c>
      <c r="G11" s="77">
        <f t="shared" si="1"/>
        <v>6.5488124375118265E-2</v>
      </c>
      <c r="H11" s="77">
        <v>0.105057464971072</v>
      </c>
      <c r="I11" s="77">
        <f t="shared" si="2"/>
        <v>0.105057464971072</v>
      </c>
      <c r="J11" s="76">
        <f>分析係数表!G14</f>
        <v>0.15919504269018833</v>
      </c>
      <c r="K11" s="78">
        <f t="shared" si="3"/>
        <v>1.6724627620992773E-2</v>
      </c>
      <c r="L11" s="79"/>
      <c r="M11" s="80"/>
      <c r="N11" s="81">
        <f>分析係数表!H14</f>
        <v>1.121673710694942E-3</v>
      </c>
      <c r="O11" s="82">
        <f t="shared" si="4"/>
        <v>2.307084840541259E-2</v>
      </c>
      <c r="P11" s="76">
        <f>分析係数表!C14</f>
        <v>0.18033902375567878</v>
      </c>
      <c r="Q11" s="82">
        <f t="shared" si="5"/>
        <v>4.1605742786473649E-3</v>
      </c>
      <c r="R11" s="83">
        <v>2.3384952776994983E-2</v>
      </c>
      <c r="S11" s="84">
        <f t="shared" si="6"/>
        <v>0.12844241774806697</v>
      </c>
      <c r="T11" s="85">
        <f>分析係数表!F14</f>
        <v>0.29273560341521504</v>
      </c>
      <c r="U11" s="86">
        <f t="shared" si="7"/>
        <v>3.7599668663589512E-2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投入係数表!P12</f>
        <v>9.1191844843589703E-3</v>
      </c>
      <c r="E12" s="77">
        <f t="shared" si="0"/>
        <v>0.91191844843589698</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0.17127419108232897</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投入係数表!P13</f>
        <v>3.0451562474555845E-3</v>
      </c>
      <c r="E13" s="77">
        <f t="shared" si="0"/>
        <v>0.30451562474555843</v>
      </c>
      <c r="F13" s="76">
        <f>分析係数表!C16</f>
        <v>5.2745741191408291E-2</v>
      </c>
      <c r="G13" s="77">
        <f t="shared" si="1"/>
        <v>1.606190233156923E-2</v>
      </c>
      <c r="H13" s="77">
        <v>3.5693559567648976E-2</v>
      </c>
      <c r="I13" s="77">
        <f t="shared" si="2"/>
        <v>3.5693559567648976E-2</v>
      </c>
      <c r="J13" s="76">
        <f>分析係数表!G16</f>
        <v>3.3494998484389207E-2</v>
      </c>
      <c r="K13" s="78">
        <f t="shared" si="3"/>
        <v>1.1955557236208584E-3</v>
      </c>
      <c r="L13" s="79"/>
      <c r="M13" s="80"/>
      <c r="N13" s="81">
        <f>分析係数表!H16</f>
        <v>1.6486921479299057E-2</v>
      </c>
      <c r="O13" s="82">
        <f t="shared" si="4"/>
        <v>0.33910687439147486</v>
      </c>
      <c r="P13" s="76">
        <f>分析係数表!C16</f>
        <v>5.2745741191408291E-2</v>
      </c>
      <c r="Q13" s="82">
        <f t="shared" si="5"/>
        <v>1.7886443432880133E-2</v>
      </c>
      <c r="R13" s="83">
        <v>2.1422568304670989E-2</v>
      </c>
      <c r="S13" s="84">
        <f t="shared" si="6"/>
        <v>5.7116127872319969E-2</v>
      </c>
      <c r="T13" s="85">
        <f>分析係数表!F16</f>
        <v>0.28872385571385267</v>
      </c>
      <c r="U13" s="86">
        <f t="shared" si="7"/>
        <v>1.649078866274167E-2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投入係数表!P14</f>
        <v>5.0155514663974337E-3</v>
      </c>
      <c r="E14" s="77">
        <f t="shared" si="0"/>
        <v>0.50155514663974332</v>
      </c>
      <c r="F14" s="76">
        <f>分析係数表!C17</f>
        <v>0.15216261717207402</v>
      </c>
      <c r="G14" s="77">
        <f t="shared" si="1"/>
        <v>7.631794376882671E-2</v>
      </c>
      <c r="H14" s="77">
        <v>9.616322056287166E-2</v>
      </c>
      <c r="I14" s="77">
        <f t="shared" si="2"/>
        <v>9.616322056287166E-2</v>
      </c>
      <c r="J14" s="76">
        <f>分析係数表!G17</f>
        <v>0.21223848391031053</v>
      </c>
      <c r="K14" s="78">
        <f t="shared" si="3"/>
        <v>2.040953614019668E-2</v>
      </c>
      <c r="L14" s="79"/>
      <c r="M14" s="80"/>
      <c r="N14" s="81">
        <f>分析係数表!H17</f>
        <v>2.8913862187290294E-3</v>
      </c>
      <c r="O14" s="82">
        <f t="shared" si="4"/>
        <v>5.9470711043470806E-2</v>
      </c>
      <c r="P14" s="76">
        <f>分析係数表!C17</f>
        <v>0.15216261717207402</v>
      </c>
      <c r="Q14" s="82">
        <f t="shared" si="5"/>
        <v>9.0492190374586827E-3</v>
      </c>
      <c r="R14" s="83">
        <v>2.0892888306998623E-2</v>
      </c>
      <c r="S14" s="84">
        <f t="shared" si="6"/>
        <v>0.11705610886987028</v>
      </c>
      <c r="T14" s="85">
        <f>分析係数表!F17</f>
        <v>0.32270850924101696</v>
      </c>
      <c r="U14" s="86">
        <f t="shared" si="7"/>
        <v>3.7775002390950017E-2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投入係数表!P15</f>
        <v>3.6965265677669397E-3</v>
      </c>
      <c r="E15" s="77">
        <f t="shared" si="0"/>
        <v>0.36965265677669396</v>
      </c>
      <c r="F15" s="76">
        <f>分析係数表!C18</f>
        <v>0.19097312809809552</v>
      </c>
      <c r="G15" s="77">
        <f t="shared" si="1"/>
        <v>7.0593724174416908E-2</v>
      </c>
      <c r="H15" s="77">
        <v>9.3127124794928226E-2</v>
      </c>
      <c r="I15" s="77">
        <f t="shared" si="2"/>
        <v>9.3127124794928226E-2</v>
      </c>
      <c r="J15" s="76">
        <f>分析係数表!G18</f>
        <v>0.21574136510077171</v>
      </c>
      <c r="K15" s="78">
        <f t="shared" si="3"/>
        <v>2.0091373031167741E-2</v>
      </c>
      <c r="L15" s="79"/>
      <c r="M15" s="80"/>
      <c r="N15" s="81">
        <f>分析係数表!H18</f>
        <v>4.4087885392745155E-4</v>
      </c>
      <c r="O15" s="82">
        <f t="shared" si="4"/>
        <v>9.0680998467998972E-3</v>
      </c>
      <c r="P15" s="76">
        <f>分析係数表!C18</f>
        <v>0.19097312809809552</v>
      </c>
      <c r="Q15" s="82">
        <f t="shared" si="5"/>
        <v>1.7317633936492372E-3</v>
      </c>
      <c r="R15" s="83">
        <v>4.4952242085594162E-3</v>
      </c>
      <c r="S15" s="84">
        <f t="shared" si="6"/>
        <v>9.7622349003487638E-2</v>
      </c>
      <c r="T15" s="85">
        <f>分析係数表!F18</f>
        <v>0.45875477635423689</v>
      </c>
      <c r="U15" s="86">
        <f t="shared" si="7"/>
        <v>4.4784718884270235E-2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投入係数表!P16</f>
        <v>0.2360077513068117</v>
      </c>
      <c r="E16" s="77">
        <f t="shared" si="0"/>
        <v>23.600775130681171</v>
      </c>
      <c r="F16" s="76">
        <f>分析係数表!C19</f>
        <v>0.34654894752252985</v>
      </c>
      <c r="G16" s="77">
        <f t="shared" si="1"/>
        <v>8.1788237822534562</v>
      </c>
      <c r="H16" s="77">
        <v>10.201305161415373</v>
      </c>
      <c r="I16" s="77">
        <f t="shared" si="2"/>
        <v>10.201305161415373</v>
      </c>
      <c r="J16" s="76">
        <f>分析係数表!G19</f>
        <v>5.7665249016256609E-2</v>
      </c>
      <c r="K16" s="78">
        <f t="shared" si="3"/>
        <v>0.58826080242384127</v>
      </c>
      <c r="L16" s="79"/>
      <c r="M16" s="80"/>
      <c r="N16" s="81">
        <f>分析係数表!H19</f>
        <v>-1.1331825964400361E-4</v>
      </c>
      <c r="O16" s="82">
        <f t="shared" si="4"/>
        <v>-2.3307565871292907E-3</v>
      </c>
      <c r="P16" s="76">
        <f>分析係数表!C19</f>
        <v>0.34654894752252985</v>
      </c>
      <c r="Q16" s="82">
        <f t="shared" si="5"/>
        <v>-8.0772124220085937E-4</v>
      </c>
      <c r="R16" s="83">
        <v>6.414079952051472E-3</v>
      </c>
      <c r="S16" s="84">
        <f t="shared" si="6"/>
        <v>10.207719241367425</v>
      </c>
      <c r="T16" s="85">
        <f>分析係数表!F19</f>
        <v>0.23996184268055168</v>
      </c>
      <c r="U16" s="86">
        <f t="shared" si="7"/>
        <v>2.4494631187242502</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投入係数表!P17</f>
        <v>6.8312462342653354E-2</v>
      </c>
      <c r="E17" s="77">
        <f t="shared" si="0"/>
        <v>6.8312462342653353</v>
      </c>
      <c r="F17" s="76">
        <f>分析係数表!C20</f>
        <v>0.26243263202551737</v>
      </c>
      <c r="G17" s="77">
        <f t="shared" si="1"/>
        <v>1.7927419292726559</v>
      </c>
      <c r="H17" s="77">
        <v>2.0727190024178501</v>
      </c>
      <c r="I17" s="77">
        <f t="shared" si="2"/>
        <v>2.0727190024178501</v>
      </c>
      <c r="J17" s="76">
        <f>分析係数表!G20</f>
        <v>0.1000148720999405</v>
      </c>
      <c r="K17" s="78">
        <f t="shared" si="3"/>
        <v>0.20730272592593754</v>
      </c>
      <c r="L17" s="79"/>
      <c r="M17" s="80"/>
      <c r="N17" s="81">
        <f>分析係数表!H20</f>
        <v>5.5154121686104877E-4</v>
      </c>
      <c r="O17" s="82">
        <f t="shared" si="4"/>
        <v>1.1344229326418343E-2</v>
      </c>
      <c r="P17" s="76">
        <f>分析係数表!C20</f>
        <v>0.26243263202551737</v>
      </c>
      <c r="Q17" s="82">
        <f t="shared" si="5"/>
        <v>2.9770959604330277E-3</v>
      </c>
      <c r="R17" s="83">
        <v>1.092543359316946E-2</v>
      </c>
      <c r="S17" s="84">
        <f t="shared" si="6"/>
        <v>2.0836444360110198</v>
      </c>
      <c r="T17" s="85">
        <f>分析係数表!F20</f>
        <v>0.22264772952607575</v>
      </c>
      <c r="U17" s="86">
        <f t="shared" si="7"/>
        <v>0.4639187028174942</v>
      </c>
      <c r="V17" s="87">
        <f>分析係数表!D20</f>
        <v>2.3460737656157048E-2</v>
      </c>
      <c r="W17" s="88">
        <f t="shared" si="8"/>
        <v>0</v>
      </c>
      <c r="X17" s="76">
        <f>分析係数表!E20</f>
        <v>2.5307356732103905E-2</v>
      </c>
      <c r="Y17" s="89">
        <f t="shared" si="9"/>
        <v>0</v>
      </c>
    </row>
    <row r="18" spans="1:25" x14ac:dyDescent="0.2">
      <c r="A18" s="6" t="s">
        <v>6</v>
      </c>
      <c r="B18" s="5" t="s">
        <v>34</v>
      </c>
      <c r="C18" s="75">
        <f>最終需要_まとめ!C19</f>
        <v>100</v>
      </c>
      <c r="D18" s="76">
        <f>投入係数表!P18</f>
        <v>7.3442003615105278E-2</v>
      </c>
      <c r="E18" s="77">
        <f t="shared" si="0"/>
        <v>7.344200361510528</v>
      </c>
      <c r="F18" s="76">
        <f>分析係数表!C21</f>
        <v>0.1872140973927936</v>
      </c>
      <c r="G18" s="77">
        <f t="shared" si="1"/>
        <v>1.3749378417520219</v>
      </c>
      <c r="H18" s="77">
        <v>1.4095414886644357</v>
      </c>
      <c r="I18" s="77">
        <f t="shared" si="2"/>
        <v>101.40954148866443</v>
      </c>
      <c r="J18" s="76">
        <f>分析係数表!G21</f>
        <v>0.28516992623231124</v>
      </c>
      <c r="K18" s="78">
        <f t="shared" si="3"/>
        <v>28.918951465574942</v>
      </c>
      <c r="L18" s="79"/>
      <c r="M18" s="80"/>
      <c r="N18" s="81">
        <f>分析係数表!H21</f>
        <v>9.0743137605549761E-4</v>
      </c>
      <c r="O18" s="82">
        <f t="shared" si="4"/>
        <v>1.8664261732871272E-2</v>
      </c>
      <c r="P18" s="76">
        <f>分析係数表!C21</f>
        <v>0.1872140973927936</v>
      </c>
      <c r="Q18" s="82">
        <f t="shared" si="5"/>
        <v>3.4942129138223529E-3</v>
      </c>
      <c r="R18" s="83">
        <v>9.7766148488595082E-3</v>
      </c>
      <c r="S18" s="84">
        <f t="shared" si="6"/>
        <v>101.41931810351329</v>
      </c>
      <c r="T18" s="85">
        <f>分析係数表!F21</f>
        <v>0.425556514517416</v>
      </c>
      <c r="U18" s="86">
        <f t="shared" si="7"/>
        <v>43.159651516864187</v>
      </c>
      <c r="V18" s="87">
        <f>分析係数表!D21</f>
        <v>9.4188148317021936E-2</v>
      </c>
      <c r="W18" s="88">
        <f t="shared" si="8"/>
        <v>10</v>
      </c>
      <c r="X18" s="76">
        <f>分析係数表!E21</f>
        <v>8.1600416877005005E-2</v>
      </c>
      <c r="Y18" s="89">
        <f t="shared" si="9"/>
        <v>8</v>
      </c>
    </row>
    <row r="19" spans="1:25" x14ac:dyDescent="0.2">
      <c r="A19" s="6" t="s">
        <v>7</v>
      </c>
      <c r="B19" s="5" t="s">
        <v>269</v>
      </c>
      <c r="C19" s="90"/>
      <c r="D19" s="76">
        <f>投入係数表!P19</f>
        <v>1.0747610285137357E-3</v>
      </c>
      <c r="E19" s="77">
        <f t="shared" si="0"/>
        <v>0.10747610285137357</v>
      </c>
      <c r="F19" s="76">
        <f>分析係数表!C22</f>
        <v>8.038175161462835E-2</v>
      </c>
      <c r="G19" s="77">
        <f t="shared" si="1"/>
        <v>8.6391174039073607E-3</v>
      </c>
      <c r="H19" s="77">
        <v>1.1526179808948104E-2</v>
      </c>
      <c r="I19" s="77">
        <f t="shared" si="2"/>
        <v>1.1526179808948104E-2</v>
      </c>
      <c r="J19" s="76">
        <f>分析係数表!G22</f>
        <v>0.19463811255169108</v>
      </c>
      <c r="K19" s="78">
        <f t="shared" si="3"/>
        <v>2.2434338829450703E-3</v>
      </c>
      <c r="L19" s="79"/>
      <c r="M19" s="80"/>
      <c r="N19" s="81">
        <f>分析係数表!H22</f>
        <v>4.3379646269970129E-5</v>
      </c>
      <c r="O19" s="82">
        <f t="shared" si="4"/>
        <v>8.9224275601043157E-4</v>
      </c>
      <c r="P19" s="76">
        <f>分析係数表!C22</f>
        <v>8.038175161462835E-2</v>
      </c>
      <c r="Q19" s="82">
        <f t="shared" si="5"/>
        <v>7.1720035593581953E-5</v>
      </c>
      <c r="R19" s="83">
        <v>1.375559686916518E-3</v>
      </c>
      <c r="S19" s="84">
        <f t="shared" si="6"/>
        <v>1.2901739495864623E-2</v>
      </c>
      <c r="T19" s="85">
        <f>分析係数表!F22</f>
        <v>0.41254969334958147</v>
      </c>
      <c r="U19" s="86">
        <f t="shared" si="7"/>
        <v>5.3226086726951335E-3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投入係数表!P20</f>
        <v>5.2109625624908399E-4</v>
      </c>
      <c r="E20" s="77">
        <f t="shared" si="0"/>
        <v>5.2109625624908396E-2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5.2806203927147988E-4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投入係数表!P21</f>
        <v>1.6284258007783875E-5</v>
      </c>
      <c r="E21" s="77">
        <f t="shared" si="0"/>
        <v>1.6284258007783874E-3</v>
      </c>
      <c r="F21" s="76">
        <f>分析係数表!C24</f>
        <v>0.43147437344773087</v>
      </c>
      <c r="G21" s="77">
        <f t="shared" si="1"/>
        <v>7.0262400209697407E-4</v>
      </c>
      <c r="H21" s="77">
        <v>8.8950222239921016E-3</v>
      </c>
      <c r="I21" s="77">
        <f t="shared" si="2"/>
        <v>8.8950222239921016E-3</v>
      </c>
      <c r="J21" s="76">
        <f>分析係数表!G24</f>
        <v>0.20829056454796685</v>
      </c>
      <c r="K21" s="78">
        <f t="shared" si="3"/>
        <v>1.8527492007020265E-3</v>
      </c>
      <c r="L21" s="79"/>
      <c r="M21" s="80"/>
      <c r="N21" s="81">
        <f>分析係数表!H24</f>
        <v>3.3906948002854204E-4</v>
      </c>
      <c r="O21" s="82">
        <f t="shared" si="4"/>
        <v>6.9740607255509247E-3</v>
      </c>
      <c r="P21" s="76">
        <f>分析係数表!C24</f>
        <v>0.43147437344773087</v>
      </c>
      <c r="Q21" s="82">
        <f t="shared" si="5"/>
        <v>3.0091284819435127E-3</v>
      </c>
      <c r="R21" s="83">
        <v>1.3033839403515626E-2</v>
      </c>
      <c r="S21" s="84">
        <f t="shared" si="6"/>
        <v>2.1928861627507727E-2</v>
      </c>
      <c r="T21" s="85">
        <f>分析係数表!F24</f>
        <v>0.39163047769443349</v>
      </c>
      <c r="U21" s="86">
        <f t="shared" si="7"/>
        <v>8.5880105544759826E-3</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投入係数表!P22</f>
        <v>2.7683238613232589E-3</v>
      </c>
      <c r="E22" s="77">
        <f t="shared" si="0"/>
        <v>0.27683238613232586</v>
      </c>
      <c r="F22" s="76">
        <f>分析係数表!C25</f>
        <v>2.0402938023075357E-2</v>
      </c>
      <c r="G22" s="77">
        <f t="shared" si="1"/>
        <v>5.6481940170379106E-3</v>
      </c>
      <c r="H22" s="77">
        <v>6.9187548925261832E-3</v>
      </c>
      <c r="I22" s="77">
        <f t="shared" si="2"/>
        <v>6.9187548925261832E-3</v>
      </c>
      <c r="J22" s="76">
        <f>分析係数表!G25</f>
        <v>0.19686528023418917</v>
      </c>
      <c r="K22" s="78">
        <f t="shared" si="3"/>
        <v>1.3620626207888344E-3</v>
      </c>
      <c r="L22" s="79"/>
      <c r="M22" s="80"/>
      <c r="N22" s="81">
        <f>分析係数表!H25</f>
        <v>5.1170276620495381E-4</v>
      </c>
      <c r="O22" s="82">
        <f t="shared" si="4"/>
        <v>1.0524822713755703E-2</v>
      </c>
      <c r="P22" s="76">
        <f>分析係数表!C25</f>
        <v>2.0402938023075357E-2</v>
      </c>
      <c r="Q22" s="82">
        <f t="shared" si="5"/>
        <v>2.147373055326134E-4</v>
      </c>
      <c r="R22" s="83">
        <v>2.6067125529327302E-3</v>
      </c>
      <c r="S22" s="84">
        <f t="shared" si="6"/>
        <v>9.5254674454589138E-3</v>
      </c>
      <c r="T22" s="85">
        <f>分析係数表!F25</f>
        <v>0.34975910227480639</v>
      </c>
      <c r="U22" s="86">
        <f t="shared" si="7"/>
        <v>3.3316189424716031E-3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投入係数表!P23</f>
        <v>8.4678141640476148E-4</v>
      </c>
      <c r="E23" s="77">
        <f t="shared" si="0"/>
        <v>8.4678141640476143E-2</v>
      </c>
      <c r="F23" s="76">
        <f>分析係数表!C26</f>
        <v>0.47286916478187335</v>
      </c>
      <c r="G23" s="77">
        <f t="shared" si="1"/>
        <v>4.0041682112813122E-2</v>
      </c>
      <c r="H23" s="77">
        <v>5.7202673798685266E-2</v>
      </c>
      <c r="I23" s="77">
        <f t="shared" si="2"/>
        <v>5.7202673798685266E-2</v>
      </c>
      <c r="J23" s="76">
        <f>分析係数表!G26</f>
        <v>0.19643719482749369</v>
      </c>
      <c r="K23" s="78">
        <f t="shared" si="3"/>
        <v>1.1236732777645907E-2</v>
      </c>
      <c r="L23" s="79"/>
      <c r="M23" s="80"/>
      <c r="N23" s="81">
        <f>分析係数表!H26</f>
        <v>1.0239367117519889E-2</v>
      </c>
      <c r="O23" s="82">
        <f t="shared" si="4"/>
        <v>0.21060570849013577</v>
      </c>
      <c r="P23" s="76">
        <f>分析係数表!C26</f>
        <v>0.47286916478187335</v>
      </c>
      <c r="Q23" s="82">
        <f t="shared" si="5"/>
        <v>9.9588945472025195E-2</v>
      </c>
      <c r="R23" s="83">
        <v>0.11485319299912193</v>
      </c>
      <c r="S23" s="84">
        <f t="shared" si="6"/>
        <v>0.17205586679780721</v>
      </c>
      <c r="T23" s="85">
        <f>分析係数表!F26</f>
        <v>0.33423527698357336</v>
      </c>
      <c r="U23" s="86">
        <f t="shared" si="7"/>
        <v>5.7507140295813899E-2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投入係数表!P24</f>
        <v>4.8852774023351624E-5</v>
      </c>
      <c r="E24" s="77">
        <f t="shared" si="0"/>
        <v>4.8852774023351621E-3</v>
      </c>
      <c r="F24" s="76">
        <f>分析係数表!C27</f>
        <v>1</v>
      </c>
      <c r="G24" s="77">
        <f t="shared" si="1"/>
        <v>4.8852774023351621E-3</v>
      </c>
      <c r="H24" s="77">
        <v>1.0695903329899552E-2</v>
      </c>
      <c r="I24" s="77">
        <f t="shared" si="2"/>
        <v>1.0695903329899552E-2</v>
      </c>
      <c r="J24" s="76">
        <f>分析係数表!G27</f>
        <v>0.17103446822411195</v>
      </c>
      <c r="K24" s="78">
        <f t="shared" si="3"/>
        <v>1.829368138205878E-3</v>
      </c>
      <c r="L24" s="79"/>
      <c r="M24" s="80"/>
      <c r="N24" s="81">
        <f>分析係数表!H27</f>
        <v>1.1068892190070134E-2</v>
      </c>
      <c r="O24" s="82">
        <f t="shared" si="4"/>
        <v>0.22766757506935564</v>
      </c>
      <c r="P24" s="76">
        <f>分析係数表!C27</f>
        <v>1</v>
      </c>
      <c r="Q24" s="82">
        <f t="shared" si="5"/>
        <v>0.22766757506935564</v>
      </c>
      <c r="R24" s="83">
        <v>0.23752386147408133</v>
      </c>
      <c r="S24" s="84">
        <f t="shared" si="6"/>
        <v>0.24821976480398089</v>
      </c>
      <c r="T24" s="85">
        <f>分析係数表!F27</f>
        <v>0.3217420626139369</v>
      </c>
      <c r="U24" s="86">
        <f t="shared" si="7"/>
        <v>7.9862739109579112E-2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投入係数表!P25</f>
        <v>0</v>
      </c>
      <c r="E25" s="77">
        <f t="shared" si="0"/>
        <v>0</v>
      </c>
      <c r="F25" s="76">
        <f>分析係数表!C28</f>
        <v>0.16320886633176235</v>
      </c>
      <c r="G25" s="77">
        <f t="shared" si="1"/>
        <v>0</v>
      </c>
      <c r="H25" s="77">
        <v>1.9416738364128831E-2</v>
      </c>
      <c r="I25" s="77">
        <f t="shared" si="2"/>
        <v>1.9416738364128831E-2</v>
      </c>
      <c r="J25" s="76">
        <f>分析係数表!G28</f>
        <v>0.12483282142099486</v>
      </c>
      <c r="K25" s="78">
        <f t="shared" si="3"/>
        <v>2.4238462327874741E-3</v>
      </c>
      <c r="L25" s="79"/>
      <c r="M25" s="80"/>
      <c r="N25" s="81">
        <f>分析係数表!H28</f>
        <v>1.8347819774390428E-2</v>
      </c>
      <c r="O25" s="82">
        <f t="shared" si="4"/>
        <v>0.37738226772073868</v>
      </c>
      <c r="P25" s="76">
        <f>分析係数表!C28</f>
        <v>0.16320886633176235</v>
      </c>
      <c r="Q25" s="82">
        <f t="shared" si="5"/>
        <v>6.159213208841139E-2</v>
      </c>
      <c r="R25" s="83">
        <v>7.5086737636056278E-2</v>
      </c>
      <c r="S25" s="84">
        <f t="shared" si="6"/>
        <v>9.4503476000185105E-2</v>
      </c>
      <c r="T25" s="85">
        <f>分析係数表!F28</f>
        <v>0.21296475644963428</v>
      </c>
      <c r="U25" s="86">
        <f t="shared" si="7"/>
        <v>2.012590975002328E-2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投入係数表!P26</f>
        <v>2.9963034734322332E-3</v>
      </c>
      <c r="E26" s="77">
        <f t="shared" si="0"/>
        <v>0.2996303473432233</v>
      </c>
      <c r="F26" s="76">
        <f>分析係数表!C29</f>
        <v>0.17511419896605485</v>
      </c>
      <c r="G26" s="77">
        <f t="shared" si="1"/>
        <v>5.2469528260929328E-2</v>
      </c>
      <c r="H26" s="77">
        <v>9.3010436115026796E-2</v>
      </c>
      <c r="I26" s="77">
        <f t="shared" si="2"/>
        <v>9.3010436115026796E-2</v>
      </c>
      <c r="J26" s="76">
        <f>分析係数表!G29</f>
        <v>0.26067586141523297</v>
      </c>
      <c r="K26" s="78">
        <f t="shared" si="3"/>
        <v>2.4245575554891104E-2</v>
      </c>
      <c r="L26" s="79"/>
      <c r="M26" s="80"/>
      <c r="N26" s="81">
        <f>分析係数表!H29</f>
        <v>9.8560326923179068E-3</v>
      </c>
      <c r="O26" s="82">
        <f t="shared" si="4"/>
        <v>0.20272119597273744</v>
      </c>
      <c r="P26" s="76">
        <f>分析係数表!C29</f>
        <v>0.17511419896605485</v>
      </c>
      <c r="Q26" s="82">
        <f t="shared" si="5"/>
        <v>3.5499359846206544E-2</v>
      </c>
      <c r="R26" s="83">
        <v>4.9854705942015014E-2</v>
      </c>
      <c r="S26" s="84">
        <f t="shared" si="6"/>
        <v>0.14286514205704182</v>
      </c>
      <c r="T26" s="85">
        <f>分析係数表!F29</f>
        <v>0.43490212806294137</v>
      </c>
      <c r="U26" s="86">
        <f t="shared" si="7"/>
        <v>6.2132354306621909E-2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投入係数表!P27</f>
        <v>3.8430848898369945E-3</v>
      </c>
      <c r="E27" s="77">
        <f t="shared" si="0"/>
        <v>0.38430848898369946</v>
      </c>
      <c r="F27" s="76">
        <f>分析係数表!C30</f>
        <v>1</v>
      </c>
      <c r="G27" s="77">
        <f t="shared" si="1"/>
        <v>0.38430848898369946</v>
      </c>
      <c r="H27" s="77">
        <v>0.47649029020449452</v>
      </c>
      <c r="I27" s="77">
        <f t="shared" si="2"/>
        <v>0.47649029020449452</v>
      </c>
      <c r="J27" s="76">
        <f>分析係数表!G30</f>
        <v>0.34449040627670319</v>
      </c>
      <c r="K27" s="78">
        <f t="shared" si="3"/>
        <v>0.16414633365945053</v>
      </c>
      <c r="L27" s="79"/>
      <c r="M27" s="80"/>
      <c r="N27" s="81">
        <f>分析係数表!H30</f>
        <v>0</v>
      </c>
      <c r="O27" s="82">
        <f t="shared" si="4"/>
        <v>0</v>
      </c>
      <c r="P27" s="76">
        <f>分析係数表!C30</f>
        <v>1</v>
      </c>
      <c r="Q27" s="82">
        <f t="shared" si="5"/>
        <v>0</v>
      </c>
      <c r="R27" s="83">
        <v>6.9042293445908412E-2</v>
      </c>
      <c r="S27" s="84">
        <f t="shared" si="6"/>
        <v>0.54553258365040291</v>
      </c>
      <c r="T27" s="85">
        <f>分析係数表!F30</f>
        <v>0.43986930008545017</v>
      </c>
      <c r="U27" s="86">
        <f t="shared" si="7"/>
        <v>0.23996303574411001</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投入係数表!P28</f>
        <v>2.4051849077496783E-2</v>
      </c>
      <c r="E28" s="77">
        <f t="shared" si="0"/>
        <v>2.4051849077496783</v>
      </c>
      <c r="F28" s="76">
        <f>分析係数表!C31</f>
        <v>0.18996181002708823</v>
      </c>
      <c r="G28" s="77">
        <f t="shared" si="1"/>
        <v>0.45689327852596412</v>
      </c>
      <c r="H28" s="77">
        <v>0.59895741873223807</v>
      </c>
      <c r="I28" s="77">
        <f t="shared" si="2"/>
        <v>0.59895741873223807</v>
      </c>
      <c r="J28" s="76">
        <f>分析係数表!G31</f>
        <v>7.0838389091119197E-2</v>
      </c>
      <c r="K28" s="78">
        <f t="shared" si="3"/>
        <v>4.2429178677166689E-2</v>
      </c>
      <c r="L28" s="79"/>
      <c r="M28" s="80"/>
      <c r="N28" s="81">
        <f>分析係数表!H31</f>
        <v>2.3010689098960483E-2</v>
      </c>
      <c r="O28" s="82">
        <f t="shared" si="4"/>
        <v>0.47328925947394163</v>
      </c>
      <c r="P28" s="76">
        <f>分析係数表!C31</f>
        <v>0.18996181002708823</v>
      </c>
      <c r="Q28" s="82">
        <f t="shared" si="5"/>
        <v>8.9906884396050171E-2</v>
      </c>
      <c r="R28" s="83">
        <v>0.1240672084187117</v>
      </c>
      <c r="S28" s="84">
        <f t="shared" si="6"/>
        <v>0.72302462715094973</v>
      </c>
      <c r="T28" s="85">
        <f>分析係数表!F31</f>
        <v>0.34223146703645924</v>
      </c>
      <c r="U28" s="86">
        <f t="shared" si="7"/>
        <v>0.24744177885335847</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投入係数表!P29</f>
        <v>6.5137032031135499E-4</v>
      </c>
      <c r="E29" s="77">
        <f t="shared" si="0"/>
        <v>6.5137032031135494E-2</v>
      </c>
      <c r="F29" s="76">
        <f>分析係数表!C32</f>
        <v>1</v>
      </c>
      <c r="G29" s="77">
        <f t="shared" si="1"/>
        <v>6.5137032031135494E-2</v>
      </c>
      <c r="H29" s="77">
        <v>0.10141542087968734</v>
      </c>
      <c r="I29" s="77">
        <f t="shared" si="2"/>
        <v>0.10141542087968734</v>
      </c>
      <c r="J29" s="76">
        <f>分析係数表!G32</f>
        <v>0.14032906064664244</v>
      </c>
      <c r="K29" s="78">
        <f t="shared" si="3"/>
        <v>1.4231530747130412E-2</v>
      </c>
      <c r="L29" s="79"/>
      <c r="M29" s="80"/>
      <c r="N29" s="81">
        <f>分析係数表!H32</f>
        <v>6.1785010473086027E-3</v>
      </c>
      <c r="O29" s="82">
        <f t="shared" si="4"/>
        <v>0.12708086110605718</v>
      </c>
      <c r="P29" s="76">
        <f>分析係数表!C32</f>
        <v>1</v>
      </c>
      <c r="Q29" s="82">
        <f t="shared" si="5"/>
        <v>0.12708086110605718</v>
      </c>
      <c r="R29" s="83">
        <v>0.17498219274526902</v>
      </c>
      <c r="S29" s="84">
        <f t="shared" si="6"/>
        <v>0.27639761362495635</v>
      </c>
      <c r="T29" s="85">
        <f>分析係数表!F32</f>
        <v>0.48206428161469295</v>
      </c>
      <c r="U29" s="86">
        <f t="shared" si="7"/>
        <v>0.13324141705213005</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投入係数表!P30</f>
        <v>8.1421290038919373E-5</v>
      </c>
      <c r="E30" s="77">
        <f t="shared" si="0"/>
        <v>8.1421290038919368E-3</v>
      </c>
      <c r="F30" s="76">
        <f>分析係数表!C33</f>
        <v>0.86409315680331789</v>
      </c>
      <c r="G30" s="77">
        <f t="shared" si="1"/>
        <v>7.0355579540728377E-3</v>
      </c>
      <c r="H30" s="77">
        <v>3.4816506414638952E-2</v>
      </c>
      <c r="I30" s="77">
        <f t="shared" si="2"/>
        <v>3.4816506414638952E-2</v>
      </c>
      <c r="J30" s="76">
        <f>分析係数表!G33</f>
        <v>0.50769230769230766</v>
      </c>
      <c r="K30" s="78">
        <f t="shared" si="3"/>
        <v>1.7676072487432082E-2</v>
      </c>
      <c r="L30" s="79"/>
      <c r="M30" s="80"/>
      <c r="N30" s="81">
        <f>分析係数表!H33</f>
        <v>9.5612281574628043E-4</v>
      </c>
      <c r="O30" s="82">
        <f t="shared" si="4"/>
        <v>1.9665758703903389E-2</v>
      </c>
      <c r="P30" s="76">
        <f>分析係数表!C33</f>
        <v>0.86409315680331789</v>
      </c>
      <c r="Q30" s="82">
        <f t="shared" si="5"/>
        <v>1.6993047519388203E-2</v>
      </c>
      <c r="R30" s="83">
        <v>5.7550304515002211E-2</v>
      </c>
      <c r="S30" s="84">
        <f t="shared" si="6"/>
        <v>9.2366810929641163E-2</v>
      </c>
      <c r="T30" s="85">
        <f>分析係数表!F33</f>
        <v>0.64348226623675731</v>
      </c>
      <c r="U30" s="86">
        <f t="shared" si="7"/>
        <v>5.9436404822067579E-2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投入係数表!P31</f>
        <v>4.629614551612956E-2</v>
      </c>
      <c r="E31" s="77">
        <f t="shared" si="0"/>
        <v>4.6296145516129563</v>
      </c>
      <c r="F31" s="76">
        <f>分析係数表!C34</f>
        <v>0.40150848192581112</v>
      </c>
      <c r="G31" s="77">
        <f t="shared" si="1"/>
        <v>1.8588295105197628</v>
      </c>
      <c r="H31" s="77">
        <v>2.0946442565306733</v>
      </c>
      <c r="I31" s="77">
        <f t="shared" si="2"/>
        <v>2.0946442565306733</v>
      </c>
      <c r="J31" s="76">
        <f>分析係数表!G34</f>
        <v>0.42480512041441487</v>
      </c>
      <c r="K31" s="78">
        <f t="shared" si="3"/>
        <v>0.88981560562087525</v>
      </c>
      <c r="L31" s="79"/>
      <c r="M31" s="80"/>
      <c r="N31" s="81">
        <f>分析係数表!H34</f>
        <v>0.15672180898436738</v>
      </c>
      <c r="O31" s="82">
        <f t="shared" si="4"/>
        <v>3.2234909871073194</v>
      </c>
      <c r="P31" s="76">
        <f>分析係数表!C34</f>
        <v>0.40150848192581112</v>
      </c>
      <c r="Q31" s="82">
        <f t="shared" si="5"/>
        <v>1.2942589727349942</v>
      </c>
      <c r="R31" s="83">
        <v>1.4126635218961787</v>
      </c>
      <c r="S31" s="84">
        <f t="shared" si="6"/>
        <v>3.5073077784268518</v>
      </c>
      <c r="T31" s="85">
        <f>分析係数表!F34</f>
        <v>0.69808980649017505</v>
      </c>
      <c r="U31" s="86">
        <f t="shared" si="7"/>
        <v>2.4484158083434866</v>
      </c>
      <c r="V31" s="87">
        <f>分析係数表!D34</f>
        <v>0.1643762608024307</v>
      </c>
      <c r="W31" s="88">
        <f t="shared" si="8"/>
        <v>1</v>
      </c>
      <c r="X31" s="76">
        <f>分析係数表!E34</f>
        <v>0.12280028889497671</v>
      </c>
      <c r="Y31" s="89">
        <f t="shared" si="9"/>
        <v>0</v>
      </c>
    </row>
    <row r="32" spans="1:25" x14ac:dyDescent="0.2">
      <c r="A32" s="6" t="s">
        <v>20</v>
      </c>
      <c r="B32" s="5" t="s">
        <v>37</v>
      </c>
      <c r="C32" s="90"/>
      <c r="D32" s="76">
        <f>投入係数表!P32</f>
        <v>1.130127505740201E-2</v>
      </c>
      <c r="E32" s="77">
        <f t="shared" si="0"/>
        <v>1.1301275057402009</v>
      </c>
      <c r="F32" s="76">
        <f>分析係数表!C35</f>
        <v>0.54799934277091245</v>
      </c>
      <c r="G32" s="77">
        <f t="shared" si="1"/>
        <v>0.61930913039296065</v>
      </c>
      <c r="H32" s="77">
        <v>0.76089860100099438</v>
      </c>
      <c r="I32" s="77">
        <f t="shared" si="2"/>
        <v>0.76089860100099438</v>
      </c>
      <c r="J32" s="76">
        <f>分析係数表!G35</f>
        <v>0.31370112289734142</v>
      </c>
      <c r="K32" s="78">
        <f t="shared" si="3"/>
        <v>0.23869474554502809</v>
      </c>
      <c r="L32" s="79"/>
      <c r="M32" s="80"/>
      <c r="N32" s="81">
        <f>分析係数表!H35</f>
        <v>5.7539116932049765E-2</v>
      </c>
      <c r="O32" s="82">
        <f t="shared" si="4"/>
        <v>1.1834780751865712</v>
      </c>
      <c r="P32" s="76">
        <f>分析係数表!C35</f>
        <v>0.54799934277091245</v>
      </c>
      <c r="Q32" s="82">
        <f t="shared" si="5"/>
        <v>0.6485452073860255</v>
      </c>
      <c r="R32" s="83">
        <v>0.89894282960050043</v>
      </c>
      <c r="S32" s="84">
        <f t="shared" si="6"/>
        <v>1.6598414306014948</v>
      </c>
      <c r="T32" s="85">
        <f>分析係数表!F35</f>
        <v>0.64107230038613461</v>
      </c>
      <c r="U32" s="86">
        <f t="shared" si="7"/>
        <v>1.0640783641919129</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投入係数表!P33</f>
        <v>3.2079988275334234E-3</v>
      </c>
      <c r="E33" s="77">
        <f t="shared" si="0"/>
        <v>0.32079988275334231</v>
      </c>
      <c r="F33" s="76">
        <f>分析係数表!C36</f>
        <v>1</v>
      </c>
      <c r="G33" s="77">
        <f t="shared" si="1"/>
        <v>0.32079988275334231</v>
      </c>
      <c r="H33" s="77">
        <v>0.47405195380292153</v>
      </c>
      <c r="I33" s="77">
        <f t="shared" si="2"/>
        <v>0.47405195380292153</v>
      </c>
      <c r="J33" s="76">
        <f>分析係数表!G36</f>
        <v>7.1688905781264842E-2</v>
      </c>
      <c r="K33" s="78">
        <f t="shared" si="3"/>
        <v>3.3984265851602156E-2</v>
      </c>
      <c r="L33" s="79"/>
      <c r="M33" s="80"/>
      <c r="N33" s="81">
        <f>分析係数表!H36</f>
        <v>0.19452761335809809</v>
      </c>
      <c r="O33" s="82">
        <f t="shared" si="4"/>
        <v>4.0010896534883296</v>
      </c>
      <c r="P33" s="76">
        <f>分析係数表!C36</f>
        <v>1</v>
      </c>
      <c r="Q33" s="82">
        <f t="shared" si="5"/>
        <v>4.0010896534883296</v>
      </c>
      <c r="R33" s="83">
        <v>4.2732252321276816</v>
      </c>
      <c r="S33" s="84">
        <f t="shared" si="6"/>
        <v>4.7472771859306029</v>
      </c>
      <c r="T33" s="85">
        <f>分析係数表!F36</f>
        <v>0.82458021691620631</v>
      </c>
      <c r="U33" s="86">
        <f t="shared" si="7"/>
        <v>3.9145108517360141</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投入係数表!P34</f>
        <v>2.0387891025745411E-2</v>
      </c>
      <c r="E34" s="77">
        <f t="shared" si="0"/>
        <v>2.0387891025745413</v>
      </c>
      <c r="F34" s="76">
        <f>分析係数表!C37</f>
        <v>0.69131042420256494</v>
      </c>
      <c r="G34" s="77">
        <f t="shared" si="1"/>
        <v>1.4094361593603728</v>
      </c>
      <c r="H34" s="77">
        <v>1.7641584854104722</v>
      </c>
      <c r="I34" s="77">
        <f t="shared" si="2"/>
        <v>1.7641584854104722</v>
      </c>
      <c r="J34" s="76">
        <f>分析係数表!G37</f>
        <v>0.4182361073997049</v>
      </c>
      <c r="K34" s="78">
        <f t="shared" si="3"/>
        <v>0.73783477777423501</v>
      </c>
      <c r="L34" s="79"/>
      <c r="M34" s="80"/>
      <c r="N34" s="81">
        <f>分析係数表!H37</f>
        <v>4.8668421919292611E-2</v>
      </c>
      <c r="O34" s="82">
        <f t="shared" si="4"/>
        <v>1.0010235361003563</v>
      </c>
      <c r="P34" s="76">
        <f>分析係数表!C37</f>
        <v>0.69131042420256494</v>
      </c>
      <c r="Q34" s="82">
        <f t="shared" si="5"/>
        <v>0.69201800537828895</v>
      </c>
      <c r="R34" s="83">
        <v>0.83907380547090038</v>
      </c>
      <c r="S34" s="84">
        <f t="shared" si="6"/>
        <v>2.6032322908813725</v>
      </c>
      <c r="T34" s="85">
        <f>分析係数表!F37</f>
        <v>0.69719766239499947</v>
      </c>
      <c r="U34" s="86">
        <f t="shared" si="7"/>
        <v>1.8149674678736722</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投入係数表!P35</f>
        <v>5.9600384308488982E-3</v>
      </c>
      <c r="E35" s="77">
        <f t="shared" si="0"/>
        <v>0.59600384308488985</v>
      </c>
      <c r="F35" s="76">
        <f>分析係数表!C38</f>
        <v>0.16493332646861969</v>
      </c>
      <c r="G35" s="77">
        <f t="shared" si="1"/>
        <v>9.8300896428072118E-2</v>
      </c>
      <c r="H35" s="77">
        <v>0.14582901872963605</v>
      </c>
      <c r="I35" s="77">
        <f t="shared" si="2"/>
        <v>0.14582901872963605</v>
      </c>
      <c r="J35" s="76">
        <f>分析係数表!G38</f>
        <v>0.22742119554523632</v>
      </c>
      <c r="K35" s="78">
        <f t="shared" si="3"/>
        <v>3.316460978468249E-2</v>
      </c>
      <c r="L35" s="79"/>
      <c r="M35" s="80"/>
      <c r="N35" s="81">
        <f>分析係数表!H38</f>
        <v>4.333006953137588E-2</v>
      </c>
      <c r="O35" s="82">
        <f t="shared" si="4"/>
        <v>0.8912230500035625</v>
      </c>
      <c r="P35" s="76">
        <f>分析係数表!C38</f>
        <v>0.16493332646861969</v>
      </c>
      <c r="Q35" s="82">
        <f t="shared" si="5"/>
        <v>0.14699238226259653</v>
      </c>
      <c r="R35" s="83">
        <v>0.19289366641859509</v>
      </c>
      <c r="S35" s="84">
        <f t="shared" si="6"/>
        <v>0.33872268514823112</v>
      </c>
      <c r="T35" s="85">
        <f>分析係数表!F38</f>
        <v>0.45295344535830939</v>
      </c>
      <c r="U35" s="86">
        <f t="shared" si="7"/>
        <v>0.15342560725890914</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投入係数表!P36</f>
        <v>0</v>
      </c>
      <c r="E36" s="77">
        <f t="shared" si="0"/>
        <v>0</v>
      </c>
      <c r="F36" s="76">
        <f>分析係数表!C39</f>
        <v>1</v>
      </c>
      <c r="G36" s="77">
        <f t="shared" si="1"/>
        <v>0</v>
      </c>
      <c r="H36" s="77">
        <v>3.1651804067569039E-2</v>
      </c>
      <c r="I36" s="77">
        <f t="shared" si="2"/>
        <v>3.1651804067569039E-2</v>
      </c>
      <c r="J36" s="76">
        <f>分析係数表!G39</f>
        <v>0.35098455975764681</v>
      </c>
      <c r="K36" s="78">
        <f t="shared" si="3"/>
        <v>1.1109294516191014E-2</v>
      </c>
      <c r="L36" s="79"/>
      <c r="M36" s="80"/>
      <c r="N36" s="81">
        <f>分析係数表!H39</f>
        <v>3.8129823772400278E-3</v>
      </c>
      <c r="O36" s="82">
        <f t="shared" si="4"/>
        <v>7.8426317349733238E-2</v>
      </c>
      <c r="P36" s="76">
        <f>分析係数表!C39</f>
        <v>1</v>
      </c>
      <c r="Q36" s="82">
        <f t="shared" si="5"/>
        <v>7.8426317349733238E-2</v>
      </c>
      <c r="R36" s="83">
        <v>0.10852314657518129</v>
      </c>
      <c r="S36" s="84">
        <f t="shared" si="6"/>
        <v>0.14017495064275032</v>
      </c>
      <c r="T36" s="85">
        <f>分析係数表!F39</f>
        <v>0.70174924264634031</v>
      </c>
      <c r="U36" s="86">
        <f t="shared" si="7"/>
        <v>9.8367665451538175E-2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投入係数表!P37</f>
        <v>2.4426387011675815E-4</v>
      </c>
      <c r="E37" s="77">
        <f t="shared" si="0"/>
        <v>2.4426387011675814E-2</v>
      </c>
      <c r="F37" s="76">
        <f>分析係数表!C40</f>
        <v>0.986418220166009</v>
      </c>
      <c r="G37" s="77">
        <f t="shared" si="1"/>
        <v>2.4094633201143377E-2</v>
      </c>
      <c r="H37" s="77">
        <v>2.8917272900041844E-2</v>
      </c>
      <c r="I37" s="77">
        <f t="shared" si="2"/>
        <v>2.8917272900041844E-2</v>
      </c>
      <c r="J37" s="76">
        <f>分析係数表!G40</f>
        <v>0.50833339863186511</v>
      </c>
      <c r="K37" s="78">
        <f t="shared" si="3"/>
        <v>1.4699615612443401E-2</v>
      </c>
      <c r="L37" s="79"/>
      <c r="M37" s="80"/>
      <c r="N37" s="81">
        <f>分析係数表!H40</f>
        <v>2.8557086729192376E-2</v>
      </c>
      <c r="O37" s="82">
        <f t="shared" si="4"/>
        <v>0.58736886899241814</v>
      </c>
      <c r="P37" s="76">
        <f>分析係数表!C40</f>
        <v>0.986418220166009</v>
      </c>
      <c r="Q37" s="82">
        <f t="shared" si="5"/>
        <v>0.57939135433242284</v>
      </c>
      <c r="R37" s="83">
        <v>0.58234574940279815</v>
      </c>
      <c r="S37" s="84">
        <f t="shared" si="6"/>
        <v>0.61126302230284002</v>
      </c>
      <c r="T37" s="85">
        <f>分析係数表!F40</f>
        <v>0.70189391861713379</v>
      </c>
      <c r="U37" s="86">
        <f t="shared" si="7"/>
        <v>0.42904179802989284</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投入係数表!P38</f>
        <v>0</v>
      </c>
      <c r="E38" s="77">
        <f t="shared" si="0"/>
        <v>0</v>
      </c>
      <c r="F38" s="76">
        <f>分析係数表!C41</f>
        <v>0.80184103858729516</v>
      </c>
      <c r="G38" s="77">
        <f t="shared" si="1"/>
        <v>0</v>
      </c>
      <c r="H38" s="77">
        <v>2.7233940281385493E-3</v>
      </c>
      <c r="I38" s="77">
        <f t="shared" si="2"/>
        <v>2.7233940281385493E-3</v>
      </c>
      <c r="J38" s="76">
        <f>分析係数表!G41</f>
        <v>0.44493407945472047</v>
      </c>
      <c r="K38" s="78">
        <f t="shared" si="3"/>
        <v>1.2117308149023084E-3</v>
      </c>
      <c r="L38" s="79"/>
      <c r="M38" s="80"/>
      <c r="N38" s="81">
        <f>分析係数表!H41</f>
        <v>5.1019775806905684E-2</v>
      </c>
      <c r="O38" s="82">
        <f t="shared" si="4"/>
        <v>1.0493867352832893</v>
      </c>
      <c r="P38" s="76">
        <f>分析係数表!C41</f>
        <v>0.80184103858729516</v>
      </c>
      <c r="Q38" s="82">
        <f t="shared" si="5"/>
        <v>0.84144134969928364</v>
      </c>
      <c r="R38" s="83">
        <v>0.85736096399394646</v>
      </c>
      <c r="S38" s="84">
        <f t="shared" si="6"/>
        <v>0.86008435802208505</v>
      </c>
      <c r="T38" s="85">
        <f>分析係数表!F41</f>
        <v>0.54844555184325272</v>
      </c>
      <c r="U38" s="86">
        <f t="shared" si="7"/>
        <v>0.47170944036717216</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投入係数表!P39</f>
        <v>7.4907586835805829E-4</v>
      </c>
      <c r="E39" s="77">
        <f>$C$18*D39</f>
        <v>7.4907586835805826E-2</v>
      </c>
      <c r="F39" s="76">
        <f>分析係数表!C42</f>
        <v>0.44131191733123665</v>
      </c>
      <c r="G39" s="77">
        <f>E39*F39</f>
        <v>3.3057610769165573E-2</v>
      </c>
      <c r="H39" s="77">
        <v>4.1400484327112914E-2</v>
      </c>
      <c r="I39" s="77">
        <f>C39+H39</f>
        <v>4.1400484327112914E-2</v>
      </c>
      <c r="J39" s="76">
        <f>分析係数表!G42</f>
        <v>0.48534983581712554</v>
      </c>
      <c r="K39" s="78">
        <f>I39*J39</f>
        <v>2.0093718270913732E-2</v>
      </c>
      <c r="L39" s="79"/>
      <c r="M39" s="80"/>
      <c r="N39" s="81">
        <f>分析係数表!H42</f>
        <v>1.2950152359941286E-2</v>
      </c>
      <c r="O39" s="82">
        <f t="shared" si="4"/>
        <v>0.26636177622286922</v>
      </c>
      <c r="P39" s="76">
        <f>分析係数表!C42</f>
        <v>0.44131191733123665</v>
      </c>
      <c r="Q39" s="82">
        <f>O39*P39</f>
        <v>0.11754862616866822</v>
      </c>
      <c r="R39" s="83">
        <v>0.12424695049794331</v>
      </c>
      <c r="S39" s="84">
        <f>I39+R39</f>
        <v>0.16564743482505623</v>
      </c>
      <c r="T39" s="85">
        <f>分析係数表!F42</f>
        <v>0.55380146501641825</v>
      </c>
      <c r="U39" s="86">
        <f>S39*T39</f>
        <v>9.1735792082327794E-2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投入係数表!P40</f>
        <v>2.5712843394290738E-2</v>
      </c>
      <c r="E40" s="77">
        <f>$C$18*D40</f>
        <v>2.5712843394290736</v>
      </c>
      <c r="F40" s="76">
        <f>分析係数表!C43</f>
        <v>0.58313408441687564</v>
      </c>
      <c r="G40" s="77">
        <f>E40*F40</f>
        <v>1.4994035390484237</v>
      </c>
      <c r="H40" s="77">
        <v>2.0854960598750978</v>
      </c>
      <c r="I40" s="77">
        <f>C40+H40</f>
        <v>2.0854960598750978</v>
      </c>
      <c r="J40" s="76">
        <f>分析係数表!G43</f>
        <v>0.35547453496171444</v>
      </c>
      <c r="K40" s="78">
        <f>I40*J40</f>
        <v>0.74134074204858813</v>
      </c>
      <c r="L40" s="79"/>
      <c r="M40" s="80"/>
      <c r="N40" s="81">
        <f>分析係数表!H43</f>
        <v>3.5303064373624467E-2</v>
      </c>
      <c r="O40" s="82">
        <f t="shared" si="4"/>
        <v>0.72612172206995873</v>
      </c>
      <c r="P40" s="76">
        <f>分析係数表!C43</f>
        <v>0.58313408441687564</v>
      </c>
      <c r="Q40" s="82">
        <f>O40*P40</f>
        <v>0.42342632557447041</v>
      </c>
      <c r="R40" s="83">
        <v>0.87293446320708978</v>
      </c>
      <c r="S40" s="84">
        <f>I40+R40</f>
        <v>2.9584305230821877</v>
      </c>
      <c r="T40" s="85">
        <f>分析係数表!F43</f>
        <v>0.6082654287782493</v>
      </c>
      <c r="U40" s="86">
        <f>S40*T40</f>
        <v>1.7995110106332473</v>
      </c>
      <c r="V40" s="87">
        <f>分析係数表!D43</f>
        <v>0.13569621261928955</v>
      </c>
      <c r="W40" s="88">
        <f>ROUND(S40*V40,0)</f>
        <v>0</v>
      </c>
      <c r="X40" s="76">
        <f>分析係数表!E43</f>
        <v>0.1090457500713911</v>
      </c>
      <c r="Y40" s="89">
        <f>ROUND(S40*X40,0)</f>
        <v>0</v>
      </c>
    </row>
    <row r="41" spans="1:25" x14ac:dyDescent="0.2">
      <c r="A41" s="6" t="s">
        <v>341</v>
      </c>
      <c r="B41" s="5" t="s">
        <v>42</v>
      </c>
      <c r="C41" s="90"/>
      <c r="D41" s="76">
        <f>投入係数表!P41</f>
        <v>8.1421290038919373E-5</v>
      </c>
      <c r="E41" s="77">
        <f>$C$18*D41</f>
        <v>8.1421290038919368E-3</v>
      </c>
      <c r="F41" s="76">
        <f>分析係数表!C44</f>
        <v>0.48869592147894036</v>
      </c>
      <c r="G41" s="77">
        <f>E41*F41</f>
        <v>3.979025236357377E-3</v>
      </c>
      <c r="H41" s="77">
        <v>9.2534626050655815E-3</v>
      </c>
      <c r="I41" s="77">
        <f>C41+H41</f>
        <v>9.2534626050655815E-3</v>
      </c>
      <c r="J41" s="76">
        <f>分析係数表!G44</f>
        <v>0.26651387949759747</v>
      </c>
      <c r="K41" s="78">
        <f>I41*J41</f>
        <v>2.4661762176619727E-3</v>
      </c>
      <c r="L41" s="79"/>
      <c r="M41" s="80"/>
      <c r="N41" s="81">
        <f>分析係数表!H44</f>
        <v>0.11648762971842183</v>
      </c>
      <c r="O41" s="82">
        <f t="shared" si="4"/>
        <v>2.3959449354255629</v>
      </c>
      <c r="P41" s="76">
        <f>分析係数表!C44</f>
        <v>0.48869592147894036</v>
      </c>
      <c r="Q41" s="82">
        <f>O41*P41</f>
        <v>1.1708885180305957</v>
      </c>
      <c r="R41" s="83">
        <v>1.1919732505269456</v>
      </c>
      <c r="S41" s="84">
        <f>I41+R41</f>
        <v>1.2012267131320111</v>
      </c>
      <c r="T41" s="85">
        <f>分析係数表!F44</f>
        <v>0.48744292920528731</v>
      </c>
      <c r="U41" s="86">
        <f>S41*T41</f>
        <v>0.58552946768870684</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投入係数表!P42</f>
        <v>7.4907586835805829E-4</v>
      </c>
      <c r="E42" s="77">
        <f>$C$18*D42</f>
        <v>7.4907586835805826E-2</v>
      </c>
      <c r="F42" s="76">
        <f>分析係数表!C45</f>
        <v>1</v>
      </c>
      <c r="G42" s="77">
        <f>E42*F42</f>
        <v>7.4907586835805826E-2</v>
      </c>
      <c r="H42" s="77">
        <v>0.10786962335646562</v>
      </c>
      <c r="I42" s="77">
        <f>C42+H42</f>
        <v>0.10786962335646562</v>
      </c>
      <c r="J42" s="76">
        <f>分析係数表!G45</f>
        <v>0</v>
      </c>
      <c r="K42" s="78">
        <f>I42*J42</f>
        <v>0</v>
      </c>
      <c r="L42" s="79"/>
      <c r="M42" s="80"/>
      <c r="N42" s="81">
        <f>分析係数表!H45</f>
        <v>0</v>
      </c>
      <c r="O42" s="82">
        <f t="shared" si="4"/>
        <v>0</v>
      </c>
      <c r="P42" s="76">
        <f>分析係数表!C45</f>
        <v>1</v>
      </c>
      <c r="Q42" s="82">
        <f>O42*P42</f>
        <v>0</v>
      </c>
      <c r="R42" s="83">
        <v>3.3652858707765493E-2</v>
      </c>
      <c r="S42" s="84">
        <f>I42+R42</f>
        <v>0.14152248206423113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4.1850543080004556E-3</v>
      </c>
      <c r="E43" s="77">
        <f>$C$18*D43</f>
        <v>0.41850543080004554</v>
      </c>
      <c r="F43" s="76">
        <f>分析係数表!C46</f>
        <v>0.30494810971089692</v>
      </c>
      <c r="G43" s="77">
        <f>E43*F43</f>
        <v>0.12762244002621848</v>
      </c>
      <c r="H43" s="77">
        <v>0.16689938092063883</v>
      </c>
      <c r="I43" s="77">
        <f>C43+H43</f>
        <v>0.16689938092063883</v>
      </c>
      <c r="J43" s="76">
        <f>分析係数表!G46</f>
        <v>9.2473281285530198E-3</v>
      </c>
      <c r="K43" s="78">
        <f>I43*J43</f>
        <v>1.5433733398255087E-3</v>
      </c>
      <c r="L43" s="79"/>
      <c r="M43" s="80"/>
      <c r="N43" s="81">
        <f>分析係数表!H46</f>
        <v>2.1824388568312321E-2</v>
      </c>
      <c r="O43" s="82">
        <f t="shared" si="4"/>
        <v>0.44888915145243186</v>
      </c>
      <c r="P43" s="76">
        <f>分析係数表!C46</f>
        <v>0.30494810971089692</v>
      </c>
      <c r="Q43" s="82">
        <f>O43*P43</f>
        <v>0.1368878982051476</v>
      </c>
      <c r="R43" s="83">
        <v>0.15870002716680104</v>
      </c>
      <c r="S43" s="84">
        <f>I43+R43</f>
        <v>0.32559940808743987</v>
      </c>
      <c r="T43" s="85">
        <f>分析係数表!F46</f>
        <v>0.31334798756916549</v>
      </c>
      <c r="U43" s="86">
        <f>S43*T43</f>
        <v>0.10202591927791074</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投入係数表!P44</f>
        <v>0.55960852643749293</v>
      </c>
      <c r="E44" s="91">
        <f>SUM(E5:E43)</f>
        <v>55.960852643749291</v>
      </c>
      <c r="F44" s="92">
        <f>分析係数表!C47</f>
        <v>0.48015758503444039</v>
      </c>
      <c r="G44" s="91">
        <f>SUM(G5:G43)</f>
        <v>18.670766030370338</v>
      </c>
      <c r="H44" s="91">
        <f>SUM(H5:H43)</f>
        <v>23.159184801319853</v>
      </c>
      <c r="I44" s="91">
        <f>SUM(I5:I43)</f>
        <v>123.15918480131987</v>
      </c>
      <c r="J44" s="92">
        <f>分析係数表!G47</f>
        <v>0.24216917805049562</v>
      </c>
      <c r="K44" s="93">
        <f>SUM(K5:K43)</f>
        <v>32.786771952264907</v>
      </c>
      <c r="L44" s="94">
        <f>最終需要_まとめ!$L$33</f>
        <v>0.62733333333333341</v>
      </c>
      <c r="M44" s="91">
        <f>K44*L44</f>
        <v>20.568234938054186</v>
      </c>
      <c r="N44" s="95">
        <f>分析係数表!H47</f>
        <v>1</v>
      </c>
      <c r="O44" s="96">
        <f>SUM(O5:O43)</f>
        <v>20.568234938054186</v>
      </c>
      <c r="P44" s="92">
        <f>分析係数表!C47</f>
        <v>0.48015758503444039</v>
      </c>
      <c r="Q44" s="96">
        <f>SUM(Q5:Q43)</f>
        <v>10.870694856450749</v>
      </c>
      <c r="R44" s="91">
        <f>SUM(R5:R43)</f>
        <v>12.608534596349058</v>
      </c>
      <c r="S44" s="97">
        <f>SUM(S5:S43)</f>
        <v>135.76771939766886</v>
      </c>
      <c r="T44" s="98">
        <f>分析係数表!F47</f>
        <v>0.48752883779285588</v>
      </c>
      <c r="U44" s="99">
        <f>SUM(U5:U43)</f>
        <v>60.121296639491291</v>
      </c>
      <c r="V44" s="100">
        <f>分析係数表!D47</f>
        <v>6.635127530274626E-2</v>
      </c>
      <c r="W44" s="101">
        <f>SUM(W5:W43)</f>
        <v>11</v>
      </c>
      <c r="X44" s="92">
        <f>分析係数表!E47</f>
        <v>5.6027434453383658E-2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299</v>
      </c>
      <c r="S2" s="3" t="s">
        <v>153</v>
      </c>
      <c r="U2" s="64" t="s">
        <v>210</v>
      </c>
      <c r="W2" s="3" t="s">
        <v>130</v>
      </c>
      <c r="Y2" s="3" t="s">
        <v>154</v>
      </c>
    </row>
    <row r="3" spans="1:25" ht="44" x14ac:dyDescent="0.2">
      <c r="B3" s="65"/>
      <c r="C3" s="66" t="s">
        <v>228</v>
      </c>
      <c r="D3" s="66" t="s">
        <v>311</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1.3183034008406591E-2</v>
      </c>
      <c r="G5" s="77">
        <f t="shared" ref="G5:G38" si="1">E5*F5</f>
        <v>0</v>
      </c>
      <c r="H5" s="77">
        <f t="array" ref="H5:H43">MMULT(逆行列係数!C5:AO43,'15'!G5:G43)</f>
        <v>1.9039315268638529E-5</v>
      </c>
      <c r="I5" s="77">
        <f t="shared" ref="I5:I38" si="2">C5+H5</f>
        <v>1.9039315268638529E-5</v>
      </c>
      <c r="J5" s="76">
        <f>分析係数表!G8</f>
        <v>0.12262521588946459</v>
      </c>
      <c r="K5" s="78">
        <f t="shared" ref="K5:K38" si="3">I5*J5</f>
        <v>2.3347001452043792E-6</v>
      </c>
      <c r="L5" s="79" t="s">
        <v>184</v>
      </c>
      <c r="M5" s="80" t="s">
        <v>184</v>
      </c>
      <c r="N5" s="81">
        <f>分析係数表!H8</f>
        <v>1.0919276675383911E-2</v>
      </c>
      <c r="O5" s="82">
        <f t="shared" ref="O5:O43" si="4">$M$44*N5</f>
        <v>0.16183499181992925</v>
      </c>
      <c r="P5" s="76">
        <f>分析係数表!C8</f>
        <v>1.3183034008406591E-2</v>
      </c>
      <c r="Q5" s="82">
        <f t="shared" ref="Q5:Q38" si="5">O5*P5</f>
        <v>2.1334762009123298E-3</v>
      </c>
      <c r="R5" s="83">
        <f t="array" ref="R5:R43">MMULT(逆行列係数!C5:AO43,'15'!Q5:Q43)</f>
        <v>2.4700393938077328E-3</v>
      </c>
      <c r="S5" s="84">
        <f t="shared" ref="S5:S38" si="6">I5+R5</f>
        <v>2.4890787090763714E-3</v>
      </c>
      <c r="T5" s="85">
        <f>分析係数表!F8</f>
        <v>0.45595854922279794</v>
      </c>
      <c r="U5" s="86">
        <f t="shared" ref="U5:U38" si="7">S5*T5</f>
        <v>1.1349167170918171E-3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投入係数表!Q6</f>
        <v>0</v>
      </c>
      <c r="E6" s="77">
        <f t="shared" si="0"/>
        <v>0</v>
      </c>
      <c r="F6" s="76">
        <f>分析係数表!C9</f>
        <v>2.8837209302325584E-2</v>
      </c>
      <c r="G6" s="77">
        <f t="shared" si="1"/>
        <v>0</v>
      </c>
      <c r="H6" s="77">
        <v>7.3199156925236829E-6</v>
      </c>
      <c r="I6" s="77">
        <f t="shared" si="2"/>
        <v>7.3199156925236829E-6</v>
      </c>
      <c r="J6" s="76">
        <f>分析係数表!G9</f>
        <v>0.26470588235294118</v>
      </c>
      <c r="K6" s="78">
        <f t="shared" si="3"/>
        <v>1.9376247421386221E-6</v>
      </c>
      <c r="L6" s="79"/>
      <c r="M6" s="80"/>
      <c r="N6" s="81">
        <f>分析係数表!H9</f>
        <v>5.6393540150961169E-4</v>
      </c>
      <c r="O6" s="82">
        <f t="shared" si="4"/>
        <v>8.358106842005426E-3</v>
      </c>
      <c r="P6" s="76">
        <f>分析係数表!C9</f>
        <v>2.8837209302325584E-2</v>
      </c>
      <c r="Q6" s="82">
        <f t="shared" si="5"/>
        <v>2.4102447637410997E-4</v>
      </c>
      <c r="R6" s="83">
        <v>2.7516525434355946E-4</v>
      </c>
      <c r="S6" s="84">
        <f t="shared" si="6"/>
        <v>2.8248517003608316E-4</v>
      </c>
      <c r="T6" s="85">
        <f>分析係数表!F9</f>
        <v>0.73529411764705888</v>
      </c>
      <c r="U6" s="86">
        <f t="shared" si="7"/>
        <v>2.0770968385006117E-4</v>
      </c>
      <c r="V6" s="87">
        <f>分析係数表!D9</f>
        <v>5.8823529411764705E-2</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7.2513812154696433E-3</v>
      </c>
      <c r="G7" s="77">
        <f t="shared" si="1"/>
        <v>0</v>
      </c>
      <c r="H7" s="77">
        <v>2.7131402345047592E-6</v>
      </c>
      <c r="I7" s="77">
        <f t="shared" si="2"/>
        <v>2.7131402345047592E-6</v>
      </c>
      <c r="J7" s="76">
        <f>分析係数表!G10</f>
        <v>0.19230769230769232</v>
      </c>
      <c r="K7" s="78">
        <f t="shared" si="3"/>
        <v>5.217577374047614E-7</v>
      </c>
      <c r="L7" s="79"/>
      <c r="M7" s="80"/>
      <c r="N7" s="81">
        <f>分析係数表!H10</f>
        <v>1.0712116731972216E-3</v>
      </c>
      <c r="O7" s="82">
        <f t="shared" si="4"/>
        <v>1.5876466685755992E-2</v>
      </c>
      <c r="P7" s="76">
        <f>分析係数表!C10</f>
        <v>7.2513812154696433E-3</v>
      </c>
      <c r="Q7" s="82">
        <f t="shared" si="5"/>
        <v>1.1512631229312058E-4</v>
      </c>
      <c r="R7" s="83">
        <v>1.5352029897147248E-4</v>
      </c>
      <c r="S7" s="84">
        <f t="shared" si="6"/>
        <v>1.5623343920597723E-4</v>
      </c>
      <c r="T7" s="85">
        <f>分析係数表!F10</f>
        <v>0.57692307692307687</v>
      </c>
      <c r="U7" s="86">
        <f t="shared" si="7"/>
        <v>9.0134676464986851E-5</v>
      </c>
      <c r="V7" s="87">
        <f>分析係数表!D10</f>
        <v>3.8461538461538464E-2</v>
      </c>
      <c r="W7" s="167">
        <f t="shared" si="8"/>
        <v>0</v>
      </c>
      <c r="X7" s="76">
        <f>分析係数表!E10</f>
        <v>0</v>
      </c>
      <c r="Y7" s="166">
        <f t="shared" si="9"/>
        <v>0</v>
      </c>
    </row>
    <row r="8" spans="1:25" x14ac:dyDescent="0.2">
      <c r="A8" s="6" t="s">
        <v>222</v>
      </c>
      <c r="B8" s="5" t="s">
        <v>27</v>
      </c>
      <c r="C8" s="90"/>
      <c r="D8" s="76">
        <f>投入係数表!Q8</f>
        <v>5.9931677887208585E-5</v>
      </c>
      <c r="E8" s="77">
        <f t="shared" si="0"/>
        <v>5.9931677887208584E-3</v>
      </c>
      <c r="F8" s="76">
        <f>分析係数表!C11</f>
        <v>1.1498343082089746E-2</v>
      </c>
      <c r="G8" s="77">
        <f t="shared" si="1"/>
        <v>6.8911499383241578E-5</v>
      </c>
      <c r="H8" s="77">
        <v>6.8085222362398246E-3</v>
      </c>
      <c r="I8" s="77">
        <f t="shared" si="2"/>
        <v>6.8085222362398246E-3</v>
      </c>
      <c r="J8" s="76">
        <f>分析係数表!G11</f>
        <v>0.33907284768211921</v>
      </c>
      <c r="K8" s="78">
        <f t="shared" si="3"/>
        <v>2.3085850231488675E-3</v>
      </c>
      <c r="L8" s="79"/>
      <c r="M8" s="80"/>
      <c r="N8" s="81">
        <f>分析係数表!H11</f>
        <v>-2.0361874779781897E-5</v>
      </c>
      <c r="O8" s="82">
        <f t="shared" si="4"/>
        <v>-3.0178407749784113E-4</v>
      </c>
      <c r="P8" s="76">
        <f>分析係数表!C11</f>
        <v>1.1498343082089746E-2</v>
      </c>
      <c r="Q8" s="82">
        <f t="shared" si="5"/>
        <v>-3.4700168597821372E-6</v>
      </c>
      <c r="R8" s="83">
        <v>4.3945925573871575E-4</v>
      </c>
      <c r="S8" s="84">
        <f t="shared" si="6"/>
        <v>7.2479814919785401E-3</v>
      </c>
      <c r="T8" s="85">
        <f>分析係数表!F11</f>
        <v>0.56026490066225165</v>
      </c>
      <c r="U8" s="86">
        <f t="shared" si="7"/>
        <v>4.0607896306051952E-3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投入係数表!Q9</f>
        <v>0</v>
      </c>
      <c r="E9" s="77">
        <f t="shared" si="0"/>
        <v>0</v>
      </c>
      <c r="F9" s="76">
        <f>分析係数表!C12</f>
        <v>1.9264738750820132E-2</v>
      </c>
      <c r="G9" s="77">
        <f t="shared" si="1"/>
        <v>0</v>
      </c>
      <c r="H9" s="77">
        <v>6.8217273786301628E-5</v>
      </c>
      <c r="I9" s="77">
        <f t="shared" si="2"/>
        <v>6.8217273786301628E-5</v>
      </c>
      <c r="J9" s="76">
        <f>分析係数表!G12</f>
        <v>0.14212218649517686</v>
      </c>
      <c r="K9" s="78">
        <f t="shared" si="3"/>
        <v>9.6951881072492997E-6</v>
      </c>
      <c r="L9" s="79"/>
      <c r="M9" s="80"/>
      <c r="N9" s="81">
        <f>分析係数表!H12</f>
        <v>9.1393832299599312E-2</v>
      </c>
      <c r="O9" s="82">
        <f t="shared" si="4"/>
        <v>1.354551271325636</v>
      </c>
      <c r="P9" s="76">
        <f>分析係数表!C12</f>
        <v>1.9264738750820132E-2</v>
      </c>
      <c r="Q9" s="82">
        <f t="shared" si="5"/>
        <v>2.6095076366679654E-2</v>
      </c>
      <c r="R9" s="83">
        <v>2.8878725031322598E-2</v>
      </c>
      <c r="S9" s="84">
        <f t="shared" si="6"/>
        <v>2.89469423051089E-2</v>
      </c>
      <c r="T9" s="85">
        <f>分析係数表!F12</f>
        <v>0.30139335476956058</v>
      </c>
      <c r="U9" s="86">
        <f t="shared" si="7"/>
        <v>8.724416051657689E-3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投入係数表!Q10</f>
        <v>1.1387018798569631E-3</v>
      </c>
      <c r="E10" s="77">
        <f t="shared" si="0"/>
        <v>0.11387018798569631</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0.20955623920513136</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投入係数表!Q11</f>
        <v>1.6780869808418403E-3</v>
      </c>
      <c r="E11" s="77">
        <f t="shared" si="0"/>
        <v>0.16780869808418403</v>
      </c>
      <c r="F11" s="76">
        <f>分析係数表!C14</f>
        <v>0.18033902375567878</v>
      </c>
      <c r="G11" s="77">
        <f t="shared" si="1"/>
        <v>3.0262456790213194E-2</v>
      </c>
      <c r="H11" s="77">
        <v>7.3351881276244313E-2</v>
      </c>
      <c r="I11" s="77">
        <f t="shared" si="2"/>
        <v>7.3351881276244313E-2</v>
      </c>
      <c r="J11" s="76">
        <f>分析係数表!G14</f>
        <v>0.15919504269018833</v>
      </c>
      <c r="K11" s="78">
        <f t="shared" si="3"/>
        <v>1.167725587117734E-2</v>
      </c>
      <c r="L11" s="79"/>
      <c r="M11" s="80"/>
      <c r="N11" s="81">
        <f>分析係数表!H14</f>
        <v>1.121673710694942E-3</v>
      </c>
      <c r="O11" s="82">
        <f t="shared" si="4"/>
        <v>1.6624366356076729E-2</v>
      </c>
      <c r="P11" s="76">
        <f>分析係数表!C14</f>
        <v>0.18033902375567878</v>
      </c>
      <c r="Q11" s="82">
        <f t="shared" si="5"/>
        <v>2.9980219992116284E-3</v>
      </c>
      <c r="R11" s="83">
        <v>1.6850703335778174E-2</v>
      </c>
      <c r="S11" s="84">
        <f t="shared" si="6"/>
        <v>9.0202584612022491E-2</v>
      </c>
      <c r="T11" s="85">
        <f>分析係数表!F14</f>
        <v>0.29273560341521504</v>
      </c>
      <c r="U11" s="86">
        <f t="shared" si="7"/>
        <v>2.6405508036012396E-2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投入係数表!Q12</f>
        <v>4.5148530675030467E-3</v>
      </c>
      <c r="E12" s="77">
        <f t="shared" si="0"/>
        <v>0.45148530675030468</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0.1234165666497693</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投入係数表!Q13</f>
        <v>1.2785424615937831E-3</v>
      </c>
      <c r="E13" s="77">
        <f t="shared" si="0"/>
        <v>0.12785424615937832</v>
      </c>
      <c r="F13" s="76">
        <f>分析係数表!C16</f>
        <v>5.2745741191408291E-2</v>
      </c>
      <c r="G13" s="77">
        <f t="shared" si="1"/>
        <v>6.743766978145176E-3</v>
      </c>
      <c r="H13" s="77">
        <v>1.8879838475453284E-2</v>
      </c>
      <c r="I13" s="77">
        <f t="shared" si="2"/>
        <v>1.8879838475453284E-2</v>
      </c>
      <c r="J13" s="76">
        <f>分析係数表!G16</f>
        <v>3.3494998484389207E-2</v>
      </c>
      <c r="K13" s="78">
        <f t="shared" si="3"/>
        <v>6.3238016112082077E-4</v>
      </c>
      <c r="L13" s="79"/>
      <c r="M13" s="80"/>
      <c r="N13" s="81">
        <f>分析係数表!H16</f>
        <v>1.6486921479299057E-2</v>
      </c>
      <c r="O13" s="82">
        <f t="shared" si="4"/>
        <v>0.24435325544531722</v>
      </c>
      <c r="P13" s="76">
        <f>分析係数表!C16</f>
        <v>5.2745741191408291E-2</v>
      </c>
      <c r="Q13" s="82">
        <f t="shared" si="5"/>
        <v>1.2888593570996781E-2</v>
      </c>
      <c r="R13" s="83">
        <v>1.5436650509193057E-2</v>
      </c>
      <c r="S13" s="84">
        <f t="shared" si="6"/>
        <v>3.4316488984646343E-2</v>
      </c>
      <c r="T13" s="85">
        <f>分析係数表!F16</f>
        <v>0.28872385571385267</v>
      </c>
      <c r="U13" s="86">
        <f t="shared" si="7"/>
        <v>9.9079890142090461E-3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投入係数表!Q14</f>
        <v>1.3584513654433946E-2</v>
      </c>
      <c r="E14" s="77">
        <f t="shared" si="0"/>
        <v>1.3584513654433945</v>
      </c>
      <c r="F14" s="76">
        <f>分析係数表!C17</f>
        <v>0.15216261717207402</v>
      </c>
      <c r="G14" s="77">
        <f t="shared" si="1"/>
        <v>0.20670551506684445</v>
      </c>
      <c r="H14" s="77">
        <v>0.24282959624586656</v>
      </c>
      <c r="I14" s="77">
        <f t="shared" si="2"/>
        <v>0.24282959624586656</v>
      </c>
      <c r="J14" s="76">
        <f>分析係数表!G17</f>
        <v>0.21223848391031053</v>
      </c>
      <c r="K14" s="78">
        <f t="shared" si="3"/>
        <v>5.1537785355775551E-2</v>
      </c>
      <c r="L14" s="79"/>
      <c r="M14" s="80"/>
      <c r="N14" s="81">
        <f>分析係数表!H17</f>
        <v>2.8913862187290294E-3</v>
      </c>
      <c r="O14" s="82">
        <f t="shared" si="4"/>
        <v>4.2853339004693444E-2</v>
      </c>
      <c r="P14" s="76">
        <f>分析係数表!C17</f>
        <v>0.15216261717207402</v>
      </c>
      <c r="Q14" s="82">
        <f t="shared" si="5"/>
        <v>6.5206762175162762E-3</v>
      </c>
      <c r="R14" s="83">
        <v>1.5054974283938791E-2</v>
      </c>
      <c r="S14" s="84">
        <f t="shared" si="6"/>
        <v>0.25788457052980535</v>
      </c>
      <c r="T14" s="85">
        <f>分析係数表!F17</f>
        <v>0.32270850924101696</v>
      </c>
      <c r="U14" s="86">
        <f t="shared" si="7"/>
        <v>8.3221545311933376E-2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投入係数表!Q15</f>
        <v>6.6524162454801522E-3</v>
      </c>
      <c r="E15" s="77">
        <f t="shared" si="0"/>
        <v>0.66524162454801528</v>
      </c>
      <c r="F15" s="76">
        <f>分析係数表!C18</f>
        <v>0.19097312809809552</v>
      </c>
      <c r="G15" s="77">
        <f t="shared" si="1"/>
        <v>0.1270432739809933</v>
      </c>
      <c r="H15" s="77">
        <v>0.14590806528473632</v>
      </c>
      <c r="I15" s="77">
        <f t="shared" si="2"/>
        <v>0.14590806528473632</v>
      </c>
      <c r="J15" s="76">
        <f>分析係数表!G18</f>
        <v>0.21574136510077171</v>
      </c>
      <c r="K15" s="78">
        <f t="shared" si="3"/>
        <v>3.1478405183741537E-2</v>
      </c>
      <c r="L15" s="79"/>
      <c r="M15" s="80"/>
      <c r="N15" s="81">
        <f>分析係数表!H18</f>
        <v>4.4087885392745155E-4</v>
      </c>
      <c r="O15" s="82">
        <f t="shared" si="4"/>
        <v>6.5342813301706481E-3</v>
      </c>
      <c r="P15" s="76">
        <f>分析係数表!C18</f>
        <v>0.19097312809809552</v>
      </c>
      <c r="Q15" s="82">
        <f t="shared" si="5"/>
        <v>1.2478721454956731E-3</v>
      </c>
      <c r="R15" s="83">
        <v>3.2391636745471627E-3</v>
      </c>
      <c r="S15" s="84">
        <f t="shared" si="6"/>
        <v>0.14914722895928348</v>
      </c>
      <c r="T15" s="85">
        <f>分析係数表!F18</f>
        <v>0.45875477635423689</v>
      </c>
      <c r="U15" s="86">
        <f t="shared" si="7"/>
        <v>6.8422003665070258E-2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投入係数表!Q16</f>
        <v>0.1193839023513195</v>
      </c>
      <c r="E16" s="77">
        <f t="shared" si="0"/>
        <v>11.93839023513195</v>
      </c>
      <c r="F16" s="76">
        <f>分析係数表!C19</f>
        <v>0.34654894752252985</v>
      </c>
      <c r="G16" s="77">
        <f t="shared" si="1"/>
        <v>4.1372365710982244</v>
      </c>
      <c r="H16" s="77">
        <v>5.2573715152090683</v>
      </c>
      <c r="I16" s="77">
        <f t="shared" si="2"/>
        <v>5.2573715152090683</v>
      </c>
      <c r="J16" s="76">
        <f>分析係数表!G19</f>
        <v>5.7665249016256609E-2</v>
      </c>
      <c r="K16" s="78">
        <f t="shared" si="3"/>
        <v>0.30316763759550525</v>
      </c>
      <c r="L16" s="79"/>
      <c r="M16" s="80"/>
      <c r="N16" s="81">
        <f>分析係数表!H19</f>
        <v>-1.1331825964400361E-4</v>
      </c>
      <c r="O16" s="82">
        <f t="shared" si="4"/>
        <v>-1.6794939965097246E-3</v>
      </c>
      <c r="P16" s="76">
        <f>分析係数表!C19</f>
        <v>0.34654894752252985</v>
      </c>
      <c r="Q16" s="82">
        <f t="shared" si="5"/>
        <v>-5.8202687686085251E-4</v>
      </c>
      <c r="R16" s="83">
        <v>4.6218506179883075E-3</v>
      </c>
      <c r="S16" s="84">
        <f t="shared" si="6"/>
        <v>5.261993365827057</v>
      </c>
      <c r="T16" s="85">
        <f>分析係数表!F19</f>
        <v>0.23996184268055168</v>
      </c>
      <c r="U16" s="86">
        <f t="shared" si="7"/>
        <v>1.2626776242366988</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投入係数表!Q17</f>
        <v>3.9135385660347202E-2</v>
      </c>
      <c r="E17" s="77">
        <f t="shared" si="0"/>
        <v>3.9135385660347204</v>
      </c>
      <c r="F17" s="76">
        <f>分析係数表!C20</f>
        <v>0.26243263202551737</v>
      </c>
      <c r="G17" s="77">
        <f t="shared" si="1"/>
        <v>1.0270402264178606</v>
      </c>
      <c r="H17" s="77">
        <v>1.2276931098574584</v>
      </c>
      <c r="I17" s="77">
        <f t="shared" si="2"/>
        <v>1.2276931098574584</v>
      </c>
      <c r="J17" s="76">
        <f>分析係数表!G20</f>
        <v>0.1000148720999405</v>
      </c>
      <c r="K17" s="78">
        <f t="shared" si="3"/>
        <v>0.12278756936037191</v>
      </c>
      <c r="L17" s="79"/>
      <c r="M17" s="80"/>
      <c r="N17" s="81">
        <f>分析係数表!H20</f>
        <v>5.5154121686104877E-4</v>
      </c>
      <c r="O17" s="82">
        <f t="shared" si="4"/>
        <v>8.1744121861371758E-3</v>
      </c>
      <c r="P17" s="76">
        <f>分析係数表!C20</f>
        <v>0.26243263202551737</v>
      </c>
      <c r="Q17" s="82">
        <f t="shared" si="5"/>
        <v>2.1452325052694426E-3</v>
      </c>
      <c r="R17" s="83">
        <v>7.8726368211593598E-3</v>
      </c>
      <c r="S17" s="84">
        <f t="shared" si="6"/>
        <v>1.2355657466786178</v>
      </c>
      <c r="T17" s="85">
        <f>分析係数表!F20</f>
        <v>0.22264772952607575</v>
      </c>
      <c r="U17" s="86">
        <f t="shared" si="7"/>
        <v>0.27509590817818474</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投入係数表!Q18</f>
        <v>3.7237549193918931E-2</v>
      </c>
      <c r="E18" s="77">
        <f t="shared" si="0"/>
        <v>3.7237549193918933</v>
      </c>
      <c r="F18" s="76">
        <f>分析係数表!C21</f>
        <v>0.1872140973927936</v>
      </c>
      <c r="G18" s="77">
        <f t="shared" si="1"/>
        <v>0.69713941614592823</v>
      </c>
      <c r="H18" s="77">
        <v>0.73410847210409769</v>
      </c>
      <c r="I18" s="77">
        <f t="shared" si="2"/>
        <v>0.73410847210409769</v>
      </c>
      <c r="J18" s="76">
        <f>分析係数表!G21</f>
        <v>0.28516992623231124</v>
      </c>
      <c r="K18" s="78">
        <f t="shared" si="3"/>
        <v>0.20934565883644024</v>
      </c>
      <c r="L18" s="79"/>
      <c r="M18" s="80"/>
      <c r="N18" s="81">
        <f>分析係数表!H21</f>
        <v>9.0743137605549761E-4</v>
      </c>
      <c r="O18" s="82">
        <f t="shared" si="4"/>
        <v>1.344907301892553E-2</v>
      </c>
      <c r="P18" s="76">
        <f>分析係数表!C21</f>
        <v>0.1872140973927936</v>
      </c>
      <c r="Q18" s="82">
        <f t="shared" si="5"/>
        <v>2.5178560660079168E-3</v>
      </c>
      <c r="R18" s="83">
        <v>7.0448222845402361E-3</v>
      </c>
      <c r="S18" s="84">
        <f t="shared" si="6"/>
        <v>0.74115329438863797</v>
      </c>
      <c r="T18" s="85">
        <f>分析係数表!F21</f>
        <v>0.425556514517416</v>
      </c>
      <c r="U18" s="86">
        <f t="shared" si="7"/>
        <v>0.31540261268312908</v>
      </c>
      <c r="V18" s="87">
        <f>分析係数表!D21</f>
        <v>9.4188148317021936E-2</v>
      </c>
      <c r="W18" s="167">
        <f t="shared" si="8"/>
        <v>0</v>
      </c>
      <c r="X18" s="76">
        <f>分析係数表!E21</f>
        <v>8.1600416877005005E-2</v>
      </c>
      <c r="Y18" s="166">
        <f t="shared" si="9"/>
        <v>0</v>
      </c>
    </row>
    <row r="19" spans="1:25" x14ac:dyDescent="0.2">
      <c r="A19" s="6" t="s">
        <v>7</v>
      </c>
      <c r="B19" s="5" t="s">
        <v>269</v>
      </c>
      <c r="C19" s="75">
        <f>最終需要_まとめ!C20</f>
        <v>100</v>
      </c>
      <c r="D19" s="76">
        <f>投入係数表!Q19</f>
        <v>0.16375332121381625</v>
      </c>
      <c r="E19" s="77">
        <f t="shared" si="0"/>
        <v>16.375332121381625</v>
      </c>
      <c r="F19" s="76">
        <f>分析係数表!C22</f>
        <v>8.038175161462835E-2</v>
      </c>
      <c r="G19" s="77">
        <f t="shared" si="1"/>
        <v>1.3162778791879428</v>
      </c>
      <c r="H19" s="77">
        <v>1.3385354282954882</v>
      </c>
      <c r="I19" s="77">
        <f t="shared" si="2"/>
        <v>101.33853542829549</v>
      </c>
      <c r="J19" s="76">
        <f>分析係数表!G22</f>
        <v>0.19463811255169108</v>
      </c>
      <c r="K19" s="78">
        <f t="shared" si="3"/>
        <v>19.724341264516113</v>
      </c>
      <c r="L19" s="79"/>
      <c r="M19" s="80"/>
      <c r="N19" s="81">
        <f>分析係数表!H22</f>
        <v>4.3379646269970129E-5</v>
      </c>
      <c r="O19" s="82">
        <f t="shared" si="4"/>
        <v>6.4293129553887897E-4</v>
      </c>
      <c r="P19" s="76">
        <f>分析係数表!C22</f>
        <v>8.038175161462835E-2</v>
      </c>
      <c r="Q19" s="82">
        <f t="shared" si="5"/>
        <v>5.1679943703277379E-5</v>
      </c>
      <c r="R19" s="83">
        <v>9.9119927356401184E-4</v>
      </c>
      <c r="S19" s="84">
        <f t="shared" si="6"/>
        <v>101.33952662756906</v>
      </c>
      <c r="T19" s="85">
        <f>分析係数表!F22</f>
        <v>0.41254969334958147</v>
      </c>
      <c r="U19" s="86">
        <f t="shared" si="7"/>
        <v>41.80759063439536</v>
      </c>
      <c r="V19" s="87">
        <f>分析係数表!D22</f>
        <v>4.4848872285594421E-2</v>
      </c>
      <c r="W19" s="167">
        <f t="shared" si="8"/>
        <v>5</v>
      </c>
      <c r="X19" s="76">
        <f>分析係数表!E22</f>
        <v>4.3889965439399083E-2</v>
      </c>
      <c r="Y19" s="166">
        <f t="shared" si="9"/>
        <v>4</v>
      </c>
    </row>
    <row r="20" spans="1:25" x14ac:dyDescent="0.2">
      <c r="A20" s="6" t="s">
        <v>8</v>
      </c>
      <c r="B20" s="5" t="s">
        <v>270</v>
      </c>
      <c r="C20" s="90"/>
      <c r="D20" s="76">
        <f>投入係数表!Q20</f>
        <v>5.0542381684879241E-3</v>
      </c>
      <c r="E20" s="77">
        <f t="shared" si="0"/>
        <v>0.50542381684879245</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3.8051035858423449E-4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投入係数表!Q21</f>
        <v>2.7568571828115946E-3</v>
      </c>
      <c r="E21" s="77">
        <f t="shared" si="0"/>
        <v>0.27568571828115945</v>
      </c>
      <c r="F21" s="76">
        <f>分析係数表!C24</f>
        <v>0.43147437344773087</v>
      </c>
      <c r="G21" s="77">
        <f t="shared" si="1"/>
        <v>0.11895132256385092</v>
      </c>
      <c r="H21" s="77">
        <v>0.13639219318636517</v>
      </c>
      <c r="I21" s="77">
        <f t="shared" si="2"/>
        <v>0.13639219318636517</v>
      </c>
      <c r="J21" s="76">
        <f>分析係数表!G24</f>
        <v>0.20829056454796685</v>
      </c>
      <c r="K21" s="78">
        <f t="shared" si="3"/>
        <v>2.8409206918723357E-2</v>
      </c>
      <c r="L21" s="79"/>
      <c r="M21" s="80"/>
      <c r="N21" s="81">
        <f>分析係数表!H24</f>
        <v>3.3906948002854204E-4</v>
      </c>
      <c r="O21" s="82">
        <f t="shared" si="4"/>
        <v>5.025360942681442E-3</v>
      </c>
      <c r="P21" s="76">
        <f>分析係数表!C24</f>
        <v>0.43147437344773087</v>
      </c>
      <c r="Q21" s="82">
        <f t="shared" si="5"/>
        <v>2.1683144640921733E-3</v>
      </c>
      <c r="R21" s="83">
        <v>9.3919095415441137E-3</v>
      </c>
      <c r="S21" s="84">
        <f t="shared" si="6"/>
        <v>0.14578410272790929</v>
      </c>
      <c r="T21" s="85">
        <f>分析係数表!F24</f>
        <v>0.39163047769443349</v>
      </c>
      <c r="U21" s="86">
        <f t="shared" si="7"/>
        <v>5.7093497791585478E-2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投入係数表!Q22</f>
        <v>7.831072577261922E-3</v>
      </c>
      <c r="E22" s="77">
        <f t="shared" si="0"/>
        <v>0.78310725772619216</v>
      </c>
      <c r="F22" s="76">
        <f>分析係数表!C25</f>
        <v>2.0402938023075357E-2</v>
      </c>
      <c r="G22" s="77">
        <f t="shared" si="1"/>
        <v>1.5977688844807998E-2</v>
      </c>
      <c r="H22" s="77">
        <v>2.235116051357482E-2</v>
      </c>
      <c r="I22" s="77">
        <f t="shared" si="2"/>
        <v>2.235116051357482E-2</v>
      </c>
      <c r="J22" s="76">
        <f>分析係数表!G25</f>
        <v>0.19686528023418917</v>
      </c>
      <c r="K22" s="78">
        <f t="shared" si="3"/>
        <v>4.4001674780642505E-3</v>
      </c>
      <c r="L22" s="79"/>
      <c r="M22" s="80"/>
      <c r="N22" s="81">
        <f>分析係数表!H25</f>
        <v>5.1170276620495381E-4</v>
      </c>
      <c r="O22" s="82">
        <f t="shared" si="4"/>
        <v>7.583965077989226E-3</v>
      </c>
      <c r="P22" s="76">
        <f>分析係数表!C25</f>
        <v>2.0402938023075357E-2</v>
      </c>
      <c r="Q22" s="82">
        <f t="shared" si="5"/>
        <v>1.5473516945538205E-4</v>
      </c>
      <c r="R22" s="83">
        <v>1.8783420402853955E-3</v>
      </c>
      <c r="S22" s="84">
        <f t="shared" si="6"/>
        <v>2.4229502553860215E-2</v>
      </c>
      <c r="T22" s="85">
        <f>分析係数表!F25</f>
        <v>0.34975910227480639</v>
      </c>
      <c r="U22" s="86">
        <f t="shared" si="7"/>
        <v>8.4744890618032778E-3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投入係数表!Q23</f>
        <v>2.44321473520187E-2</v>
      </c>
      <c r="E23" s="77">
        <f t="shared" si="0"/>
        <v>2.4432147352018698</v>
      </c>
      <c r="F23" s="76">
        <f>分析係数表!C26</f>
        <v>0.47286916478187335</v>
      </c>
      <c r="G23" s="77">
        <f t="shared" si="1"/>
        <v>1.1553209112176741</v>
      </c>
      <c r="H23" s="77">
        <v>1.2596125093383339</v>
      </c>
      <c r="I23" s="77">
        <f t="shared" si="2"/>
        <v>1.2596125093383339</v>
      </c>
      <c r="J23" s="76">
        <f>分析係数表!G26</f>
        <v>0.19643719482749369</v>
      </c>
      <c r="K23" s="78">
        <f t="shared" si="3"/>
        <v>0.24743474790404252</v>
      </c>
      <c r="L23" s="79"/>
      <c r="M23" s="80"/>
      <c r="N23" s="81">
        <f>分析係数表!H26</f>
        <v>1.0239367117519889E-2</v>
      </c>
      <c r="O23" s="82">
        <f t="shared" si="4"/>
        <v>0.15175802784087092</v>
      </c>
      <c r="P23" s="76">
        <f>分析係数表!C26</f>
        <v>0.47286916478187335</v>
      </c>
      <c r="Q23" s="82">
        <f t="shared" si="5"/>
        <v>7.1761691874056913E-2</v>
      </c>
      <c r="R23" s="83">
        <v>8.2760786427543767E-2</v>
      </c>
      <c r="S23" s="84">
        <f t="shared" si="6"/>
        <v>1.3423732957658776</v>
      </c>
      <c r="T23" s="85">
        <f>分析係数表!F26</f>
        <v>0.33423527698357336</v>
      </c>
      <c r="U23" s="86">
        <f t="shared" si="7"/>
        <v>0.44866851032566035</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投入係数表!Q24</f>
        <v>7.990890384961144E-4</v>
      </c>
      <c r="E24" s="77">
        <f t="shared" si="0"/>
        <v>7.990890384961144E-2</v>
      </c>
      <c r="F24" s="76">
        <f>分析係数表!C27</f>
        <v>1</v>
      </c>
      <c r="G24" s="77">
        <f t="shared" si="1"/>
        <v>7.990890384961144E-2</v>
      </c>
      <c r="H24" s="77">
        <v>8.9469487865959554E-2</v>
      </c>
      <c r="I24" s="77">
        <f t="shared" si="2"/>
        <v>8.9469487865959554E-2</v>
      </c>
      <c r="J24" s="76">
        <f>分析係数表!G27</f>
        <v>0.17103446822411195</v>
      </c>
      <c r="K24" s="78">
        <f t="shared" si="3"/>
        <v>1.530236627943803E-2</v>
      </c>
      <c r="L24" s="79"/>
      <c r="M24" s="80"/>
      <c r="N24" s="81">
        <f>分析係数表!H27</f>
        <v>1.1068892190070134E-2</v>
      </c>
      <c r="O24" s="82">
        <f t="shared" si="4"/>
        <v>0.16405244873719599</v>
      </c>
      <c r="P24" s="76">
        <f>分析係数表!C27</f>
        <v>1</v>
      </c>
      <c r="Q24" s="82">
        <f t="shared" si="5"/>
        <v>0.16405244873719599</v>
      </c>
      <c r="R24" s="83">
        <v>0.17115468066309847</v>
      </c>
      <c r="S24" s="84">
        <f t="shared" si="6"/>
        <v>0.26062416852905801</v>
      </c>
      <c r="T24" s="85">
        <f>分析係数表!F27</f>
        <v>0.3217420626139369</v>
      </c>
      <c r="U24" s="86">
        <f t="shared" si="7"/>
        <v>8.3853757549581423E-2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投入係数表!Q25</f>
        <v>0</v>
      </c>
      <c r="E25" s="77">
        <f t="shared" si="0"/>
        <v>0</v>
      </c>
      <c r="F25" s="76">
        <f>分析係数表!C28</f>
        <v>0.16320886633176235</v>
      </c>
      <c r="G25" s="77">
        <f t="shared" si="1"/>
        <v>0</v>
      </c>
      <c r="H25" s="77">
        <v>2.3865154840665845E-2</v>
      </c>
      <c r="I25" s="77">
        <f t="shared" si="2"/>
        <v>2.3865154840665845E-2</v>
      </c>
      <c r="J25" s="76">
        <f>分析係数表!G28</f>
        <v>0.12483282142099486</v>
      </c>
      <c r="K25" s="78">
        <f t="shared" si="3"/>
        <v>2.9791546124092304E-3</v>
      </c>
      <c r="L25" s="79"/>
      <c r="M25" s="80"/>
      <c r="N25" s="81">
        <f>分析係数表!H28</f>
        <v>1.8347819774390428E-2</v>
      </c>
      <c r="O25" s="82">
        <f t="shared" si="4"/>
        <v>0.27193369591925037</v>
      </c>
      <c r="P25" s="76">
        <f>分析係数表!C28</f>
        <v>0.16320886633176235</v>
      </c>
      <c r="Q25" s="82">
        <f t="shared" si="5"/>
        <v>4.4381990228387042E-2</v>
      </c>
      <c r="R25" s="83">
        <v>5.4105918127031749E-2</v>
      </c>
      <c r="S25" s="84">
        <f t="shared" si="6"/>
        <v>7.7971072967697591E-2</v>
      </c>
      <c r="T25" s="85">
        <f>分析係数表!F28</f>
        <v>0.21296475644963428</v>
      </c>
      <c r="U25" s="86">
        <f t="shared" si="7"/>
        <v>1.660509056468238E-2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投入係数表!Q26</f>
        <v>1.3384741394809917E-3</v>
      </c>
      <c r="E26" s="77">
        <f t="shared" si="0"/>
        <v>0.13384741394809918</v>
      </c>
      <c r="F26" s="76">
        <f>分析係数表!C29</f>
        <v>0.17511419896605485</v>
      </c>
      <c r="G26" s="77">
        <f t="shared" si="1"/>
        <v>2.3438582677199345E-2</v>
      </c>
      <c r="H26" s="77">
        <v>5.3376945652838993E-2</v>
      </c>
      <c r="I26" s="77">
        <f t="shared" si="2"/>
        <v>5.3376945652838993E-2</v>
      </c>
      <c r="J26" s="76">
        <f>分析係数表!G29</f>
        <v>0.26067586141523297</v>
      </c>
      <c r="K26" s="78">
        <f t="shared" si="3"/>
        <v>1.3914081287767879E-2</v>
      </c>
      <c r="L26" s="79"/>
      <c r="M26" s="80"/>
      <c r="N26" s="81">
        <f>分析係数表!H29</f>
        <v>9.8560326923179068E-3</v>
      </c>
      <c r="O26" s="82">
        <f t="shared" si="4"/>
        <v>0.14607661455580284</v>
      </c>
      <c r="P26" s="76">
        <f>分析係数表!C29</f>
        <v>0.17511419896605485</v>
      </c>
      <c r="Q26" s="82">
        <f t="shared" si="5"/>
        <v>2.5580089345612563E-2</v>
      </c>
      <c r="R26" s="83">
        <v>3.5924248713804979E-2</v>
      </c>
      <c r="S26" s="84">
        <f t="shared" si="6"/>
        <v>8.9301194366643966E-2</v>
      </c>
      <c r="T26" s="85">
        <f>分析係数表!F29</f>
        <v>0.43490212806294137</v>
      </c>
      <c r="U26" s="86">
        <f t="shared" si="7"/>
        <v>3.8837279468615815E-2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投入係数表!Q27</f>
        <v>1.738018658729049E-3</v>
      </c>
      <c r="E27" s="77">
        <f t="shared" si="0"/>
        <v>0.17380186587290489</v>
      </c>
      <c r="F27" s="76">
        <f>分析係数表!C30</f>
        <v>1</v>
      </c>
      <c r="G27" s="77">
        <f t="shared" si="1"/>
        <v>0.17380186587290489</v>
      </c>
      <c r="H27" s="77">
        <v>0.2394840870975628</v>
      </c>
      <c r="I27" s="77">
        <f t="shared" si="2"/>
        <v>0.2394840870975628</v>
      </c>
      <c r="J27" s="76">
        <f>分析係数表!G30</f>
        <v>0.34449040627670319</v>
      </c>
      <c r="K27" s="78">
        <f t="shared" si="3"/>
        <v>8.2499970461044778E-2</v>
      </c>
      <c r="L27" s="79"/>
      <c r="M27" s="80"/>
      <c r="N27" s="81">
        <f>分析係数表!H30</f>
        <v>0</v>
      </c>
      <c r="O27" s="82">
        <f t="shared" si="4"/>
        <v>0</v>
      </c>
      <c r="P27" s="76">
        <f>分析係数表!C30</f>
        <v>1</v>
      </c>
      <c r="Q27" s="82">
        <f t="shared" si="5"/>
        <v>0</v>
      </c>
      <c r="R27" s="83">
        <v>4.9750419236392618E-2</v>
      </c>
      <c r="S27" s="84">
        <f t="shared" si="6"/>
        <v>0.28923450633395542</v>
      </c>
      <c r="T27" s="85">
        <f>分析係数表!F30</f>
        <v>0.43986930008545017</v>
      </c>
      <c r="U27" s="86">
        <f t="shared" si="7"/>
        <v>0.12722537986167767</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投入係数表!Q28</f>
        <v>1.3984058173682002E-2</v>
      </c>
      <c r="E28" s="77">
        <f t="shared" si="0"/>
        <v>1.3984058173682001</v>
      </c>
      <c r="F28" s="76">
        <f>分析係数表!C31</f>
        <v>0.18996181002708823</v>
      </c>
      <c r="G28" s="77">
        <f t="shared" si="1"/>
        <v>0.2656437002196731</v>
      </c>
      <c r="H28" s="77">
        <v>0.35862740197555293</v>
      </c>
      <c r="I28" s="77">
        <f t="shared" si="2"/>
        <v>0.35862740197555293</v>
      </c>
      <c r="J28" s="76">
        <f>分析係数表!G31</f>
        <v>7.0838389091119197E-2</v>
      </c>
      <c r="K28" s="78">
        <f t="shared" si="3"/>
        <v>2.5404587439881429E-2</v>
      </c>
      <c r="L28" s="79"/>
      <c r="M28" s="80"/>
      <c r="N28" s="81">
        <f>分析係数表!H31</f>
        <v>2.3010689098960483E-2</v>
      </c>
      <c r="O28" s="82">
        <f t="shared" si="4"/>
        <v>0.34104224966625596</v>
      </c>
      <c r="P28" s="76">
        <f>分析係数表!C31</f>
        <v>0.18996181002708823</v>
      </c>
      <c r="Q28" s="82">
        <f t="shared" si="5"/>
        <v>6.4785003042312106E-2</v>
      </c>
      <c r="R28" s="83">
        <v>8.940021143932024E-2</v>
      </c>
      <c r="S28" s="84">
        <f t="shared" si="6"/>
        <v>0.44802761341487318</v>
      </c>
      <c r="T28" s="85">
        <f>分析係数表!F31</f>
        <v>0.34223146703645924</v>
      </c>
      <c r="U28" s="86">
        <f t="shared" si="7"/>
        <v>0.15332914741181566</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投入係数表!Q29</f>
        <v>6.1929400483448865E-4</v>
      </c>
      <c r="E29" s="77">
        <f t="shared" si="0"/>
        <v>6.1929400483448867E-2</v>
      </c>
      <c r="F29" s="76">
        <f>分析係数表!C32</f>
        <v>1</v>
      </c>
      <c r="G29" s="77">
        <f t="shared" si="1"/>
        <v>6.1929400483448867E-2</v>
      </c>
      <c r="H29" s="77">
        <v>9.2426650913370226E-2</v>
      </c>
      <c r="I29" s="77">
        <f t="shared" si="2"/>
        <v>9.2426650913370226E-2</v>
      </c>
      <c r="J29" s="76">
        <f>分析係数表!G32</f>
        <v>0.14032906064664244</v>
      </c>
      <c r="K29" s="78">
        <f t="shared" si="3"/>
        <v>1.2970145101388381E-2</v>
      </c>
      <c r="L29" s="79"/>
      <c r="M29" s="80"/>
      <c r="N29" s="81">
        <f>分析係数表!H32</f>
        <v>6.1785010473086027E-3</v>
      </c>
      <c r="O29" s="82">
        <f t="shared" si="4"/>
        <v>9.1571785950323184E-2</v>
      </c>
      <c r="P29" s="76">
        <f>分析係数表!C32</f>
        <v>1</v>
      </c>
      <c r="Q29" s="82">
        <f t="shared" si="5"/>
        <v>9.1571785950323184E-2</v>
      </c>
      <c r="R29" s="83">
        <v>0.12608847437550319</v>
      </c>
      <c r="S29" s="84">
        <f t="shared" si="6"/>
        <v>0.2185151252888734</v>
      </c>
      <c r="T29" s="85">
        <f>分析係数表!F32</f>
        <v>0.48206428161469295</v>
      </c>
      <c r="U29" s="86">
        <f t="shared" si="7"/>
        <v>0.10533833689432538</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投入係数表!Q30</f>
        <v>2.7968116347364006E-4</v>
      </c>
      <c r="E30" s="77">
        <f t="shared" si="0"/>
        <v>2.7968116347364007E-2</v>
      </c>
      <c r="F30" s="76">
        <f>分析係数表!C33</f>
        <v>0.86409315680331789</v>
      </c>
      <c r="G30" s="77">
        <f t="shared" si="1"/>
        <v>2.4167057944436247E-2</v>
      </c>
      <c r="H30" s="77">
        <v>4.7771701371504785E-2</v>
      </c>
      <c r="I30" s="77">
        <f t="shared" si="2"/>
        <v>4.7771701371504785E-2</v>
      </c>
      <c r="J30" s="76">
        <f>分析係数表!G33</f>
        <v>0.50769230769230766</v>
      </c>
      <c r="K30" s="78">
        <f t="shared" si="3"/>
        <v>2.4253325311687043E-2</v>
      </c>
      <c r="L30" s="79"/>
      <c r="M30" s="80"/>
      <c r="N30" s="81">
        <f>分析係数表!H33</f>
        <v>9.5612281574628043E-4</v>
      </c>
      <c r="O30" s="82">
        <f t="shared" si="4"/>
        <v>1.4170730595550803E-2</v>
      </c>
      <c r="P30" s="76">
        <f>分析係数表!C33</f>
        <v>0.86409315680331789</v>
      </c>
      <c r="Q30" s="82">
        <f t="shared" si="5"/>
        <v>1.2244831334518853E-2</v>
      </c>
      <c r="R30" s="83">
        <v>4.1469534598333885E-2</v>
      </c>
      <c r="S30" s="84">
        <f t="shared" si="6"/>
        <v>8.924123596983867E-2</v>
      </c>
      <c r="T30" s="85">
        <f>分析係数表!F33</f>
        <v>0.64348226623675731</v>
      </c>
      <c r="U30" s="86">
        <f t="shared" si="7"/>
        <v>5.7425152763641012E-2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投入係数表!Q31</f>
        <v>4.5268394030804883E-2</v>
      </c>
      <c r="E31" s="77">
        <f t="shared" si="0"/>
        <v>4.5268394030804879</v>
      </c>
      <c r="F31" s="76">
        <f>分析係数表!C34</f>
        <v>0.40150848192581112</v>
      </c>
      <c r="G31" s="77">
        <f t="shared" si="1"/>
        <v>1.8175644166527918</v>
      </c>
      <c r="H31" s="77">
        <v>2.0400015858034122</v>
      </c>
      <c r="I31" s="77">
        <f t="shared" si="2"/>
        <v>2.0400015858034122</v>
      </c>
      <c r="J31" s="76">
        <f>分析係数表!G34</f>
        <v>0.42480512041441487</v>
      </c>
      <c r="K31" s="78">
        <f t="shared" si="3"/>
        <v>0.86660311930281575</v>
      </c>
      <c r="L31" s="79"/>
      <c r="M31" s="80"/>
      <c r="N31" s="81">
        <f>分析係数表!H34</f>
        <v>0.15672180898436738</v>
      </c>
      <c r="O31" s="82">
        <f t="shared" si="4"/>
        <v>2.3227795603134922</v>
      </c>
      <c r="P31" s="76">
        <f>分析係数表!C34</f>
        <v>0.40150848192581112</v>
      </c>
      <c r="Q31" s="82">
        <f t="shared" si="5"/>
        <v>0.93261569510977327</v>
      </c>
      <c r="R31" s="83">
        <v>1.0179355138217638</v>
      </c>
      <c r="S31" s="84">
        <f t="shared" si="6"/>
        <v>3.057937099625176</v>
      </c>
      <c r="T31" s="85">
        <f>分析係数表!F34</f>
        <v>0.69808980649017505</v>
      </c>
      <c r="U31" s="86">
        <f t="shared" si="7"/>
        <v>2.1347147181364661</v>
      </c>
      <c r="V31" s="87">
        <f>分析係数表!D34</f>
        <v>0.1643762608024307</v>
      </c>
      <c r="W31" s="167">
        <f t="shared" si="8"/>
        <v>1</v>
      </c>
      <c r="X31" s="76">
        <f>分析係数表!E34</f>
        <v>0.12280028889497671</v>
      </c>
      <c r="Y31" s="166">
        <f t="shared" si="9"/>
        <v>0</v>
      </c>
    </row>
    <row r="32" spans="1:25" x14ac:dyDescent="0.2">
      <c r="A32" s="6" t="s">
        <v>20</v>
      </c>
      <c r="B32" s="5" t="s">
        <v>37</v>
      </c>
      <c r="C32" s="90"/>
      <c r="D32" s="76">
        <f>投入係数表!Q32</f>
        <v>6.1330083704576781E-3</v>
      </c>
      <c r="E32" s="77">
        <f t="shared" si="0"/>
        <v>0.61330083704576777</v>
      </c>
      <c r="F32" s="76">
        <f>分析係数表!C35</f>
        <v>0.54799934277091245</v>
      </c>
      <c r="G32" s="77">
        <f t="shared" si="1"/>
        <v>0.33608845562193118</v>
      </c>
      <c r="H32" s="77">
        <v>0.45064020817888584</v>
      </c>
      <c r="I32" s="77">
        <f t="shared" si="2"/>
        <v>0.45064020817888584</v>
      </c>
      <c r="J32" s="76">
        <f>分析係数表!G35</f>
        <v>0.31370112289734142</v>
      </c>
      <c r="K32" s="78">
        <f t="shared" si="3"/>
        <v>0.1413663393284082</v>
      </c>
      <c r="L32" s="79"/>
      <c r="M32" s="80"/>
      <c r="N32" s="81">
        <f>分析係数表!H35</f>
        <v>5.7539116932049765E-2</v>
      </c>
      <c r="O32" s="82">
        <f t="shared" si="4"/>
        <v>0.8527893188215081</v>
      </c>
      <c r="P32" s="76">
        <f>分析係数表!C35</f>
        <v>0.54799934277091245</v>
      </c>
      <c r="Q32" s="82">
        <f t="shared" si="5"/>
        <v>0.46732798623624056</v>
      </c>
      <c r="R32" s="83">
        <v>0.64775922713535383</v>
      </c>
      <c r="S32" s="84">
        <f t="shared" si="6"/>
        <v>1.0983994353142397</v>
      </c>
      <c r="T32" s="85">
        <f>分析係数表!F35</f>
        <v>0.64107230038613461</v>
      </c>
      <c r="U32" s="86">
        <f t="shared" si="7"/>
        <v>0.70415345273973085</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投入係数表!Q33</f>
        <v>1.877859240465869E-3</v>
      </c>
      <c r="E33" s="77">
        <f t="shared" si="0"/>
        <v>0.18778592404658689</v>
      </c>
      <c r="F33" s="76">
        <f>分析係数表!C36</f>
        <v>1</v>
      </c>
      <c r="G33" s="77">
        <f t="shared" si="1"/>
        <v>0.18778592404658689</v>
      </c>
      <c r="H33" s="77">
        <v>0.32763783835906612</v>
      </c>
      <c r="I33" s="77">
        <f t="shared" si="2"/>
        <v>0.32763783835906612</v>
      </c>
      <c r="J33" s="76">
        <f>分析係数表!G36</f>
        <v>7.1688905781264842E-2</v>
      </c>
      <c r="K33" s="78">
        <f t="shared" si="3"/>
        <v>2.3487998124500371E-2</v>
      </c>
      <c r="L33" s="79"/>
      <c r="M33" s="80"/>
      <c r="N33" s="81">
        <f>分析係数表!H36</f>
        <v>0.19452761335809809</v>
      </c>
      <c r="O33" s="82">
        <f t="shared" si="4"/>
        <v>2.8831007448990493</v>
      </c>
      <c r="P33" s="76">
        <f>分析係数表!C36</f>
        <v>1</v>
      </c>
      <c r="Q33" s="82">
        <f t="shared" si="5"/>
        <v>2.8831007448990493</v>
      </c>
      <c r="R33" s="83">
        <v>3.079195898329218</v>
      </c>
      <c r="S33" s="84">
        <f t="shared" si="6"/>
        <v>3.4068337366882844</v>
      </c>
      <c r="T33" s="85">
        <f>分析係数表!F36</f>
        <v>0.82458021691620631</v>
      </c>
      <c r="U33" s="86">
        <f t="shared" si="7"/>
        <v>2.8092077015958754</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投入係数表!Q34</f>
        <v>1.5941826317997482E-2</v>
      </c>
      <c r="E34" s="77">
        <f t="shared" si="0"/>
        <v>1.5941826317997481</v>
      </c>
      <c r="F34" s="76">
        <f>分析係数表!C37</f>
        <v>0.69131042420256494</v>
      </c>
      <c r="G34" s="77">
        <f t="shared" si="1"/>
        <v>1.1020750714458452</v>
      </c>
      <c r="H34" s="77">
        <v>1.3917901157560817</v>
      </c>
      <c r="I34" s="77">
        <f t="shared" si="2"/>
        <v>1.3917901157560817</v>
      </c>
      <c r="J34" s="76">
        <f>分析係数表!G37</f>
        <v>0.4182361073997049</v>
      </c>
      <c r="K34" s="78">
        <f t="shared" si="3"/>
        <v>0.58209688033120832</v>
      </c>
      <c r="L34" s="79"/>
      <c r="M34" s="80"/>
      <c r="N34" s="81">
        <f>分析係数表!H37</f>
        <v>4.8668421919292611E-2</v>
      </c>
      <c r="O34" s="82">
        <f t="shared" si="4"/>
        <v>0.72131642940723129</v>
      </c>
      <c r="P34" s="76">
        <f>分析係数表!C37</f>
        <v>0.69131042420256494</v>
      </c>
      <c r="Q34" s="82">
        <f t="shared" si="5"/>
        <v>0.49865356679779255</v>
      </c>
      <c r="R34" s="83">
        <v>0.60461887212882703</v>
      </c>
      <c r="S34" s="84">
        <f t="shared" si="6"/>
        <v>1.9964089878849087</v>
      </c>
      <c r="T34" s="85">
        <f>分析係数表!F37</f>
        <v>0.69719766239499947</v>
      </c>
      <c r="U34" s="86">
        <f t="shared" si="7"/>
        <v>1.3918916795377252</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投入係数表!Q35</f>
        <v>6.7722796012545695E-3</v>
      </c>
      <c r="E35" s="77">
        <f t="shared" si="0"/>
        <v>0.67722796012545694</v>
      </c>
      <c r="F35" s="76">
        <f>分析係数表!C38</f>
        <v>0.16493332646861969</v>
      </c>
      <c r="G35" s="77">
        <f t="shared" si="1"/>
        <v>0.11169746024104935</v>
      </c>
      <c r="H35" s="77">
        <v>0.16173739310615684</v>
      </c>
      <c r="I35" s="77">
        <f t="shared" si="2"/>
        <v>0.16173739310615684</v>
      </c>
      <c r="J35" s="76">
        <f>分析係数表!G38</f>
        <v>0.22742119554523632</v>
      </c>
      <c r="K35" s="78">
        <f t="shared" si="3"/>
        <v>3.6782511304572052E-2</v>
      </c>
      <c r="L35" s="79"/>
      <c r="M35" s="80"/>
      <c r="N35" s="81">
        <f>分析係数表!H38</f>
        <v>4.333006953137588E-2</v>
      </c>
      <c r="O35" s="82">
        <f t="shared" si="4"/>
        <v>0.64219651691540602</v>
      </c>
      <c r="P35" s="76">
        <f>分析係数表!C38</f>
        <v>0.16493332646861969</v>
      </c>
      <c r="Q35" s="82">
        <f t="shared" si="5"/>
        <v>0.10591960778141911</v>
      </c>
      <c r="R35" s="83">
        <v>0.13899510420939937</v>
      </c>
      <c r="S35" s="84">
        <f t="shared" si="6"/>
        <v>0.30073249731555618</v>
      </c>
      <c r="T35" s="85">
        <f>分析係数表!F38</f>
        <v>0.45295344535830939</v>
      </c>
      <c r="U35" s="86">
        <f t="shared" si="7"/>
        <v>0.13621782079028971</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投入係数表!Q36</f>
        <v>0</v>
      </c>
      <c r="E36" s="77">
        <f t="shared" si="0"/>
        <v>0</v>
      </c>
      <c r="F36" s="76">
        <f>分析係数表!C39</f>
        <v>1</v>
      </c>
      <c r="G36" s="77">
        <f t="shared" si="1"/>
        <v>0</v>
      </c>
      <c r="H36" s="77">
        <v>5.5049102408824213E-2</v>
      </c>
      <c r="I36" s="77">
        <f t="shared" si="2"/>
        <v>5.5049102408824213E-2</v>
      </c>
      <c r="J36" s="76">
        <f>分析係数表!G39</f>
        <v>0.35098455975764681</v>
      </c>
      <c r="K36" s="78">
        <f t="shared" si="3"/>
        <v>1.9321384974014782E-2</v>
      </c>
      <c r="L36" s="79"/>
      <c r="M36" s="80"/>
      <c r="N36" s="81">
        <f>分析係数表!H39</f>
        <v>3.8129823772400278E-3</v>
      </c>
      <c r="O36" s="82">
        <f t="shared" si="4"/>
        <v>5.6512348773182688E-2</v>
      </c>
      <c r="P36" s="76">
        <f>分析係数表!C39</f>
        <v>1</v>
      </c>
      <c r="Q36" s="82">
        <f t="shared" si="5"/>
        <v>5.6512348773182688E-2</v>
      </c>
      <c r="R36" s="83">
        <v>7.8199488596039923E-2</v>
      </c>
      <c r="S36" s="84">
        <f t="shared" si="6"/>
        <v>0.13324859100486414</v>
      </c>
      <c r="T36" s="85">
        <f>分析係数表!F39</f>
        <v>0.70174924264634031</v>
      </c>
      <c r="U36" s="86">
        <f t="shared" si="7"/>
        <v>9.3507097821355356E-2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投入係数表!Q37</f>
        <v>9.98861298120143E-5</v>
      </c>
      <c r="E37" s="77">
        <f t="shared" si="0"/>
        <v>9.98861298120143E-3</v>
      </c>
      <c r="F37" s="76">
        <f>分析係数表!C40</f>
        <v>0.986418220166009</v>
      </c>
      <c r="G37" s="77">
        <f t="shared" si="1"/>
        <v>9.8529498388438084E-3</v>
      </c>
      <c r="H37" s="77">
        <v>1.504738633068526E-2</v>
      </c>
      <c r="I37" s="77">
        <f t="shared" si="2"/>
        <v>1.504738633068526E-2</v>
      </c>
      <c r="J37" s="76">
        <f>分析係数表!G40</f>
        <v>0.50833339863186511</v>
      </c>
      <c r="K37" s="78">
        <f t="shared" si="3"/>
        <v>7.6490890340039086E-3</v>
      </c>
      <c r="L37" s="79"/>
      <c r="M37" s="80"/>
      <c r="N37" s="81">
        <f>分析係数表!H40</f>
        <v>2.8557086729192376E-2</v>
      </c>
      <c r="O37" s="82">
        <f t="shared" si="4"/>
        <v>0.42324560816729834</v>
      </c>
      <c r="P37" s="76">
        <f>分析係数表!C40</f>
        <v>0.986418220166009</v>
      </c>
      <c r="Q37" s="82">
        <f t="shared" si="5"/>
        <v>0.41749717950146648</v>
      </c>
      <c r="R37" s="83">
        <v>0.41962605422455573</v>
      </c>
      <c r="S37" s="84">
        <f t="shared" si="6"/>
        <v>0.43467344055524099</v>
      </c>
      <c r="T37" s="85">
        <f>分析係数表!F40</f>
        <v>0.70189391861713379</v>
      </c>
      <c r="U37" s="86">
        <f t="shared" si="7"/>
        <v>0.30509464451010987</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投入係数表!Q38</f>
        <v>0</v>
      </c>
      <c r="E38" s="77">
        <f t="shared" si="0"/>
        <v>0</v>
      </c>
      <c r="F38" s="76">
        <f>分析係数表!C41</f>
        <v>0.80184103858729516</v>
      </c>
      <c r="G38" s="77">
        <f t="shared" si="1"/>
        <v>0</v>
      </c>
      <c r="H38" s="77">
        <v>2.4184595203204143E-3</v>
      </c>
      <c r="I38" s="77">
        <f t="shared" si="2"/>
        <v>2.4184595203204143E-3</v>
      </c>
      <c r="J38" s="76">
        <f>分析係数表!G41</f>
        <v>0.44493407945472047</v>
      </c>
      <c r="K38" s="78">
        <f t="shared" si="3"/>
        <v>1.0760550603722684E-3</v>
      </c>
      <c r="L38" s="79"/>
      <c r="M38" s="80"/>
      <c r="N38" s="81">
        <f>分析係数表!H41</f>
        <v>5.1019775806905684E-2</v>
      </c>
      <c r="O38" s="82">
        <f t="shared" si="4"/>
        <v>0.75616592983480801</v>
      </c>
      <c r="P38" s="76">
        <f>分析係数表!C41</f>
        <v>0.80184103858729516</v>
      </c>
      <c r="Q38" s="82">
        <f t="shared" si="5"/>
        <v>0.60632487452307027</v>
      </c>
      <c r="R38" s="83">
        <v>0.61779621253506223</v>
      </c>
      <c r="S38" s="84">
        <f t="shared" si="6"/>
        <v>0.62021467205538261</v>
      </c>
      <c r="T38" s="85">
        <f>分析係数表!F41</f>
        <v>0.54844555184325272</v>
      </c>
      <c r="U38" s="86">
        <f t="shared" si="7"/>
        <v>0.34015397807669634</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投入係数表!Q39</f>
        <v>2.1974948558643147E-3</v>
      </c>
      <c r="E39" s="77">
        <f>$C$19*D39</f>
        <v>0.21974948558643148</v>
      </c>
      <c r="F39" s="76">
        <f>分析係数表!C42</f>
        <v>0.44131191733123665</v>
      </c>
      <c r="G39" s="77">
        <f>E39*F39</f>
        <v>9.6978066816701028E-2</v>
      </c>
      <c r="H39" s="77">
        <v>0.1054796518543952</v>
      </c>
      <c r="I39" s="77">
        <f>C39+H39</f>
        <v>0.1054796518543952</v>
      </c>
      <c r="J39" s="76">
        <f>分析係数表!G42</f>
        <v>0.48534983581712554</v>
      </c>
      <c r="K39" s="78">
        <f>I39*J39</f>
        <v>5.1194531709578273E-2</v>
      </c>
      <c r="L39" s="79"/>
      <c r="M39" s="80"/>
      <c r="N39" s="81">
        <f>分析係数表!H42</f>
        <v>1.2950152359941286E-2</v>
      </c>
      <c r="O39" s="82">
        <f t="shared" si="4"/>
        <v>0.19193467328862696</v>
      </c>
      <c r="P39" s="76">
        <f>分析係数表!C42</f>
        <v>0.44131191733123665</v>
      </c>
      <c r="Q39" s="82">
        <f>O39*P39</f>
        <v>8.4703058671348461E-2</v>
      </c>
      <c r="R39" s="83">
        <v>8.9529729787420909E-2</v>
      </c>
      <c r="S39" s="84">
        <f>I39+R39</f>
        <v>0.19500938164181611</v>
      </c>
      <c r="T39" s="85">
        <f>分析係数表!F42</f>
        <v>0.55380146501641825</v>
      </c>
      <c r="U39" s="86">
        <f>S39*T39</f>
        <v>0.10799648124518357</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投入係数表!Q40</f>
        <v>3.6778072996783664E-2</v>
      </c>
      <c r="E40" s="77">
        <f>$C$19*D40</f>
        <v>3.6778072996783666</v>
      </c>
      <c r="F40" s="76">
        <f>分析係数表!C43</f>
        <v>0.58313408441687564</v>
      </c>
      <c r="G40" s="77">
        <f>E40*F40</f>
        <v>2.144654792359646</v>
      </c>
      <c r="H40" s="77">
        <v>2.7436049826960134</v>
      </c>
      <c r="I40" s="77">
        <f>C40+H40</f>
        <v>2.7436049826960134</v>
      </c>
      <c r="J40" s="76">
        <f>分析係数表!G43</f>
        <v>0.35547453496171444</v>
      </c>
      <c r="K40" s="78">
        <f>I40*J40</f>
        <v>0.97528170534250791</v>
      </c>
      <c r="L40" s="79"/>
      <c r="M40" s="80"/>
      <c r="N40" s="81">
        <f>分析係数表!H43</f>
        <v>3.5303064373624467E-2</v>
      </c>
      <c r="O40" s="82">
        <f t="shared" si="4"/>
        <v>0.52322798514701785</v>
      </c>
      <c r="P40" s="76">
        <f>分析係数表!C43</f>
        <v>0.58313408441687564</v>
      </c>
      <c r="Q40" s="82">
        <f>O40*P40</f>
        <v>0.30511207205999286</v>
      </c>
      <c r="R40" s="83">
        <v>0.62901814732548911</v>
      </c>
      <c r="S40" s="84">
        <f>I40+R40</f>
        <v>3.3726231300215024</v>
      </c>
      <c r="T40" s="85">
        <f>分析係数表!F43</f>
        <v>0.6082654287782493</v>
      </c>
      <c r="U40" s="86">
        <f>S40*T40</f>
        <v>2.0514500542899703</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投入係数表!Q41</f>
        <v>1.1986335577441717E-4</v>
      </c>
      <c r="E41" s="77">
        <f>$C$19*D41</f>
        <v>1.1986335577441717E-2</v>
      </c>
      <c r="F41" s="76">
        <f>分析係数表!C44</f>
        <v>0.48869592147894036</v>
      </c>
      <c r="G41" s="77">
        <f>E41*F41</f>
        <v>5.8576733101736861E-3</v>
      </c>
      <c r="H41" s="77">
        <v>1.145577204491486E-2</v>
      </c>
      <c r="I41" s="77">
        <f>C41+H41</f>
        <v>1.145577204491486E-2</v>
      </c>
      <c r="J41" s="76">
        <f>分析係数表!G44</f>
        <v>0.26651387949759747</v>
      </c>
      <c r="K41" s="78">
        <f>I41*J41</f>
        <v>3.0531222503303846E-3</v>
      </c>
      <c r="L41" s="79"/>
      <c r="M41" s="80"/>
      <c r="N41" s="81">
        <f>分析係数表!H44</f>
        <v>0.11648762971842183</v>
      </c>
      <c r="O41" s="82">
        <f t="shared" si="4"/>
        <v>1.7264673442246061</v>
      </c>
      <c r="P41" s="76">
        <f>分析係数表!C44</f>
        <v>0.48869592147894036</v>
      </c>
      <c r="Q41" s="82">
        <f>O41*P41</f>
        <v>0.84371754968914281</v>
      </c>
      <c r="R41" s="83">
        <v>0.85891076284626988</v>
      </c>
      <c r="S41" s="84">
        <f>I41+R41</f>
        <v>0.87036653489118476</v>
      </c>
      <c r="T41" s="85">
        <f>分析係数表!F44</f>
        <v>0.48744292920528731</v>
      </c>
      <c r="U41" s="86">
        <f>S41*T41</f>
        <v>0.42425401324961498</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投入係数表!Q42</f>
        <v>1.1187246538945602E-3</v>
      </c>
      <c r="E42" s="77">
        <f>$C$19*D42</f>
        <v>0.11187246538945603</v>
      </c>
      <c r="F42" s="76">
        <f>分析係数表!C45</f>
        <v>1</v>
      </c>
      <c r="G42" s="77">
        <f>E42*F42</f>
        <v>0.11187246538945603</v>
      </c>
      <c r="H42" s="77">
        <v>0.14503205445059186</v>
      </c>
      <c r="I42" s="77">
        <f>C42+H42</f>
        <v>0.14503205445059186</v>
      </c>
      <c r="J42" s="76">
        <f>分析係数表!G45</f>
        <v>0</v>
      </c>
      <c r="K42" s="78">
        <f>I42*J42</f>
        <v>0</v>
      </c>
      <c r="L42" s="79"/>
      <c r="M42" s="80"/>
      <c r="N42" s="81">
        <f>分析係数表!H45</f>
        <v>0</v>
      </c>
      <c r="O42" s="82">
        <f t="shared" si="4"/>
        <v>0</v>
      </c>
      <c r="P42" s="76">
        <f>分析係数表!C45</f>
        <v>1</v>
      </c>
      <c r="Q42" s="82">
        <f>O42*P42</f>
        <v>0</v>
      </c>
      <c r="R42" s="83">
        <v>2.4249539603230522E-2</v>
      </c>
      <c r="S42" s="84">
        <f>I42+R42</f>
        <v>0.16928159405382237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8.4104121301716052E-3</v>
      </c>
      <c r="E43" s="77">
        <f>$C$19*D43</f>
        <v>0.8410412130171605</v>
      </c>
      <c r="F43" s="76">
        <f>分析係数表!C46</f>
        <v>0.30494810971089692</v>
      </c>
      <c r="G43" s="77">
        <f>E43*F43</f>
        <v>0.25647392809854291</v>
      </c>
      <c r="H43" s="77">
        <v>0.29027290490792079</v>
      </c>
      <c r="I43" s="77">
        <f>C43+H43</f>
        <v>0.29027290490792079</v>
      </c>
      <c r="J43" s="76">
        <f>分析係数表!G46</f>
        <v>9.2473281285530198E-3</v>
      </c>
      <c r="K43" s="78">
        <f>I43*J43</f>
        <v>2.684248798511812E-3</v>
      </c>
      <c r="L43" s="79"/>
      <c r="M43" s="80"/>
      <c r="N43" s="81">
        <f>分析係数表!H46</f>
        <v>2.1824388568312321E-2</v>
      </c>
      <c r="O43" s="82">
        <f t="shared" si="4"/>
        <v>0.32346004689029478</v>
      </c>
      <c r="P43" s="76">
        <f>分析係数表!C46</f>
        <v>0.30494810971089692</v>
      </c>
      <c r="Q43" s="82">
        <f>O43*P43</f>
        <v>9.8638529866193481E-2</v>
      </c>
      <c r="R43" s="83">
        <v>0.11435588956153293</v>
      </c>
      <c r="S43" s="84">
        <f>I43+R43</f>
        <v>0.40462879446945371</v>
      </c>
      <c r="T43" s="85">
        <f>分析係数表!F46</f>
        <v>0.31334798756916549</v>
      </c>
      <c r="U43" s="86">
        <f>S43*T43</f>
        <v>0.12678961845954079</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投入係数表!Q44</f>
        <v>0.57196795652955634</v>
      </c>
      <c r="E44" s="91">
        <f>SUM(E5:E43)</f>
        <v>57.196795652955629</v>
      </c>
      <c r="F44" s="92">
        <f>分析係数表!C47</f>
        <v>0.48015758503444039</v>
      </c>
      <c r="G44" s="91">
        <f>SUM(G5:G43)</f>
        <v>15.648558654660716</v>
      </c>
      <c r="H44" s="91">
        <f>SUM(H5:H43)</f>
        <v>19.109128466802638</v>
      </c>
      <c r="I44" s="91">
        <f>SUM(I5:I43)</f>
        <v>119.10912846680262</v>
      </c>
      <c r="J44" s="92">
        <f>分析係数表!G47</f>
        <v>0.24216917805049562</v>
      </c>
      <c r="K44" s="93">
        <f>SUM(K5:K43)</f>
        <v>23.625455769529392</v>
      </c>
      <c r="L44" s="94">
        <f>最終需要_まとめ!$L$33</f>
        <v>0.62733333333333341</v>
      </c>
      <c r="M44" s="91">
        <f>K44*L44</f>
        <v>14.821035919418106</v>
      </c>
      <c r="N44" s="95">
        <f>分析係数表!H47</f>
        <v>1</v>
      </c>
      <c r="O44" s="96">
        <f>SUM(O5:O43)</f>
        <v>14.821035919418106</v>
      </c>
      <c r="P44" s="92">
        <f>分析係数表!C47</f>
        <v>0.48015758503444039</v>
      </c>
      <c r="Q44" s="96">
        <f>SUM(Q5:Q43)</f>
        <v>7.8331932429653657</v>
      </c>
      <c r="R44" s="91">
        <f>SUM(R5:R43)</f>
        <v>9.0854438753019142</v>
      </c>
      <c r="S44" s="97">
        <f>SUM(S5:S43)</f>
        <v>128.19457234210458</v>
      </c>
      <c r="T44" s="98">
        <f>分析係数表!F47</f>
        <v>0.48752883779285588</v>
      </c>
      <c r="U44" s="99">
        <f>SUM(U5:U43)</f>
        <v>55.585223694426233</v>
      </c>
      <c r="V44" s="100">
        <f>分析係数表!D47</f>
        <v>6.635127530274626E-2</v>
      </c>
      <c r="W44" s="164">
        <f>SUM(W5:W43)</f>
        <v>6</v>
      </c>
      <c r="X44" s="92">
        <f>分析係数表!E47</f>
        <v>5.6027434453383658E-2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298</v>
      </c>
      <c r="S2" s="3" t="s">
        <v>153</v>
      </c>
      <c r="U2" s="64" t="s">
        <v>210</v>
      </c>
      <c r="W2" s="3" t="s">
        <v>130</v>
      </c>
      <c r="Y2" s="3" t="s">
        <v>154</v>
      </c>
    </row>
    <row r="3" spans="1:25" ht="44" x14ac:dyDescent="0.2">
      <c r="B3" s="65"/>
      <c r="C3" s="66" t="s">
        <v>228</v>
      </c>
      <c r="D3" s="66" t="s">
        <v>312</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1.3183034008406591E-2</v>
      </c>
      <c r="G5" s="77">
        <f t="shared" ref="G5:G38" si="1">E5*F5</f>
        <v>0</v>
      </c>
      <c r="H5" s="77">
        <f t="array" ref="H5:H43">MMULT(逆行列係数!C5:AO43,'16'!G5:G43)</f>
        <v>1.9267218802842832E-5</v>
      </c>
      <c r="I5" s="77">
        <f t="shared" ref="I5:I38" si="2">C5+H5</f>
        <v>1.9267218802842832E-5</v>
      </c>
      <c r="J5" s="76">
        <f>分析係数表!G8</f>
        <v>0.12262521588946459</v>
      </c>
      <c r="K5" s="78">
        <f t="shared" ref="K5:K38" si="3">I5*J5</f>
        <v>2.3626468652881539E-6</v>
      </c>
      <c r="L5" s="79" t="s">
        <v>184</v>
      </c>
      <c r="M5" s="80" t="s">
        <v>184</v>
      </c>
      <c r="N5" s="81">
        <f>分析係数表!H8</f>
        <v>1.0919276675383911E-2</v>
      </c>
      <c r="O5" s="82">
        <f t="shared" ref="O5:O43" si="4">$M$44*N5</f>
        <v>0.17182948272246371</v>
      </c>
      <c r="P5" s="76">
        <f>分析係数表!C8</f>
        <v>1.3183034008406591E-2</v>
      </c>
      <c r="Q5" s="82">
        <f t="shared" ref="Q5:Q38" si="5">O5*P5</f>
        <v>2.2652339143771519E-3</v>
      </c>
      <c r="R5" s="83">
        <f t="array" ref="R5:R43">MMULT(逆行列係数!C5:AO43,'16'!Q5:Q43)</f>
        <v>2.6225823387709675E-3</v>
      </c>
      <c r="S5" s="84">
        <f t="shared" ref="S5:S38" si="6">I5+R5</f>
        <v>2.6418495575738104E-3</v>
      </c>
      <c r="T5" s="85">
        <f>分析係数表!F8</f>
        <v>0.45595854922279794</v>
      </c>
      <c r="U5" s="86">
        <f t="shared" ref="U5:U38" si="7">S5*T5</f>
        <v>1.2045738915362452E-3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投入係数表!R6</f>
        <v>0</v>
      </c>
      <c r="E6" s="77">
        <f t="shared" si="0"/>
        <v>0</v>
      </c>
      <c r="F6" s="76">
        <f>分析係数表!C9</f>
        <v>2.8837209302325584E-2</v>
      </c>
      <c r="G6" s="77">
        <f t="shared" si="1"/>
        <v>0</v>
      </c>
      <c r="H6" s="77">
        <v>6.7977713850588428E-6</v>
      </c>
      <c r="I6" s="77">
        <f t="shared" si="2"/>
        <v>6.7977713850588428E-6</v>
      </c>
      <c r="J6" s="76">
        <f>分析係数表!G9</f>
        <v>0.26470588235294118</v>
      </c>
      <c r="K6" s="78">
        <f t="shared" si="3"/>
        <v>1.799410072515576E-6</v>
      </c>
      <c r="L6" s="79"/>
      <c r="M6" s="80"/>
      <c r="N6" s="81">
        <f>分析係数表!H9</f>
        <v>5.6393540150961169E-4</v>
      </c>
      <c r="O6" s="82">
        <f t="shared" si="4"/>
        <v>8.8742808897526657E-3</v>
      </c>
      <c r="P6" s="76">
        <f>分析係数表!C9</f>
        <v>2.8837209302325584E-2</v>
      </c>
      <c r="Q6" s="82">
        <f t="shared" si="5"/>
        <v>2.5590949542542575E-4</v>
      </c>
      <c r="R6" s="83">
        <v>2.9215871540104384E-4</v>
      </c>
      <c r="S6" s="84">
        <f t="shared" si="6"/>
        <v>2.9895648678610271E-4</v>
      </c>
      <c r="T6" s="85">
        <f>分析係数表!F9</f>
        <v>0.73529411764705888</v>
      </c>
      <c r="U6" s="86">
        <f t="shared" si="7"/>
        <v>2.19820946166252E-4</v>
      </c>
      <c r="V6" s="87">
        <f>分析係数表!D9</f>
        <v>5.8823529411764705E-2</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7.2513812154696433E-3</v>
      </c>
      <c r="G7" s="77">
        <f t="shared" si="1"/>
        <v>0</v>
      </c>
      <c r="H7" s="77">
        <v>3.7679208524054465E-6</v>
      </c>
      <c r="I7" s="77">
        <f t="shared" si="2"/>
        <v>3.7679208524054465E-6</v>
      </c>
      <c r="J7" s="76">
        <f>分析係数表!G10</f>
        <v>0.19230769230769232</v>
      </c>
      <c r="K7" s="78">
        <f t="shared" si="3"/>
        <v>7.2460016392412435E-7</v>
      </c>
      <c r="L7" s="79"/>
      <c r="M7" s="80"/>
      <c r="N7" s="81">
        <f>分析係数表!H10</f>
        <v>1.0712116731972216E-3</v>
      </c>
      <c r="O7" s="82">
        <f t="shared" si="4"/>
        <v>1.6856954280377905E-2</v>
      </c>
      <c r="P7" s="76">
        <f>分析係数表!C10</f>
        <v>7.2513812154696433E-3</v>
      </c>
      <c r="Q7" s="82">
        <f t="shared" si="5"/>
        <v>1.2223620161876293E-4</v>
      </c>
      <c r="R7" s="83">
        <v>1.630012969569514E-4</v>
      </c>
      <c r="S7" s="84">
        <f t="shared" si="6"/>
        <v>1.6676921780935686E-4</v>
      </c>
      <c r="T7" s="85">
        <f>分析係数表!F10</f>
        <v>0.57692307692307687</v>
      </c>
      <c r="U7" s="86">
        <f t="shared" si="7"/>
        <v>9.6213010274628948E-5</v>
      </c>
      <c r="V7" s="87">
        <f>分析係数表!D10</f>
        <v>3.8461538461538464E-2</v>
      </c>
      <c r="W7" s="167">
        <f t="shared" si="8"/>
        <v>0</v>
      </c>
      <c r="X7" s="76">
        <f>分析係数表!E10</f>
        <v>0</v>
      </c>
      <c r="Y7" s="166">
        <f t="shared" si="9"/>
        <v>0</v>
      </c>
    </row>
    <row r="8" spans="1:25" x14ac:dyDescent="0.2">
      <c r="A8" s="6" t="s">
        <v>222</v>
      </c>
      <c r="B8" s="5" t="s">
        <v>27</v>
      </c>
      <c r="C8" s="90"/>
      <c r="D8" s="76">
        <f>投入係数表!R8</f>
        <v>5.5459272097053729E-5</v>
      </c>
      <c r="E8" s="77">
        <f t="shared" si="0"/>
        <v>5.5459272097053728E-3</v>
      </c>
      <c r="F8" s="76">
        <f>分析係数表!C11</f>
        <v>1.1498343082089746E-2</v>
      </c>
      <c r="G8" s="77">
        <f t="shared" si="1"/>
        <v>6.3768973765489063E-5</v>
      </c>
      <c r="H8" s="77">
        <v>4.8488381604856936E-3</v>
      </c>
      <c r="I8" s="77">
        <f t="shared" si="2"/>
        <v>4.8488381604856936E-3</v>
      </c>
      <c r="J8" s="76">
        <f>分析係数表!G11</f>
        <v>0.33907284768211921</v>
      </c>
      <c r="K8" s="78">
        <f t="shared" si="3"/>
        <v>1.6441093630256128E-3</v>
      </c>
      <c r="L8" s="79"/>
      <c r="M8" s="80"/>
      <c r="N8" s="81">
        <f>分析係数表!H11</f>
        <v>-2.0361874779781897E-5</v>
      </c>
      <c r="O8" s="82">
        <f t="shared" si="4"/>
        <v>-3.2042144499891883E-4</v>
      </c>
      <c r="P8" s="76">
        <f>分析係数表!C11</f>
        <v>1.1498343082089746E-2</v>
      </c>
      <c r="Q8" s="82">
        <f t="shared" si="5"/>
        <v>-3.6843157054565183E-6</v>
      </c>
      <c r="R8" s="83">
        <v>4.6659906947196745E-4</v>
      </c>
      <c r="S8" s="84">
        <f t="shared" si="6"/>
        <v>5.3154372299576607E-3</v>
      </c>
      <c r="T8" s="85">
        <f>分析係数表!F11</f>
        <v>0.56026490066225165</v>
      </c>
      <c r="U8" s="86">
        <f t="shared" si="7"/>
        <v>2.9780529116186626E-3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投入係数表!R9</f>
        <v>0</v>
      </c>
      <c r="E9" s="77">
        <f t="shared" si="0"/>
        <v>0</v>
      </c>
      <c r="F9" s="76">
        <f>分析係数表!C12</f>
        <v>1.9264738750820132E-2</v>
      </c>
      <c r="G9" s="77">
        <f t="shared" si="1"/>
        <v>0</v>
      </c>
      <c r="H9" s="77">
        <v>6.4042734611326096E-5</v>
      </c>
      <c r="I9" s="77">
        <f t="shared" si="2"/>
        <v>6.4042734611326096E-5</v>
      </c>
      <c r="J9" s="76">
        <f>分析係数表!G12</f>
        <v>0.14212218649517686</v>
      </c>
      <c r="K9" s="78">
        <f t="shared" si="3"/>
        <v>9.1018934720920048E-6</v>
      </c>
      <c r="L9" s="79"/>
      <c r="M9" s="80"/>
      <c r="N9" s="81">
        <f>分析係数表!H12</f>
        <v>9.1393832299599312E-2</v>
      </c>
      <c r="O9" s="82">
        <f t="shared" si="4"/>
        <v>1.4382046901940604</v>
      </c>
      <c r="P9" s="76">
        <f>分析係数表!C12</f>
        <v>1.9264738750820132E-2</v>
      </c>
      <c r="Q9" s="82">
        <f t="shared" si="5"/>
        <v>2.7706637626792777E-2</v>
      </c>
      <c r="R9" s="83">
        <v>3.0662196895822082E-2</v>
      </c>
      <c r="S9" s="84">
        <f t="shared" si="6"/>
        <v>3.0726239630433409E-2</v>
      </c>
      <c r="T9" s="85">
        <f>分析係数表!F12</f>
        <v>0.30139335476956058</v>
      </c>
      <c r="U9" s="86">
        <f t="shared" si="7"/>
        <v>9.2606844416697493E-3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投入係数表!R10</f>
        <v>1.3864818024263432E-3</v>
      </c>
      <c r="E10" s="77">
        <f t="shared" si="0"/>
        <v>0.13864818024263431</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0.22249786513381448</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投入係数表!R11</f>
        <v>1.1646447140381282E-3</v>
      </c>
      <c r="E11" s="77">
        <f t="shared" si="0"/>
        <v>0.11646447140381282</v>
      </c>
      <c r="F11" s="76">
        <f>分析係数表!C14</f>
        <v>0.18033902375567878</v>
      </c>
      <c r="G11" s="77">
        <f t="shared" si="1"/>
        <v>2.1003089075184771E-2</v>
      </c>
      <c r="H11" s="77">
        <v>6.5904732834284954E-2</v>
      </c>
      <c r="I11" s="77">
        <f t="shared" si="2"/>
        <v>6.5904732834284954E-2</v>
      </c>
      <c r="J11" s="76">
        <f>分析係数表!G14</f>
        <v>0.15919504269018833</v>
      </c>
      <c r="K11" s="78">
        <f t="shared" si="3"/>
        <v>1.049170675703945E-2</v>
      </c>
      <c r="L11" s="79"/>
      <c r="M11" s="80"/>
      <c r="N11" s="81">
        <f>分析係数表!H14</f>
        <v>1.121673710694942E-3</v>
      </c>
      <c r="O11" s="82">
        <f t="shared" si="4"/>
        <v>1.7651042209288269E-2</v>
      </c>
      <c r="P11" s="76">
        <f>分析係数表!C14</f>
        <v>0.18033902375567878</v>
      </c>
      <c r="Q11" s="82">
        <f t="shared" si="5"/>
        <v>3.1831717202933261E-3</v>
      </c>
      <c r="R11" s="83">
        <v>1.78913571480151E-2</v>
      </c>
      <c r="S11" s="84">
        <f t="shared" si="6"/>
        <v>8.3796089982300051E-2</v>
      </c>
      <c r="T11" s="85">
        <f>分析係数表!F14</f>
        <v>0.29273560341521504</v>
      </c>
      <c r="U11" s="86">
        <f t="shared" si="7"/>
        <v>2.4530098964804261E-2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投入係数表!R12</f>
        <v>4.1317157712305024E-3</v>
      </c>
      <c r="E12" s="77">
        <f t="shared" si="0"/>
        <v>0.41317157712305025</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0.13103843963738396</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投入係数表!R13</f>
        <v>1.0537261698440208E-3</v>
      </c>
      <c r="E13" s="77">
        <f t="shared" si="0"/>
        <v>0.10537261698440209</v>
      </c>
      <c r="F13" s="76">
        <f>分析係数表!C16</f>
        <v>5.2745741191408291E-2</v>
      </c>
      <c r="G13" s="77">
        <f t="shared" si="1"/>
        <v>5.5579567841206661E-3</v>
      </c>
      <c r="H13" s="77">
        <v>1.5359885688879292E-2</v>
      </c>
      <c r="I13" s="77">
        <f t="shared" si="2"/>
        <v>1.5359885688879292E-2</v>
      </c>
      <c r="J13" s="76">
        <f>分析係数表!G16</f>
        <v>3.3494998484389207E-2</v>
      </c>
      <c r="K13" s="78">
        <f t="shared" si="3"/>
        <v>5.144793478694034E-4</v>
      </c>
      <c r="L13" s="79"/>
      <c r="M13" s="80"/>
      <c r="N13" s="81">
        <f>分析係数表!H16</f>
        <v>1.6486921479299057E-2</v>
      </c>
      <c r="O13" s="82">
        <f t="shared" si="4"/>
        <v>0.2594438508789072</v>
      </c>
      <c r="P13" s="76">
        <f>分析係数表!C16</f>
        <v>5.2745741191408291E-2</v>
      </c>
      <c r="Q13" s="82">
        <f t="shared" si="5"/>
        <v>1.3684558212161165E-2</v>
      </c>
      <c r="R13" s="83">
        <v>1.6389976247618027E-2</v>
      </c>
      <c r="S13" s="84">
        <f t="shared" si="6"/>
        <v>3.1749861936497321E-2</v>
      </c>
      <c r="T13" s="85">
        <f>分析係数表!F16</f>
        <v>0.28872385571385267</v>
      </c>
      <c r="U13" s="86">
        <f t="shared" si="7"/>
        <v>9.1669425566879952E-3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投入係数表!R14</f>
        <v>2.1227036395147315E-2</v>
      </c>
      <c r="E14" s="77">
        <f t="shared" si="0"/>
        <v>2.1227036395147314</v>
      </c>
      <c r="F14" s="76">
        <f>分析係数表!C17</f>
        <v>0.15216261717207402</v>
      </c>
      <c r="G14" s="77">
        <f t="shared" si="1"/>
        <v>0.3229961412692483</v>
      </c>
      <c r="H14" s="77">
        <v>0.36003070182200969</v>
      </c>
      <c r="I14" s="77">
        <f t="shared" si="2"/>
        <v>0.36003070182200969</v>
      </c>
      <c r="J14" s="76">
        <f>分析係数表!G17</f>
        <v>0.21223848391031053</v>
      </c>
      <c r="K14" s="78">
        <f t="shared" si="3"/>
        <v>7.6412370315868408E-2</v>
      </c>
      <c r="L14" s="79"/>
      <c r="M14" s="80"/>
      <c r="N14" s="81">
        <f>分析係数表!H17</f>
        <v>2.8913862187290294E-3</v>
      </c>
      <c r="O14" s="82">
        <f t="shared" si="4"/>
        <v>4.5499845189846476E-2</v>
      </c>
      <c r="P14" s="76">
        <f>分析係数表!C17</f>
        <v>0.15216261717207402</v>
      </c>
      <c r="Q14" s="82">
        <f t="shared" si="5"/>
        <v>6.9233755250112427E-3</v>
      </c>
      <c r="R14" s="83">
        <v>1.5984728732137101E-2</v>
      </c>
      <c r="S14" s="84">
        <f t="shared" si="6"/>
        <v>0.37601543055414677</v>
      </c>
      <c r="T14" s="85">
        <f>分析係数表!F17</f>
        <v>0.32270850924101696</v>
      </c>
      <c r="U14" s="86">
        <f t="shared" si="7"/>
        <v>0.12134337904574784</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投入係数表!R15</f>
        <v>4.533795493934142E-3</v>
      </c>
      <c r="E15" s="77">
        <f t="shared" si="0"/>
        <v>0.45337954939341418</v>
      </c>
      <c r="F15" s="76">
        <f>分析係数表!C18</f>
        <v>0.19097312809809552</v>
      </c>
      <c r="G15" s="77">
        <f t="shared" si="1"/>
        <v>8.6583310763365312E-2</v>
      </c>
      <c r="H15" s="77">
        <v>0.10151512384444442</v>
      </c>
      <c r="I15" s="77">
        <f t="shared" si="2"/>
        <v>0.10151512384444442</v>
      </c>
      <c r="J15" s="76">
        <f>分析係数表!G18</f>
        <v>0.21574136510077171</v>
      </c>
      <c r="K15" s="78">
        <f t="shared" si="3"/>
        <v>2.1901011396574337E-2</v>
      </c>
      <c r="L15" s="79"/>
      <c r="M15" s="80"/>
      <c r="N15" s="81">
        <f>分析係数表!H18</f>
        <v>4.4087885392745155E-4</v>
      </c>
      <c r="O15" s="82">
        <f t="shared" si="4"/>
        <v>6.937820852585287E-3</v>
      </c>
      <c r="P15" s="76">
        <f>分析係数表!C18</f>
        <v>0.19097312809809552</v>
      </c>
      <c r="Q15" s="82">
        <f t="shared" si="5"/>
        <v>1.3249373504024083E-3</v>
      </c>
      <c r="R15" s="83">
        <v>3.4392056525707013E-3</v>
      </c>
      <c r="S15" s="84">
        <f t="shared" si="6"/>
        <v>0.10495432949701512</v>
      </c>
      <c r="T15" s="85">
        <f>分析係数表!F18</f>
        <v>0.45875477635423689</v>
      </c>
      <c r="U15" s="86">
        <f t="shared" si="7"/>
        <v>4.814829995581206E-2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投入係数表!R16</f>
        <v>9.555632582322357E-2</v>
      </c>
      <c r="E16" s="77">
        <f t="shared" si="0"/>
        <v>9.5556325823223567</v>
      </c>
      <c r="F16" s="76">
        <f>分析係数表!C19</f>
        <v>0.34654894752252985</v>
      </c>
      <c r="G16" s="77">
        <f t="shared" si="1"/>
        <v>3.3114944143158067</v>
      </c>
      <c r="H16" s="77">
        <v>4.1838971820656363</v>
      </c>
      <c r="I16" s="77">
        <f t="shared" si="2"/>
        <v>4.1838971820656363</v>
      </c>
      <c r="J16" s="76">
        <f>分析係数表!G19</f>
        <v>5.7665249016256609E-2</v>
      </c>
      <c r="K16" s="78">
        <f t="shared" si="3"/>
        <v>0.24126547286222924</v>
      </c>
      <c r="L16" s="79"/>
      <c r="M16" s="80"/>
      <c r="N16" s="81">
        <f>分析係数表!H19</f>
        <v>-1.1331825964400361E-4</v>
      </c>
      <c r="O16" s="82">
        <f t="shared" si="4"/>
        <v>-1.7832149982548527E-3</v>
      </c>
      <c r="P16" s="76">
        <f>分析係数表!C19</f>
        <v>0.34654894752252985</v>
      </c>
      <c r="Q16" s="82">
        <f t="shared" si="5"/>
        <v>-6.1797128085160904E-4</v>
      </c>
      <c r="R16" s="83">
        <v>4.9072835978086144E-3</v>
      </c>
      <c r="S16" s="84">
        <f t="shared" si="6"/>
        <v>4.1888044656634449</v>
      </c>
      <c r="T16" s="85">
        <f>分析係数表!F19</f>
        <v>0.23996184268055168</v>
      </c>
      <c r="U16" s="86">
        <f t="shared" si="7"/>
        <v>1.0051532382091239</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投入係数表!R17</f>
        <v>2.0173310225303293E-2</v>
      </c>
      <c r="E17" s="77">
        <f t="shared" si="0"/>
        <v>2.0173310225303291</v>
      </c>
      <c r="F17" s="76">
        <f>分析係数表!C20</f>
        <v>0.26243263202551737</v>
      </c>
      <c r="G17" s="77">
        <f t="shared" si="1"/>
        <v>0.52941348990936254</v>
      </c>
      <c r="H17" s="77">
        <v>0.65267307406010067</v>
      </c>
      <c r="I17" s="77">
        <f t="shared" si="2"/>
        <v>0.65267307406010067</v>
      </c>
      <c r="J17" s="76">
        <f>分析係数表!G20</f>
        <v>0.1000148720999405</v>
      </c>
      <c r="K17" s="78">
        <f t="shared" si="3"/>
        <v>6.5277014025195965E-2</v>
      </c>
      <c r="L17" s="79"/>
      <c r="M17" s="80"/>
      <c r="N17" s="81">
        <f>分析係数表!H20</f>
        <v>5.5154121686104877E-4</v>
      </c>
      <c r="O17" s="82">
        <f t="shared" si="4"/>
        <v>8.6792417493185402E-3</v>
      </c>
      <c r="P17" s="76">
        <f>分析係数表!C20</f>
        <v>0.26243263202551737</v>
      </c>
      <c r="Q17" s="82">
        <f t="shared" si="5"/>
        <v>2.2777162562594203E-3</v>
      </c>
      <c r="R17" s="83">
        <v>8.358829554901295E-3</v>
      </c>
      <c r="S17" s="84">
        <f t="shared" si="6"/>
        <v>0.66103190361500197</v>
      </c>
      <c r="T17" s="85">
        <f>分析係数表!F20</f>
        <v>0.22264772952607575</v>
      </c>
      <c r="U17" s="86">
        <f t="shared" si="7"/>
        <v>0.14717725248417993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投入係数表!R18</f>
        <v>3.3691507798960137E-2</v>
      </c>
      <c r="E18" s="77">
        <f t="shared" si="0"/>
        <v>3.3691507798960139</v>
      </c>
      <c r="F18" s="76">
        <f>分析係数表!C21</f>
        <v>0.1872140973927936</v>
      </c>
      <c r="G18" s="77">
        <f t="shared" si="1"/>
        <v>0.6307525222384589</v>
      </c>
      <c r="H18" s="77">
        <v>0.65908849244149592</v>
      </c>
      <c r="I18" s="77">
        <f t="shared" si="2"/>
        <v>0.65908849244149592</v>
      </c>
      <c r="J18" s="76">
        <f>分析係数表!G21</f>
        <v>0.28516992623231124</v>
      </c>
      <c r="K18" s="78">
        <f t="shared" si="3"/>
        <v>0.18795221677010662</v>
      </c>
      <c r="L18" s="79"/>
      <c r="M18" s="80"/>
      <c r="N18" s="81">
        <f>分析係数表!H21</f>
        <v>9.0743137605549761E-4</v>
      </c>
      <c r="O18" s="82">
        <f t="shared" si="4"/>
        <v>1.4279651353212687E-2</v>
      </c>
      <c r="P18" s="76">
        <f>分析係数表!C21</f>
        <v>0.1872140973927936</v>
      </c>
      <c r="Q18" s="82">
        <f t="shared" si="5"/>
        <v>2.673352039175497E-3</v>
      </c>
      <c r="R18" s="83">
        <v>7.4798914339313186E-3</v>
      </c>
      <c r="S18" s="84">
        <f t="shared" si="6"/>
        <v>0.66656838387542727</v>
      </c>
      <c r="T18" s="85">
        <f>分析係数表!F21</f>
        <v>0.425556514517416</v>
      </c>
      <c r="U18" s="86">
        <f t="shared" si="7"/>
        <v>0.2836625181295338</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投入係数表!R19</f>
        <v>4.1025996533795496E-2</v>
      </c>
      <c r="E19" s="77">
        <f t="shared" si="0"/>
        <v>4.1025996533795492</v>
      </c>
      <c r="F19" s="76">
        <f>分析係数表!C22</f>
        <v>8.038175161462835E-2</v>
      </c>
      <c r="G19" s="77">
        <f t="shared" si="1"/>
        <v>0.3297741463122153</v>
      </c>
      <c r="H19" s="77">
        <v>0.3385197124455665</v>
      </c>
      <c r="I19" s="77">
        <f t="shared" si="2"/>
        <v>0.3385197124455665</v>
      </c>
      <c r="J19" s="76">
        <f>分析係数表!G22</f>
        <v>0.19463811255169108</v>
      </c>
      <c r="K19" s="78">
        <f t="shared" si="3"/>
        <v>6.5888837891946272E-2</v>
      </c>
      <c r="L19" s="79"/>
      <c r="M19" s="80"/>
      <c r="N19" s="81">
        <f>分析係数表!H22</f>
        <v>4.3379646269970129E-5</v>
      </c>
      <c r="O19" s="82">
        <f t="shared" si="4"/>
        <v>6.8263699151943581E-4</v>
      </c>
      <c r="P19" s="76">
        <f>分析係数表!C22</f>
        <v>8.038175161462835E-2</v>
      </c>
      <c r="Q19" s="82">
        <f t="shared" si="5"/>
        <v>5.4871557095272451E-5</v>
      </c>
      <c r="R19" s="83">
        <v>1.0524130568801506E-3</v>
      </c>
      <c r="S19" s="84">
        <f t="shared" si="6"/>
        <v>0.33957212550244664</v>
      </c>
      <c r="T19" s="85">
        <f>分析係数表!F22</f>
        <v>0.41254969334958147</v>
      </c>
      <c r="U19" s="86">
        <f t="shared" si="7"/>
        <v>0.14009037624609996</v>
      </c>
      <c r="V19" s="87">
        <f>分析係数表!D22</f>
        <v>4.4848872285594421E-2</v>
      </c>
      <c r="W19" s="167">
        <f t="shared" si="8"/>
        <v>0</v>
      </c>
      <c r="X19" s="76">
        <f>分析係数表!E22</f>
        <v>4.3889965439399083E-2</v>
      </c>
      <c r="Y19" s="166">
        <f t="shared" si="9"/>
        <v>0</v>
      </c>
    </row>
    <row r="20" spans="1:25" x14ac:dyDescent="0.2">
      <c r="A20" s="6" t="s">
        <v>8</v>
      </c>
      <c r="B20" s="5" t="s">
        <v>270</v>
      </c>
      <c r="C20" s="75">
        <f>最終需要_まとめ!C21</f>
        <v>100</v>
      </c>
      <c r="D20" s="76">
        <f>投入係数表!R20</f>
        <v>0.15254072790294626</v>
      </c>
      <c r="E20" s="77">
        <f t="shared" si="0"/>
        <v>15.254072790294625</v>
      </c>
      <c r="F20" s="76">
        <f>分析係数表!C23</f>
        <v>0</v>
      </c>
      <c r="G20" s="77">
        <f t="shared" si="1"/>
        <v>0</v>
      </c>
      <c r="H20" s="77">
        <v>0</v>
      </c>
      <c r="I20" s="77">
        <f t="shared" si="2"/>
        <v>100</v>
      </c>
      <c r="J20" s="76">
        <f>分析係数表!G23</f>
        <v>0.21584748700173309</v>
      </c>
      <c r="K20" s="78">
        <f t="shared" si="3"/>
        <v>21.584748700173311</v>
      </c>
      <c r="L20" s="79"/>
      <c r="M20" s="80"/>
      <c r="N20" s="81">
        <f>分析係数表!H23</f>
        <v>2.5673668200594567E-5</v>
      </c>
      <c r="O20" s="82">
        <f t="shared" si="4"/>
        <v>4.0400964804211507E-4</v>
      </c>
      <c r="P20" s="76">
        <f>分析係数表!C23</f>
        <v>0</v>
      </c>
      <c r="Q20" s="82">
        <f t="shared" si="5"/>
        <v>0</v>
      </c>
      <c r="R20" s="83">
        <v>0</v>
      </c>
      <c r="S20" s="84">
        <f t="shared" si="6"/>
        <v>100</v>
      </c>
      <c r="T20" s="85">
        <f>分析係数表!F23</f>
        <v>0.44051299826689777</v>
      </c>
      <c r="U20" s="86">
        <f t="shared" si="7"/>
        <v>44.051299826689778</v>
      </c>
      <c r="V20" s="87">
        <f>分析係数表!D23</f>
        <v>7.0128249566724435E-2</v>
      </c>
      <c r="W20" s="167">
        <f t="shared" si="8"/>
        <v>7</v>
      </c>
      <c r="X20" s="76">
        <f>分析係数表!E23</f>
        <v>7.0031195840554589E-2</v>
      </c>
      <c r="Y20" s="166">
        <f t="shared" si="9"/>
        <v>7</v>
      </c>
    </row>
    <row r="21" spans="1:25" x14ac:dyDescent="0.2">
      <c r="A21" s="6" t="s">
        <v>9</v>
      </c>
      <c r="B21" s="5" t="s">
        <v>271</v>
      </c>
      <c r="C21" s="90"/>
      <c r="D21" s="76">
        <f>投入係数表!R21</f>
        <v>5.795493934142114E-3</v>
      </c>
      <c r="E21" s="77">
        <f t="shared" si="0"/>
        <v>0.57954939341421141</v>
      </c>
      <c r="F21" s="76">
        <f>分析係数表!C24</f>
        <v>0.43147437344773087</v>
      </c>
      <c r="G21" s="77">
        <f t="shared" si="1"/>
        <v>0.25006071140540936</v>
      </c>
      <c r="H21" s="77">
        <v>0.27018323915410353</v>
      </c>
      <c r="I21" s="77">
        <f t="shared" si="2"/>
        <v>0.27018323915410353</v>
      </c>
      <c r="J21" s="76">
        <f>分析係数表!G24</f>
        <v>0.20829056454796685</v>
      </c>
      <c r="K21" s="78">
        <f t="shared" si="3"/>
        <v>5.6276619414806564E-2</v>
      </c>
      <c r="L21" s="79"/>
      <c r="M21" s="80"/>
      <c r="N21" s="81">
        <f>分析係数表!H24</f>
        <v>3.3906948002854204E-4</v>
      </c>
      <c r="O21" s="82">
        <f t="shared" si="4"/>
        <v>5.3357136275906918E-3</v>
      </c>
      <c r="P21" s="76">
        <f>分析係数表!C24</f>
        <v>0.43147437344773087</v>
      </c>
      <c r="Q21" s="82">
        <f t="shared" si="5"/>
        <v>2.302223694361213E-3</v>
      </c>
      <c r="R21" s="83">
        <v>9.9719284448405859E-3</v>
      </c>
      <c r="S21" s="84">
        <f t="shared" si="6"/>
        <v>0.2801551675989441</v>
      </c>
      <c r="T21" s="85">
        <f>分析係数表!F24</f>
        <v>0.39163047769443349</v>
      </c>
      <c r="U21" s="86">
        <f t="shared" si="7"/>
        <v>0.10971730211533855</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投入係数表!R22</f>
        <v>9.8717504332755633E-3</v>
      </c>
      <c r="E22" s="77">
        <f t="shared" si="0"/>
        <v>0.98717504332755635</v>
      </c>
      <c r="F22" s="76">
        <f>分析係数表!C25</f>
        <v>2.0402938023075357E-2</v>
      </c>
      <c r="G22" s="77">
        <f t="shared" si="1"/>
        <v>2.0141271226938862E-2</v>
      </c>
      <c r="H22" s="77">
        <v>2.6035412282051858E-2</v>
      </c>
      <c r="I22" s="77">
        <f t="shared" si="2"/>
        <v>2.6035412282051858E-2</v>
      </c>
      <c r="J22" s="76">
        <f>分析係数表!G25</f>
        <v>0.19686528023418917</v>
      </c>
      <c r="K22" s="78">
        <f t="shared" si="3"/>
        <v>5.1254687349187901E-3</v>
      </c>
      <c r="L22" s="79"/>
      <c r="M22" s="80"/>
      <c r="N22" s="81">
        <f>分析係数表!H25</f>
        <v>5.1170276620495381E-4</v>
      </c>
      <c r="O22" s="82">
        <f t="shared" si="4"/>
        <v>8.0523302264945695E-3</v>
      </c>
      <c r="P22" s="76">
        <f>分析係数表!C25</f>
        <v>2.0402938023075357E-2</v>
      </c>
      <c r="Q22" s="82">
        <f t="shared" si="5"/>
        <v>1.6429119455250505E-4</v>
      </c>
      <c r="R22" s="83">
        <v>1.9943433588035121E-3</v>
      </c>
      <c r="S22" s="84">
        <f t="shared" si="6"/>
        <v>2.8029755640855372E-2</v>
      </c>
      <c r="T22" s="85">
        <f>分析係数表!F25</f>
        <v>0.34975910227480639</v>
      </c>
      <c r="U22" s="86">
        <f t="shared" si="7"/>
        <v>9.8036621699277657E-3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投入係数表!R23</f>
        <v>2.3694974003466204E-2</v>
      </c>
      <c r="E23" s="77">
        <f t="shared" si="0"/>
        <v>2.3694974003466203</v>
      </c>
      <c r="F23" s="76">
        <f>分析係数表!C26</f>
        <v>0.47286916478187335</v>
      </c>
      <c r="G23" s="77">
        <f t="shared" si="1"/>
        <v>1.1204622566547264</v>
      </c>
      <c r="H23" s="77">
        <v>1.2089551110496719</v>
      </c>
      <c r="I23" s="77">
        <f t="shared" si="2"/>
        <v>1.2089551110496719</v>
      </c>
      <c r="J23" s="76">
        <f>分析係数表!G26</f>
        <v>0.19643719482749369</v>
      </c>
      <c r="K23" s="78">
        <f t="shared" si="3"/>
        <v>0.23748375068695868</v>
      </c>
      <c r="L23" s="79"/>
      <c r="M23" s="80"/>
      <c r="N23" s="81">
        <f>分析係数表!H26</f>
        <v>1.0239367117519889E-2</v>
      </c>
      <c r="O23" s="82">
        <f t="shared" si="4"/>
        <v>0.16113019273293458</v>
      </c>
      <c r="P23" s="76">
        <f>分析係数表!C26</f>
        <v>0.47286916478187335</v>
      </c>
      <c r="Q23" s="82">
        <f t="shared" si="5"/>
        <v>7.6193499658765054E-2</v>
      </c>
      <c r="R23" s="83">
        <v>8.7871868510193948E-2</v>
      </c>
      <c r="S23" s="84">
        <f t="shared" si="6"/>
        <v>1.2968269795598659</v>
      </c>
      <c r="T23" s="85">
        <f>分析係数表!F26</f>
        <v>0.33423527698357336</v>
      </c>
      <c r="U23" s="86">
        <f t="shared" si="7"/>
        <v>0.4334453247129626</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投入係数表!R24</f>
        <v>1.9410745233968804E-4</v>
      </c>
      <c r="E24" s="77">
        <f t="shared" si="0"/>
        <v>1.9410745233968803E-2</v>
      </c>
      <c r="F24" s="76">
        <f>分析係数表!C27</f>
        <v>1</v>
      </c>
      <c r="G24" s="77">
        <f t="shared" si="1"/>
        <v>1.9410745233968803E-2</v>
      </c>
      <c r="H24" s="77">
        <v>2.5696338293245725E-2</v>
      </c>
      <c r="I24" s="77">
        <f t="shared" si="2"/>
        <v>2.5696338293245725E-2</v>
      </c>
      <c r="J24" s="76">
        <f>分析係数表!G27</f>
        <v>0.17103446822411195</v>
      </c>
      <c r="K24" s="78">
        <f t="shared" si="3"/>
        <v>4.3949595552921668E-3</v>
      </c>
      <c r="L24" s="79"/>
      <c r="M24" s="80"/>
      <c r="N24" s="81">
        <f>分析係数表!H27</f>
        <v>1.1068892190070134E-2</v>
      </c>
      <c r="O24" s="82">
        <f t="shared" si="4"/>
        <v>0.17418388377484706</v>
      </c>
      <c r="P24" s="76">
        <f>分析係数表!C27</f>
        <v>1</v>
      </c>
      <c r="Q24" s="82">
        <f t="shared" si="5"/>
        <v>0.17418388377484706</v>
      </c>
      <c r="R24" s="83">
        <v>0.1817247303141461</v>
      </c>
      <c r="S24" s="84">
        <f t="shared" si="6"/>
        <v>0.20742106860739182</v>
      </c>
      <c r="T24" s="85">
        <f>分析係数表!F27</f>
        <v>0.3217420626139369</v>
      </c>
      <c r="U24" s="86">
        <f t="shared" si="7"/>
        <v>6.6736082443329153E-2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投入係数表!R25</f>
        <v>5.4072790294627381E-4</v>
      </c>
      <c r="E25" s="77">
        <f t="shared" si="0"/>
        <v>5.4072790294627381E-2</v>
      </c>
      <c r="F25" s="76">
        <f>分析係数表!C28</f>
        <v>0.16320886633176235</v>
      </c>
      <c r="G25" s="77">
        <f t="shared" si="1"/>
        <v>8.825158803381257E-3</v>
      </c>
      <c r="H25" s="77">
        <v>2.9761022396131275E-2</v>
      </c>
      <c r="I25" s="77">
        <f t="shared" si="2"/>
        <v>2.9761022396131275E-2</v>
      </c>
      <c r="J25" s="76">
        <f>分析係数表!G28</f>
        <v>0.12483282142099486</v>
      </c>
      <c r="K25" s="78">
        <f t="shared" si="3"/>
        <v>3.7151523940824839E-3</v>
      </c>
      <c r="L25" s="79"/>
      <c r="M25" s="80"/>
      <c r="N25" s="81">
        <f>分析係数表!H28</f>
        <v>1.8347819774390428E-2</v>
      </c>
      <c r="O25" s="82">
        <f t="shared" si="4"/>
        <v>0.28872758467837362</v>
      </c>
      <c r="P25" s="76">
        <f>分析係数表!C28</f>
        <v>0.16320886633176235</v>
      </c>
      <c r="Q25" s="82">
        <f t="shared" si="5"/>
        <v>4.7122901774065272E-2</v>
      </c>
      <c r="R25" s="83">
        <v>5.7447353130751999E-2</v>
      </c>
      <c r="S25" s="84">
        <f t="shared" si="6"/>
        <v>8.7208375526883278E-2</v>
      </c>
      <c r="T25" s="85">
        <f>分析係数表!F28</f>
        <v>0.21296475644963428</v>
      </c>
      <c r="U25" s="86">
        <f t="shared" si="7"/>
        <v>1.8572310454450944E-2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投入係数表!R26</f>
        <v>3.1195840554592721E-3</v>
      </c>
      <c r="E26" s="77">
        <f t="shared" si="0"/>
        <v>0.31195840554592719</v>
      </c>
      <c r="F26" s="76">
        <f>分析係数表!C29</f>
        <v>0.17511419896605485</v>
      </c>
      <c r="G26" s="77">
        <f t="shared" si="1"/>
        <v>5.4628346297902718E-2</v>
      </c>
      <c r="H26" s="77">
        <v>7.8498457110178402E-2</v>
      </c>
      <c r="I26" s="77">
        <f t="shared" si="2"/>
        <v>7.8498457110178402E-2</v>
      </c>
      <c r="J26" s="76">
        <f>分析係数表!G29</f>
        <v>0.26067586141523297</v>
      </c>
      <c r="K26" s="78">
        <f t="shared" si="3"/>
        <v>2.0462652926962473E-2</v>
      </c>
      <c r="L26" s="79"/>
      <c r="M26" s="80"/>
      <c r="N26" s="81">
        <f>分析係数表!H29</f>
        <v>9.8560326923179068E-3</v>
      </c>
      <c r="O26" s="82">
        <f t="shared" si="4"/>
        <v>0.15509791074665058</v>
      </c>
      <c r="P26" s="76">
        <f>分析係数表!C29</f>
        <v>0.17511419896605485</v>
      </c>
      <c r="Q26" s="82">
        <f t="shared" si="5"/>
        <v>2.7159846401708387E-2</v>
      </c>
      <c r="R26" s="83">
        <v>3.8142833044133316E-2</v>
      </c>
      <c r="S26" s="84">
        <f t="shared" si="6"/>
        <v>0.11664129015431171</v>
      </c>
      <c r="T26" s="85">
        <f>分析係数表!F29</f>
        <v>0.43490212806294137</v>
      </c>
      <c r="U26" s="86">
        <f t="shared" si="7"/>
        <v>5.0727545308117176E-2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投入係数表!R27</f>
        <v>1.6776429809358753E-3</v>
      </c>
      <c r="E27" s="77">
        <f t="shared" si="0"/>
        <v>0.16776429809358753</v>
      </c>
      <c r="F27" s="76">
        <f>分析係数表!C30</f>
        <v>1</v>
      </c>
      <c r="G27" s="77">
        <f t="shared" si="1"/>
        <v>0.16776429809358753</v>
      </c>
      <c r="H27" s="77">
        <v>0.22141203113734348</v>
      </c>
      <c r="I27" s="77">
        <f t="shared" si="2"/>
        <v>0.22141203113734348</v>
      </c>
      <c r="J27" s="76">
        <f>分析係数表!G30</f>
        <v>0.34449040627670319</v>
      </c>
      <c r="K27" s="78">
        <f t="shared" si="3"/>
        <v>7.6274320561053516E-2</v>
      </c>
      <c r="L27" s="79"/>
      <c r="M27" s="80"/>
      <c r="N27" s="81">
        <f>分析係数表!H30</f>
        <v>0</v>
      </c>
      <c r="O27" s="82">
        <f t="shared" si="4"/>
        <v>0</v>
      </c>
      <c r="P27" s="76">
        <f>分析係数表!C30</f>
        <v>1</v>
      </c>
      <c r="Q27" s="82">
        <f t="shared" si="5"/>
        <v>0</v>
      </c>
      <c r="R27" s="83">
        <v>5.2822870421786815E-2</v>
      </c>
      <c r="S27" s="84">
        <f t="shared" si="6"/>
        <v>0.27423490155913027</v>
      </c>
      <c r="T27" s="85">
        <f>分析係数表!F30</f>
        <v>0.43986930008545017</v>
      </c>
      <c r="U27" s="86">
        <f t="shared" si="7"/>
        <v>0.12062751420781696</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投入係数表!R28</f>
        <v>1.0883882149046793E-2</v>
      </c>
      <c r="E28" s="77">
        <f t="shared" si="0"/>
        <v>1.0883882149046793</v>
      </c>
      <c r="F28" s="76">
        <f>分析係数表!C31</f>
        <v>0.18996181002708823</v>
      </c>
      <c r="G28" s="77">
        <f t="shared" si="1"/>
        <v>0.20675219531544436</v>
      </c>
      <c r="H28" s="77">
        <v>0.28006489550975899</v>
      </c>
      <c r="I28" s="77">
        <f t="shared" si="2"/>
        <v>0.28006489550975899</v>
      </c>
      <c r="J28" s="76">
        <f>分析係数表!G31</f>
        <v>7.0838389091119197E-2</v>
      </c>
      <c r="K28" s="78">
        <f t="shared" si="3"/>
        <v>1.9839346038883949E-2</v>
      </c>
      <c r="L28" s="79"/>
      <c r="M28" s="80"/>
      <c r="N28" s="81">
        <f>分析係数表!H31</f>
        <v>2.3010689098960483E-2</v>
      </c>
      <c r="O28" s="82">
        <f t="shared" si="4"/>
        <v>0.36210409558312606</v>
      </c>
      <c r="P28" s="76">
        <f>分析係数表!C31</f>
        <v>0.18996181002708823</v>
      </c>
      <c r="Q28" s="82">
        <f t="shared" si="5"/>
        <v>6.8785949415192393E-2</v>
      </c>
      <c r="R28" s="83">
        <v>9.4921326433468969E-2</v>
      </c>
      <c r="S28" s="84">
        <f t="shared" si="6"/>
        <v>0.37498622194322795</v>
      </c>
      <c r="T28" s="85">
        <f>分析係数表!F31</f>
        <v>0.34223146703645924</v>
      </c>
      <c r="U28" s="86">
        <f t="shared" si="7"/>
        <v>0.1283320848540902</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投入係数表!R29</f>
        <v>5.4072790294627381E-4</v>
      </c>
      <c r="E29" s="77">
        <f t="shared" si="0"/>
        <v>5.4072790294627381E-2</v>
      </c>
      <c r="F29" s="76">
        <f>分析係数表!C32</f>
        <v>1</v>
      </c>
      <c r="G29" s="77">
        <f t="shared" si="1"/>
        <v>5.4072790294627381E-2</v>
      </c>
      <c r="H29" s="77">
        <v>7.9635728837976816E-2</v>
      </c>
      <c r="I29" s="77">
        <f t="shared" si="2"/>
        <v>7.9635728837976816E-2</v>
      </c>
      <c r="J29" s="76">
        <f>分析係数表!G32</f>
        <v>0.14032906064664244</v>
      </c>
      <c r="K29" s="78">
        <f t="shared" si="3"/>
        <v>1.1175207021744021E-2</v>
      </c>
      <c r="L29" s="79"/>
      <c r="M29" s="80"/>
      <c r="N29" s="81">
        <f>分析係数表!H32</f>
        <v>6.1785010473086027E-3</v>
      </c>
      <c r="O29" s="82">
        <f t="shared" si="4"/>
        <v>9.7227011506411068E-2</v>
      </c>
      <c r="P29" s="76">
        <f>分析係数表!C32</f>
        <v>1</v>
      </c>
      <c r="Q29" s="82">
        <f t="shared" si="5"/>
        <v>9.7227011506411068E-2</v>
      </c>
      <c r="R29" s="83">
        <v>0.13387535714967233</v>
      </c>
      <c r="S29" s="84">
        <f t="shared" si="6"/>
        <v>0.21351108598764915</v>
      </c>
      <c r="T29" s="85">
        <f>分析係数表!F32</f>
        <v>0.48206428161469295</v>
      </c>
      <c r="U29" s="86">
        <f t="shared" si="7"/>
        <v>0.10292606828340901</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投入係数表!R30</f>
        <v>2.7729636048526865E-5</v>
      </c>
      <c r="E30" s="77">
        <f t="shared" si="0"/>
        <v>2.7729636048526864E-3</v>
      </c>
      <c r="F30" s="76">
        <f>分析係数表!C33</f>
        <v>0.86409315680331789</v>
      </c>
      <c r="G30" s="77">
        <f t="shared" si="1"/>
        <v>2.396098875017866E-3</v>
      </c>
      <c r="H30" s="77">
        <v>2.2447645405365702E-2</v>
      </c>
      <c r="I30" s="77">
        <f t="shared" si="2"/>
        <v>2.2447645405365702E-2</v>
      </c>
      <c r="J30" s="76">
        <f>分析係数表!G33</f>
        <v>0.50769230769230766</v>
      </c>
      <c r="K30" s="78">
        <f t="shared" si="3"/>
        <v>1.1396496898108741E-2</v>
      </c>
      <c r="L30" s="79"/>
      <c r="M30" s="80"/>
      <c r="N30" s="81">
        <f>分析係数表!H33</f>
        <v>9.5612281574628043E-4</v>
      </c>
      <c r="O30" s="82">
        <f t="shared" si="4"/>
        <v>1.504587654777532E-2</v>
      </c>
      <c r="P30" s="76">
        <f>分析係数表!C33</f>
        <v>0.86409315680331789</v>
      </c>
      <c r="Q30" s="82">
        <f t="shared" si="5"/>
        <v>1.3001038963040182E-2</v>
      </c>
      <c r="R30" s="83">
        <v>4.4030580770205996E-2</v>
      </c>
      <c r="S30" s="84">
        <f t="shared" si="6"/>
        <v>6.6478226175571697E-2</v>
      </c>
      <c r="T30" s="85">
        <f>分析係数表!F33</f>
        <v>0.64348226623675731</v>
      </c>
      <c r="U30" s="86">
        <f t="shared" si="7"/>
        <v>4.2777559634856598E-2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投入係数表!R31</f>
        <v>4.148353552859619E-2</v>
      </c>
      <c r="E31" s="77">
        <f t="shared" si="0"/>
        <v>4.1483535528596187</v>
      </c>
      <c r="F31" s="76">
        <f>分析係数表!C34</f>
        <v>0.40150848192581112</v>
      </c>
      <c r="G31" s="77">
        <f t="shared" si="1"/>
        <v>1.6655991375002106</v>
      </c>
      <c r="H31" s="77">
        <v>1.8454810683075054</v>
      </c>
      <c r="I31" s="77">
        <f t="shared" si="2"/>
        <v>1.8454810683075054</v>
      </c>
      <c r="J31" s="76">
        <f>分析係数表!G34</f>
        <v>0.42480512041441487</v>
      </c>
      <c r="K31" s="78">
        <f t="shared" si="3"/>
        <v>0.78396980744489286</v>
      </c>
      <c r="L31" s="79"/>
      <c r="M31" s="80"/>
      <c r="N31" s="81">
        <f>分析係数表!H34</f>
        <v>0.15672180898436738</v>
      </c>
      <c r="O31" s="82">
        <f t="shared" si="4"/>
        <v>2.4662281366879828</v>
      </c>
      <c r="P31" s="76">
        <f>分析係数表!C34</f>
        <v>0.40150848192581112</v>
      </c>
      <c r="Q31" s="82">
        <f t="shared" si="5"/>
        <v>0.99021151524431383</v>
      </c>
      <c r="R31" s="83">
        <v>1.0808004549438821</v>
      </c>
      <c r="S31" s="84">
        <f t="shared" si="6"/>
        <v>2.9262815232513875</v>
      </c>
      <c r="T31" s="85">
        <f>分析係数表!F34</f>
        <v>0.69808980649017505</v>
      </c>
      <c r="U31" s="86">
        <f t="shared" si="7"/>
        <v>2.0428073023023359</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投入係数表!R32</f>
        <v>6.4748700173310227E-3</v>
      </c>
      <c r="E32" s="77">
        <f t="shared" si="0"/>
        <v>0.64748700173310225</v>
      </c>
      <c r="F32" s="76">
        <f>分析係数表!C35</f>
        <v>0.54799934277091245</v>
      </c>
      <c r="G32" s="77">
        <f t="shared" si="1"/>
        <v>0.35482245140244867</v>
      </c>
      <c r="H32" s="77">
        <v>0.45199589198215379</v>
      </c>
      <c r="I32" s="77">
        <f t="shared" si="2"/>
        <v>0.45199589198215379</v>
      </c>
      <c r="J32" s="76">
        <f>分析係数表!G35</f>
        <v>0.31370112289734142</v>
      </c>
      <c r="K32" s="78">
        <f t="shared" si="3"/>
        <v>0.14179161885978708</v>
      </c>
      <c r="L32" s="79"/>
      <c r="M32" s="80"/>
      <c r="N32" s="81">
        <f>分析係数表!H35</f>
        <v>5.7539116932049765E-2</v>
      </c>
      <c r="O32" s="82">
        <f t="shared" si="4"/>
        <v>0.90545527809824911</v>
      </c>
      <c r="P32" s="76">
        <f>分析係数表!C35</f>
        <v>0.54799934277091245</v>
      </c>
      <c r="Q32" s="82">
        <f t="shared" si="5"/>
        <v>0.49618889730629429</v>
      </c>
      <c r="R32" s="83">
        <v>0.6877630830989675</v>
      </c>
      <c r="S32" s="84">
        <f t="shared" si="6"/>
        <v>1.1397589750811212</v>
      </c>
      <c r="T32" s="85">
        <f>分析係数表!F35</f>
        <v>0.64107230038613461</v>
      </c>
      <c r="U32" s="86">
        <f t="shared" si="7"/>
        <v>0.73066790804099746</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投入係数表!R33</f>
        <v>1.6499133448873483E-3</v>
      </c>
      <c r="E33" s="77">
        <f t="shared" si="0"/>
        <v>0.16499133448873482</v>
      </c>
      <c r="F33" s="76">
        <f>分析係数表!C36</f>
        <v>1</v>
      </c>
      <c r="G33" s="77">
        <f t="shared" si="1"/>
        <v>0.16499133448873482</v>
      </c>
      <c r="H33" s="77">
        <v>0.28783377895192386</v>
      </c>
      <c r="I33" s="77">
        <f t="shared" si="2"/>
        <v>0.28783377895192386</v>
      </c>
      <c r="J33" s="76">
        <f>分析係数表!G36</f>
        <v>7.1688905781264842E-2</v>
      </c>
      <c r="K33" s="78">
        <f t="shared" si="3"/>
        <v>2.0634488659949882E-2</v>
      </c>
      <c r="L33" s="79"/>
      <c r="M33" s="80"/>
      <c r="N33" s="81">
        <f>分析係数表!H36</f>
        <v>0.19452761335809809</v>
      </c>
      <c r="O33" s="82">
        <f t="shared" si="4"/>
        <v>3.061153240480758</v>
      </c>
      <c r="P33" s="76">
        <f>分析係数表!C36</f>
        <v>1</v>
      </c>
      <c r="Q33" s="82">
        <f t="shared" si="5"/>
        <v>3.061153240480758</v>
      </c>
      <c r="R33" s="83">
        <v>3.2693586996300361</v>
      </c>
      <c r="S33" s="84">
        <f t="shared" si="6"/>
        <v>3.55719247858196</v>
      </c>
      <c r="T33" s="85">
        <f>分析係数表!F36</f>
        <v>0.82458021691620631</v>
      </c>
      <c r="U33" s="86">
        <f t="shared" si="7"/>
        <v>2.9331905456018101</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投入係数表!R34</f>
        <v>1.3698440207972271E-2</v>
      </c>
      <c r="E34" s="77">
        <f t="shared" si="0"/>
        <v>1.3698440207972271</v>
      </c>
      <c r="F34" s="76">
        <f>分析係数表!C37</f>
        <v>0.69131042420256494</v>
      </c>
      <c r="G34" s="77">
        <f t="shared" si="1"/>
        <v>0.94698745110867832</v>
      </c>
      <c r="H34" s="77">
        <v>1.1866867657923545</v>
      </c>
      <c r="I34" s="77">
        <f t="shared" si="2"/>
        <v>1.1866867657923545</v>
      </c>
      <c r="J34" s="76">
        <f>分析係数表!G37</f>
        <v>0.4182361073997049</v>
      </c>
      <c r="K34" s="78">
        <f t="shared" si="3"/>
        <v>0.49631525362773965</v>
      </c>
      <c r="L34" s="79"/>
      <c r="M34" s="80"/>
      <c r="N34" s="81">
        <f>分析係数表!H37</f>
        <v>4.8668421919292611E-2</v>
      </c>
      <c r="O34" s="82">
        <f t="shared" si="4"/>
        <v>0.76586297901611156</v>
      </c>
      <c r="P34" s="76">
        <f>分析係数表!C37</f>
        <v>0.69131042420256494</v>
      </c>
      <c r="Q34" s="82">
        <f t="shared" si="5"/>
        <v>0.52944906090466815</v>
      </c>
      <c r="R34" s="83">
        <v>0.64195849657615289</v>
      </c>
      <c r="S34" s="84">
        <f t="shared" si="6"/>
        <v>1.8286452623685074</v>
      </c>
      <c r="T34" s="85">
        <f>分析係数表!F37</f>
        <v>0.69719766239499947</v>
      </c>
      <c r="U34" s="86">
        <f t="shared" si="7"/>
        <v>1.2749272022730138</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投入係数表!R35</f>
        <v>9.7192374350086649E-3</v>
      </c>
      <c r="E35" s="77">
        <f t="shared" si="0"/>
        <v>0.97192374350086652</v>
      </c>
      <c r="F35" s="76">
        <f>分析係数表!C38</f>
        <v>0.16493332646861969</v>
      </c>
      <c r="G35" s="77">
        <f t="shared" si="1"/>
        <v>0.16030261608943142</v>
      </c>
      <c r="H35" s="77">
        <v>0.20529940013343376</v>
      </c>
      <c r="I35" s="77">
        <f t="shared" si="2"/>
        <v>0.20529940013343376</v>
      </c>
      <c r="J35" s="76">
        <f>分析係数表!G38</f>
        <v>0.22742119554523632</v>
      </c>
      <c r="K35" s="78">
        <f t="shared" si="3"/>
        <v>4.6689435023065357E-2</v>
      </c>
      <c r="L35" s="79"/>
      <c r="M35" s="80"/>
      <c r="N35" s="81">
        <f>分析係数表!H38</f>
        <v>4.333006953137588E-2</v>
      </c>
      <c r="O35" s="82">
        <f t="shared" si="4"/>
        <v>0.68185683495769933</v>
      </c>
      <c r="P35" s="76">
        <f>分析係数表!C38</f>
        <v>0.16493332646861969</v>
      </c>
      <c r="Q35" s="82">
        <f t="shared" si="5"/>
        <v>0.11246091596493796</v>
      </c>
      <c r="R35" s="83">
        <v>0.14757906549549377</v>
      </c>
      <c r="S35" s="84">
        <f t="shared" si="6"/>
        <v>0.35287846562892755</v>
      </c>
      <c r="T35" s="85">
        <f>分析係数表!F38</f>
        <v>0.45295344535830939</v>
      </c>
      <c r="U35" s="86">
        <f t="shared" si="7"/>
        <v>0.15983751679937649</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投入係数表!R36</f>
        <v>0</v>
      </c>
      <c r="E36" s="77">
        <f t="shared" si="0"/>
        <v>0</v>
      </c>
      <c r="F36" s="76">
        <f>分析係数表!C39</f>
        <v>1</v>
      </c>
      <c r="G36" s="77">
        <f t="shared" si="1"/>
        <v>0</v>
      </c>
      <c r="H36" s="77">
        <v>4.4895563791390571E-2</v>
      </c>
      <c r="I36" s="77">
        <f t="shared" si="2"/>
        <v>4.4895563791390571E-2</v>
      </c>
      <c r="J36" s="76">
        <f>分析係数表!G39</f>
        <v>0.35098455975764681</v>
      </c>
      <c r="K36" s="78">
        <f t="shared" si="3"/>
        <v>1.5757649692392569E-2</v>
      </c>
      <c r="L36" s="79"/>
      <c r="M36" s="80"/>
      <c r="N36" s="81">
        <f>分析係数表!H39</f>
        <v>3.8129823772400278E-3</v>
      </c>
      <c r="O36" s="82">
        <f t="shared" si="4"/>
        <v>6.0002398417841024E-2</v>
      </c>
      <c r="P36" s="76">
        <f>分析係数表!C39</f>
        <v>1</v>
      </c>
      <c r="Q36" s="82">
        <f t="shared" si="5"/>
        <v>6.0002398417841024E-2</v>
      </c>
      <c r="R36" s="83">
        <v>8.3028877275007434E-2</v>
      </c>
      <c r="S36" s="84">
        <f t="shared" si="6"/>
        <v>0.127924441066398</v>
      </c>
      <c r="T36" s="85">
        <f>分析係数表!F39</f>
        <v>0.70174924264634031</v>
      </c>
      <c r="U36" s="86">
        <f t="shared" si="7"/>
        <v>8.9770879634301193E-2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投入係数表!R37</f>
        <v>8.318890814558059E-5</v>
      </c>
      <c r="E37" s="77">
        <f t="shared" si="0"/>
        <v>8.3188908145580588E-3</v>
      </c>
      <c r="F37" s="76">
        <f>分析係数表!C40</f>
        <v>0.986418220166009</v>
      </c>
      <c r="G37" s="77">
        <f t="shared" si="1"/>
        <v>8.2059054710517214E-3</v>
      </c>
      <c r="H37" s="77">
        <v>1.283310477461316E-2</v>
      </c>
      <c r="I37" s="77">
        <f t="shared" si="2"/>
        <v>1.283310477461316E-2</v>
      </c>
      <c r="J37" s="76">
        <f>分析係数表!G40</f>
        <v>0.50833339863186511</v>
      </c>
      <c r="K37" s="78">
        <f t="shared" si="3"/>
        <v>6.5234957650779227E-3</v>
      </c>
      <c r="L37" s="79"/>
      <c r="M37" s="80"/>
      <c r="N37" s="81">
        <f>分析係数表!H40</f>
        <v>2.8557086729192376E-2</v>
      </c>
      <c r="O37" s="82">
        <f t="shared" si="4"/>
        <v>0.44938411092739672</v>
      </c>
      <c r="P37" s="76">
        <f>分析係数表!C40</f>
        <v>0.986418220166009</v>
      </c>
      <c r="Q37" s="82">
        <f t="shared" si="5"/>
        <v>0.44328067487188705</v>
      </c>
      <c r="R37" s="83">
        <v>0.44554102313362992</v>
      </c>
      <c r="S37" s="84">
        <f t="shared" si="6"/>
        <v>0.45837412790824306</v>
      </c>
      <c r="T37" s="85">
        <f>分析係数表!F40</f>
        <v>0.70189391861713379</v>
      </c>
      <c r="U37" s="86">
        <f t="shared" si="7"/>
        <v>0.32173001283022801</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投入係数表!R38</f>
        <v>0</v>
      </c>
      <c r="E38" s="77">
        <f t="shared" si="0"/>
        <v>0</v>
      </c>
      <c r="F38" s="76">
        <f>分析係数表!C41</f>
        <v>0.80184103858729516</v>
      </c>
      <c r="G38" s="77">
        <f t="shared" si="1"/>
        <v>0</v>
      </c>
      <c r="H38" s="77">
        <v>2.0791757582008527E-3</v>
      </c>
      <c r="I38" s="77">
        <f t="shared" si="2"/>
        <v>2.0791757582008527E-3</v>
      </c>
      <c r="J38" s="76">
        <f>分析係数表!G41</f>
        <v>0.44493407945472047</v>
      </c>
      <c r="K38" s="78">
        <f t="shared" si="3"/>
        <v>9.250961519996669E-4</v>
      </c>
      <c r="L38" s="79"/>
      <c r="M38" s="80"/>
      <c r="N38" s="81">
        <f>分析係数表!H41</f>
        <v>5.1019775806905684E-2</v>
      </c>
      <c r="O38" s="82">
        <f t="shared" si="4"/>
        <v>0.8028646902298997</v>
      </c>
      <c r="P38" s="76">
        <f>分析係数表!C41</f>
        <v>0.80184103858729516</v>
      </c>
      <c r="Q38" s="82">
        <f t="shared" si="5"/>
        <v>0.6437698570590098</v>
      </c>
      <c r="R38" s="83">
        <v>0.6559496338462717</v>
      </c>
      <c r="S38" s="84">
        <f t="shared" si="6"/>
        <v>0.65802880960447252</v>
      </c>
      <c r="T38" s="85">
        <f>分析係数表!F41</f>
        <v>0.54844555184325272</v>
      </c>
      <c r="U38" s="86">
        <f t="shared" si="7"/>
        <v>0.36089297361228362</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投入係数表!R39</f>
        <v>1.6776429809358753E-3</v>
      </c>
      <c r="E39" s="77">
        <f>$C$20*D39</f>
        <v>0.16776429809358753</v>
      </c>
      <c r="F39" s="76">
        <f>分析係数表!C42</f>
        <v>0.44131191733123665</v>
      </c>
      <c r="G39" s="77">
        <f>E39*F39</f>
        <v>7.4036384051410248E-2</v>
      </c>
      <c r="H39" s="77">
        <v>8.0635973999157673E-2</v>
      </c>
      <c r="I39" s="77">
        <f>C39+H39</f>
        <v>8.0635973999157673E-2</v>
      </c>
      <c r="J39" s="76">
        <f>分析係数表!G42</f>
        <v>0.48534983581712554</v>
      </c>
      <c r="K39" s="78">
        <f>I39*J39</f>
        <v>3.9136656741445182E-2</v>
      </c>
      <c r="L39" s="79"/>
      <c r="M39" s="80"/>
      <c r="N39" s="81">
        <f>分析係数表!H42</f>
        <v>1.2950152359941286E-2</v>
      </c>
      <c r="O39" s="82">
        <f t="shared" si="4"/>
        <v>0.20378803901931239</v>
      </c>
      <c r="P39" s="76">
        <f>分析係数表!C42</f>
        <v>0.44131191733123665</v>
      </c>
      <c r="Q39" s="82">
        <f>O39*P39</f>
        <v>8.9934090228785624E-2</v>
      </c>
      <c r="R39" s="83">
        <v>9.5058843484058159E-2</v>
      </c>
      <c r="S39" s="84">
        <f>I39+R39</f>
        <v>0.17569481748321583</v>
      </c>
      <c r="T39" s="85">
        <f>分析係数表!F42</f>
        <v>0.55380146501641825</v>
      </c>
      <c r="U39" s="86">
        <f>S39*T39</f>
        <v>9.7300047317997143E-2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投入係数表!R40</f>
        <v>3.1057192374350086E-2</v>
      </c>
      <c r="E40" s="77">
        <f>$C$20*D40</f>
        <v>3.1057192374350087</v>
      </c>
      <c r="F40" s="76">
        <f>分析係数表!C43</f>
        <v>0.58313408441687564</v>
      </c>
      <c r="G40" s="77">
        <f>E40*F40</f>
        <v>1.811050743977541</v>
      </c>
      <c r="H40" s="77">
        <v>2.3214549088037995</v>
      </c>
      <c r="I40" s="77">
        <f>C40+H40</f>
        <v>2.3214549088037995</v>
      </c>
      <c r="J40" s="76">
        <f>分析係数表!G43</f>
        <v>0.35547453496171444</v>
      </c>
      <c r="K40" s="78">
        <f>I40*J40</f>
        <v>0.82521810414161978</v>
      </c>
      <c r="L40" s="79"/>
      <c r="M40" s="80"/>
      <c r="N40" s="81">
        <f>分析係数表!H43</f>
        <v>3.5303064373624467E-2</v>
      </c>
      <c r="O40" s="82">
        <f t="shared" si="4"/>
        <v>0.55554112879225592</v>
      </c>
      <c r="P40" s="76">
        <f>分析係数表!C43</f>
        <v>0.58313408441687564</v>
      </c>
      <c r="Q40" s="82">
        <f>O40*P40</f>
        <v>0.32395496749418973</v>
      </c>
      <c r="R40" s="83">
        <v>0.66786460494430111</v>
      </c>
      <c r="S40" s="84">
        <f>I40+R40</f>
        <v>2.9893195137481006</v>
      </c>
      <c r="T40" s="85">
        <f>分析係数表!F43</f>
        <v>0.6082654287782493</v>
      </c>
      <c r="U40" s="86">
        <f>S40*T40</f>
        <v>1.8182997157851761</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投入係数表!R41</f>
        <v>1.2478336221837089E-4</v>
      </c>
      <c r="E41" s="77">
        <f>$C$20*D41</f>
        <v>1.2478336221837088E-2</v>
      </c>
      <c r="F41" s="76">
        <f>分析係数表!C44</f>
        <v>0.48869592147894036</v>
      </c>
      <c r="G41" s="77">
        <f>E41*F41</f>
        <v>6.0981120184547153E-3</v>
      </c>
      <c r="H41" s="77">
        <v>1.161406095221836E-2</v>
      </c>
      <c r="I41" s="77">
        <f>C41+H41</f>
        <v>1.161406095221836E-2</v>
      </c>
      <c r="J41" s="76">
        <f>分析係数表!G44</f>
        <v>0.26651387949759747</v>
      </c>
      <c r="K41" s="78">
        <f>I41*J41</f>
        <v>3.0953084410972761E-3</v>
      </c>
      <c r="L41" s="79"/>
      <c r="M41" s="80"/>
      <c r="N41" s="81">
        <f>分析係数表!H44</f>
        <v>0.11648762971842183</v>
      </c>
      <c r="O41" s="82">
        <f t="shared" si="4"/>
        <v>1.833089292737293</v>
      </c>
      <c r="P41" s="76">
        <f>分析係数表!C44</f>
        <v>0.48869592147894036</v>
      </c>
      <c r="Q41" s="82">
        <f>O41*P41</f>
        <v>0.89582326106743049</v>
      </c>
      <c r="R41" s="83">
        <v>0.91195476593126168</v>
      </c>
      <c r="S41" s="84">
        <f>I41+R41</f>
        <v>0.92356882688348008</v>
      </c>
      <c r="T41" s="85">
        <f>分析係数表!F44</f>
        <v>0.48744292920528731</v>
      </c>
      <c r="U41" s="86">
        <f>S41*T41</f>
        <v>0.45018709429877446</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投入係数表!R42</f>
        <v>1.5251299826689775E-3</v>
      </c>
      <c r="E42" s="77">
        <f>$C$20*D42</f>
        <v>0.15251299826689774</v>
      </c>
      <c r="F42" s="76">
        <f>分析係数表!C45</f>
        <v>1</v>
      </c>
      <c r="G42" s="77">
        <f>E42*F42</f>
        <v>0.15251299826689774</v>
      </c>
      <c r="H42" s="77">
        <v>0.18106771090466944</v>
      </c>
      <c r="I42" s="77">
        <f>C42+H42</f>
        <v>0.18106771090466944</v>
      </c>
      <c r="J42" s="76">
        <f>分析係数表!G45</f>
        <v>0</v>
      </c>
      <c r="K42" s="78">
        <f>I42*J42</f>
        <v>0</v>
      </c>
      <c r="L42" s="79"/>
      <c r="M42" s="80"/>
      <c r="N42" s="81">
        <f>分析係数表!H45</f>
        <v>0</v>
      </c>
      <c r="O42" s="82">
        <f t="shared" si="4"/>
        <v>0</v>
      </c>
      <c r="P42" s="76">
        <f>分析係数表!C45</f>
        <v>1</v>
      </c>
      <c r="Q42" s="82">
        <f>O42*P42</f>
        <v>0</v>
      </c>
      <c r="R42" s="83">
        <v>2.5747125509897783E-2</v>
      </c>
      <c r="S42" s="84">
        <f>I42+R42</f>
        <v>0.20681483641456722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6.8908145580589258E-3</v>
      </c>
      <c r="E43" s="77">
        <f>$C$20*D43</f>
        <v>0.68908145580589253</v>
      </c>
      <c r="F43" s="76">
        <f>分析係数表!C46</f>
        <v>0.30494810971089692</v>
      </c>
      <c r="G43" s="77">
        <f>E43*F43</f>
        <v>0.21013408738483988</v>
      </c>
      <c r="H43" s="77">
        <v>0.23673348245396317</v>
      </c>
      <c r="I43" s="77">
        <f>C43+H43</f>
        <v>0.23673348245396317</v>
      </c>
      <c r="J43" s="76">
        <f>分析係数表!G46</f>
        <v>9.2473281285530198E-3</v>
      </c>
      <c r="K43" s="78">
        <f>I43*J43</f>
        <v>2.1891521912668463E-3</v>
      </c>
      <c r="L43" s="79"/>
      <c r="M43" s="80"/>
      <c r="N43" s="81">
        <f>分析係数表!H46</f>
        <v>2.1824388568312321E-2</v>
      </c>
      <c r="O43" s="82">
        <f t="shared" si="4"/>
        <v>0.34343606357014556</v>
      </c>
      <c r="P43" s="76">
        <f>分析係数表!C46</f>
        <v>0.30494810971089692</v>
      </c>
      <c r="Q43" s="82">
        <f>O43*P43</f>
        <v>0.10473017839226731</v>
      </c>
      <c r="R43" s="83">
        <v>0.12141819966530634</v>
      </c>
      <c r="S43" s="84">
        <f>I43+R43</f>
        <v>0.35815168211926951</v>
      </c>
      <c r="T43" s="85">
        <f>分析係数表!F46</f>
        <v>0.31334798756916549</v>
      </c>
      <c r="U43" s="86">
        <f>S43*T43</f>
        <v>0.11222610883658457</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投入係数表!R44</f>
        <v>0.54727209705372615</v>
      </c>
      <c r="E44" s="91">
        <f>SUM(E5:E43)</f>
        <v>54.727209705372609</v>
      </c>
      <c r="F44" s="92">
        <f>分析係数表!C47</f>
        <v>0.48015758503444039</v>
      </c>
      <c r="G44" s="91">
        <f>SUM(G5:G43)</f>
        <v>12.696893933602231</v>
      </c>
      <c r="H44" s="91">
        <f>SUM(H5:H43)</f>
        <v>15.493232386789767</v>
      </c>
      <c r="I44" s="91">
        <f>SUM(I6:I43)</f>
        <v>115.49321311957092</v>
      </c>
      <c r="J44" s="92">
        <f>分析係数表!G47</f>
        <v>0.24216917805049562</v>
      </c>
      <c r="K44" s="93">
        <f>SUM(K5:K43)</f>
        <v>25.084499948426885</v>
      </c>
      <c r="L44" s="94">
        <f>最終需要_まとめ!$L$33</f>
        <v>0.62733333333333341</v>
      </c>
      <c r="M44" s="91">
        <f>K44*L44</f>
        <v>15.736342967646468</v>
      </c>
      <c r="N44" s="95">
        <f>分析係数表!H47</f>
        <v>1</v>
      </c>
      <c r="O44" s="96">
        <f>SUM(O5:O43)</f>
        <v>15.73634296764647</v>
      </c>
      <c r="P44" s="92">
        <f>分析係数表!C47</f>
        <v>0.48015758503444039</v>
      </c>
      <c r="Q44" s="96">
        <f>SUM(Q5:Q43)</f>
        <v>8.3169500481173841</v>
      </c>
      <c r="R44" s="91">
        <f>SUM(R5:R43)</f>
        <v>9.6465362888525572</v>
      </c>
      <c r="S44" s="97">
        <f>SUM(S5:S43)</f>
        <v>125.13976867564233</v>
      </c>
      <c r="T44" s="98">
        <f>分析係数表!F47</f>
        <v>0.48752883779285588</v>
      </c>
      <c r="U44" s="99">
        <f>SUM(U5:U43)</f>
        <v>57.319834039000213</v>
      </c>
      <c r="V44" s="100">
        <f>分析係数表!D47</f>
        <v>6.635127530274626E-2</v>
      </c>
      <c r="W44" s="164">
        <f>SUM(W5:W43)</f>
        <v>7</v>
      </c>
      <c r="X44" s="92">
        <f>分析係数表!E47</f>
        <v>5.6027434453383658E-2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297</v>
      </c>
      <c r="S2" s="3" t="s">
        <v>153</v>
      </c>
      <c r="U2" s="64" t="s">
        <v>210</v>
      </c>
      <c r="W2" s="3" t="s">
        <v>130</v>
      </c>
      <c r="Y2" s="3" t="s">
        <v>154</v>
      </c>
    </row>
    <row r="3" spans="1:25" ht="44" x14ac:dyDescent="0.2">
      <c r="B3" s="65"/>
      <c r="C3" s="66" t="s">
        <v>228</v>
      </c>
      <c r="D3" s="66" t="s">
        <v>313</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1.3183034008406591E-2</v>
      </c>
      <c r="G5" s="77">
        <f t="shared" ref="G5:G38" si="1">E5*F5</f>
        <v>0</v>
      </c>
      <c r="H5" s="77">
        <f t="array" ref="H5:H43">MMULT(逆行列係数!C5:AO43,'17'!G5:G43)</f>
        <v>2.5199453086411367E-5</v>
      </c>
      <c r="I5" s="77">
        <f t="shared" ref="I5:I38" si="2">C5+H5</f>
        <v>2.5199453086411367E-5</v>
      </c>
      <c r="J5" s="76">
        <f>分析係数表!G8</f>
        <v>0.12262521588946459</v>
      </c>
      <c r="K5" s="78">
        <f t="shared" ref="K5:K38" si="3">I5*J5</f>
        <v>3.0900883750176286E-6</v>
      </c>
      <c r="L5" s="79" t="s">
        <v>184</v>
      </c>
      <c r="M5" s="80" t="s">
        <v>184</v>
      </c>
      <c r="N5" s="81">
        <f>分析係数表!H8</f>
        <v>1.0919276675383911E-2</v>
      </c>
      <c r="O5" s="82">
        <f t="shared" ref="O5:O43" si="4">$M$44*N5</f>
        <v>0.17464042657275619</v>
      </c>
      <c r="P5" s="76">
        <f>分析係数表!C8</f>
        <v>1.3183034008406591E-2</v>
      </c>
      <c r="Q5" s="82">
        <f t="shared" ref="Q5:Q38" si="5">O5*P5</f>
        <v>2.3022906827512789E-3</v>
      </c>
      <c r="R5" s="83">
        <f t="array" ref="R5:R43">MMULT(逆行列係数!C5:AO43,'17'!Q5:Q43)</f>
        <v>2.665484939536872E-3</v>
      </c>
      <c r="S5" s="84">
        <f t="shared" ref="S5:S38" si="6">I5+R5</f>
        <v>2.6906843926232833E-3</v>
      </c>
      <c r="T5" s="85">
        <f>分析係数表!F8</f>
        <v>0.45595854922279794</v>
      </c>
      <c r="U5" s="86">
        <f t="shared" ref="U5:U38" si="7">S5*T5</f>
        <v>1.2268405520769374E-3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投入係数表!S6</f>
        <v>0</v>
      </c>
      <c r="E6" s="77">
        <f t="shared" si="0"/>
        <v>0</v>
      </c>
      <c r="F6" s="76">
        <f>分析係数表!C9</f>
        <v>2.8837209302325584E-2</v>
      </c>
      <c r="G6" s="77">
        <f t="shared" si="1"/>
        <v>0</v>
      </c>
      <c r="H6" s="77">
        <v>1.5188789798915095E-5</v>
      </c>
      <c r="I6" s="77">
        <f t="shared" si="2"/>
        <v>1.5188789798915095E-5</v>
      </c>
      <c r="J6" s="76">
        <f>分析係数表!G9</f>
        <v>0.26470588235294118</v>
      </c>
      <c r="K6" s="78">
        <f t="shared" si="3"/>
        <v>4.0205620055951722E-6</v>
      </c>
      <c r="L6" s="79"/>
      <c r="M6" s="80"/>
      <c r="N6" s="81">
        <f>分析係数表!H9</f>
        <v>5.6393540150961169E-4</v>
      </c>
      <c r="O6" s="82">
        <f t="shared" si="4"/>
        <v>9.0194544938256606E-3</v>
      </c>
      <c r="P6" s="76">
        <f>分析係数表!C9</f>
        <v>2.8837209302325584E-2</v>
      </c>
      <c r="Q6" s="82">
        <f t="shared" si="5"/>
        <v>2.6009589703125164E-4</v>
      </c>
      <c r="R6" s="83">
        <v>2.9693811490428515E-4</v>
      </c>
      <c r="S6" s="84">
        <f t="shared" si="6"/>
        <v>3.1212690470320024E-4</v>
      </c>
      <c r="T6" s="85">
        <f>分析係数表!F9</f>
        <v>0.73529411764705888</v>
      </c>
      <c r="U6" s="86">
        <f t="shared" si="7"/>
        <v>2.2950507698764726E-4</v>
      </c>
      <c r="V6" s="87">
        <f>分析係数表!D9</f>
        <v>5.8823529411764705E-2</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7.2513812154696433E-3</v>
      </c>
      <c r="G7" s="77">
        <f t="shared" si="1"/>
        <v>0</v>
      </c>
      <c r="H7" s="77">
        <v>6.9552974133960912E-6</v>
      </c>
      <c r="I7" s="77">
        <f t="shared" si="2"/>
        <v>6.9552974133960912E-6</v>
      </c>
      <c r="J7" s="76">
        <f>分析係数表!G10</f>
        <v>0.19230769230769232</v>
      </c>
      <c r="K7" s="78">
        <f t="shared" si="3"/>
        <v>1.3375571948838637E-6</v>
      </c>
      <c r="L7" s="79"/>
      <c r="M7" s="80"/>
      <c r="N7" s="81">
        <f>分析係数表!H10</f>
        <v>1.0712116731972216E-3</v>
      </c>
      <c r="O7" s="82">
        <f t="shared" si="4"/>
        <v>1.7132715757502432E-2</v>
      </c>
      <c r="P7" s="76">
        <f>分析係数表!C10</f>
        <v>7.2513812154696433E-3</v>
      </c>
      <c r="Q7" s="82">
        <f t="shared" si="5"/>
        <v>1.242358532139339E-4</v>
      </c>
      <c r="R7" s="83">
        <v>1.6566782126937622E-4</v>
      </c>
      <c r="S7" s="84">
        <f t="shared" si="6"/>
        <v>1.726231186827723E-4</v>
      </c>
      <c r="T7" s="85">
        <f>分析係数表!F10</f>
        <v>0.57692307692307687</v>
      </c>
      <c r="U7" s="86">
        <f t="shared" si="7"/>
        <v>9.9590260778522474E-5</v>
      </c>
      <c r="V7" s="87">
        <f>分析係数表!D10</f>
        <v>3.8461538461538464E-2</v>
      </c>
      <c r="W7" s="88">
        <f t="shared" si="8"/>
        <v>0</v>
      </c>
      <c r="X7" s="76">
        <f>分析係数表!E10</f>
        <v>0</v>
      </c>
      <c r="Y7" s="89">
        <f t="shared" si="9"/>
        <v>0</v>
      </c>
    </row>
    <row r="8" spans="1:25" x14ac:dyDescent="0.2">
      <c r="A8" s="6" t="s">
        <v>222</v>
      </c>
      <c r="B8" s="5" t="s">
        <v>27</v>
      </c>
      <c r="C8" s="90"/>
      <c r="D8" s="76">
        <f>投入係数表!S8</f>
        <v>7.8957757599684169E-5</v>
      </c>
      <c r="E8" s="77">
        <f t="shared" si="0"/>
        <v>7.895775759968417E-3</v>
      </c>
      <c r="F8" s="76">
        <f>分析係数表!C11</f>
        <v>1.1498343082089746E-2</v>
      </c>
      <c r="G8" s="77">
        <f t="shared" si="1"/>
        <v>9.0788338587364755E-5</v>
      </c>
      <c r="H8" s="77">
        <v>4.1761662185053981E-3</v>
      </c>
      <c r="I8" s="77">
        <f t="shared" si="2"/>
        <v>4.1761662185053981E-3</v>
      </c>
      <c r="J8" s="76">
        <f>分析係数表!G11</f>
        <v>0.33907284768211921</v>
      </c>
      <c r="K8" s="78">
        <f t="shared" si="3"/>
        <v>1.4160245721024927E-3</v>
      </c>
      <c r="L8" s="79"/>
      <c r="M8" s="80"/>
      <c r="N8" s="81">
        <f>分析係数表!H11</f>
        <v>-2.0361874779781897E-5</v>
      </c>
      <c r="O8" s="82">
        <f t="shared" si="4"/>
        <v>-3.2566319208475697E-4</v>
      </c>
      <c r="P8" s="76">
        <f>分析係数表!C11</f>
        <v>1.1498343082089746E-2</v>
      </c>
      <c r="Q8" s="82">
        <f t="shared" si="5"/>
        <v>-3.7445871117990295E-6</v>
      </c>
      <c r="R8" s="83">
        <v>4.7423212384717546E-4</v>
      </c>
      <c r="S8" s="84">
        <f t="shared" si="6"/>
        <v>4.6503983423525734E-3</v>
      </c>
      <c r="T8" s="85">
        <f>分析係数表!F11</f>
        <v>0.56026490066225165</v>
      </c>
      <c r="U8" s="86">
        <f t="shared" si="7"/>
        <v>2.6054549653180643E-3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投入係数表!S9</f>
        <v>0</v>
      </c>
      <c r="E9" s="77">
        <f t="shared" si="0"/>
        <v>0</v>
      </c>
      <c r="F9" s="76">
        <f>分析係数表!C12</f>
        <v>1.9264738750820132E-2</v>
      </c>
      <c r="G9" s="77">
        <f t="shared" si="1"/>
        <v>0</v>
      </c>
      <c r="H9" s="77">
        <v>6.2311349686210808E-5</v>
      </c>
      <c r="I9" s="77">
        <f t="shared" si="2"/>
        <v>6.2311349686210808E-5</v>
      </c>
      <c r="J9" s="76">
        <f>分析係数表!G12</f>
        <v>0.14212218649517686</v>
      </c>
      <c r="K9" s="78">
        <f t="shared" si="3"/>
        <v>8.8558252608698331E-6</v>
      </c>
      <c r="L9" s="79"/>
      <c r="M9" s="80"/>
      <c r="N9" s="81">
        <f>分析係数表!H12</f>
        <v>9.1393832299599312E-2</v>
      </c>
      <c r="O9" s="82">
        <f t="shared" si="4"/>
        <v>1.4617321580378211</v>
      </c>
      <c r="P9" s="76">
        <f>分析係数表!C12</f>
        <v>1.9264738750820132E-2</v>
      </c>
      <c r="Q9" s="82">
        <f t="shared" si="5"/>
        <v>2.815988814827115E-2</v>
      </c>
      <c r="R9" s="83">
        <v>3.1163797159264529E-2</v>
      </c>
      <c r="S9" s="84">
        <f t="shared" si="6"/>
        <v>3.1226108508950738E-2</v>
      </c>
      <c r="T9" s="85">
        <f>分析係数表!F12</f>
        <v>0.30139335476956058</v>
      </c>
      <c r="U9" s="86">
        <f t="shared" si="7"/>
        <v>9.4113415999109839E-3</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投入係数表!S10</f>
        <v>1.1054086063955783E-3</v>
      </c>
      <c r="E10" s="77">
        <f t="shared" si="0"/>
        <v>0.11054086063955783</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0.22613768872981102</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投入係数表!S11</f>
        <v>5.2901697591788395E-3</v>
      </c>
      <c r="E11" s="77">
        <f t="shared" si="0"/>
        <v>0.52901697591788399</v>
      </c>
      <c r="F11" s="76">
        <f>分析係数表!C14</f>
        <v>0.18033902375567878</v>
      </c>
      <c r="G11" s="77">
        <f t="shared" si="1"/>
        <v>9.5402404987212627E-2</v>
      </c>
      <c r="H11" s="77">
        <v>0.16021420134647665</v>
      </c>
      <c r="I11" s="77">
        <f t="shared" si="2"/>
        <v>0.16021420134647665</v>
      </c>
      <c r="J11" s="76">
        <f>分析係数表!G14</f>
        <v>0.15919504269018833</v>
      </c>
      <c r="K11" s="78">
        <f t="shared" si="3"/>
        <v>2.5505306622926781E-2</v>
      </c>
      <c r="L11" s="79"/>
      <c r="M11" s="80"/>
      <c r="N11" s="81">
        <f>分析係数表!H14</f>
        <v>1.121673710694942E-3</v>
      </c>
      <c r="O11" s="82">
        <f t="shared" si="4"/>
        <v>1.7939794103103788E-2</v>
      </c>
      <c r="P11" s="76">
        <f>分析係数表!C14</f>
        <v>0.18033902375567878</v>
      </c>
      <c r="Q11" s="82">
        <f t="shared" si="5"/>
        <v>3.2352449549316203E-3</v>
      </c>
      <c r="R11" s="83">
        <v>1.818404033341367E-2</v>
      </c>
      <c r="S11" s="84">
        <f t="shared" si="6"/>
        <v>0.17839824167989032</v>
      </c>
      <c r="T11" s="85">
        <f>分析係数表!F14</f>
        <v>0.29273560341521504</v>
      </c>
      <c r="U11" s="86">
        <f t="shared" si="7"/>
        <v>5.2223516926376057E-2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投入係数表!S12</f>
        <v>1.7133833399131465E-2</v>
      </c>
      <c r="E12" s="77">
        <f t="shared" si="0"/>
        <v>1.7133833399131464</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0.13318208629344452</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投入係数表!S13</f>
        <v>8.6853533359652587E-4</v>
      </c>
      <c r="E13" s="77">
        <f t="shared" si="0"/>
        <v>8.6853533359652582E-2</v>
      </c>
      <c r="F13" s="76">
        <f>分析係数表!C16</f>
        <v>5.2745741191408291E-2</v>
      </c>
      <c r="G13" s="77">
        <f t="shared" si="1"/>
        <v>4.5811539921475812E-3</v>
      </c>
      <c r="H13" s="77">
        <v>1.1711032900072667E-2</v>
      </c>
      <c r="I13" s="77">
        <f t="shared" si="2"/>
        <v>1.1711032900072667E-2</v>
      </c>
      <c r="J13" s="76">
        <f>分析係数表!G16</f>
        <v>3.3494998484389207E-2</v>
      </c>
      <c r="K13" s="78">
        <f t="shared" si="3"/>
        <v>3.9226102923856613E-4</v>
      </c>
      <c r="L13" s="79"/>
      <c r="M13" s="80"/>
      <c r="N13" s="81">
        <f>分析係数表!H16</f>
        <v>1.6486921479299057E-2</v>
      </c>
      <c r="O13" s="82">
        <f t="shared" si="4"/>
        <v>0.2636880707041056</v>
      </c>
      <c r="P13" s="76">
        <f>分析係数表!C16</f>
        <v>5.2745741191408291E-2</v>
      </c>
      <c r="Q13" s="82">
        <f t="shared" si="5"/>
        <v>1.3908422732620525E-2</v>
      </c>
      <c r="R13" s="83">
        <v>1.6658098470939256E-2</v>
      </c>
      <c r="S13" s="84">
        <f t="shared" si="6"/>
        <v>2.8369131371011921E-2</v>
      </c>
      <c r="T13" s="85">
        <f>分析係数表!F16</f>
        <v>0.28872385571385267</v>
      </c>
      <c r="U13" s="86">
        <f t="shared" si="7"/>
        <v>8.190844992691378E-3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投入係数表!S14</f>
        <v>4.09001184366364E-2</v>
      </c>
      <c r="E14" s="77">
        <f t="shared" si="0"/>
        <v>4.0900118436636399</v>
      </c>
      <c r="F14" s="76">
        <f>分析係数表!C17</f>
        <v>0.15216261717207402</v>
      </c>
      <c r="G14" s="77">
        <f t="shared" si="1"/>
        <v>0.62234690639663914</v>
      </c>
      <c r="H14" s="77">
        <v>0.69739126597956957</v>
      </c>
      <c r="I14" s="77">
        <f t="shared" si="2"/>
        <v>0.69739126597956957</v>
      </c>
      <c r="J14" s="76">
        <f>分析係数表!G17</f>
        <v>0.21223848391031053</v>
      </c>
      <c r="K14" s="78">
        <f t="shared" si="3"/>
        <v>0.14801326498379597</v>
      </c>
      <c r="L14" s="79"/>
      <c r="M14" s="80"/>
      <c r="N14" s="81">
        <f>分析係数表!H17</f>
        <v>2.8913862187290294E-3</v>
      </c>
      <c r="O14" s="82">
        <f t="shared" si="4"/>
        <v>4.6244173276035486E-2</v>
      </c>
      <c r="P14" s="76">
        <f>分析係数表!C17</f>
        <v>0.15216261717207402</v>
      </c>
      <c r="Q14" s="82">
        <f t="shared" si="5"/>
        <v>7.0366344346404434E-3</v>
      </c>
      <c r="R14" s="83">
        <v>1.6246221545921379E-2</v>
      </c>
      <c r="S14" s="84">
        <f t="shared" si="6"/>
        <v>0.71363748752549094</v>
      </c>
      <c r="T14" s="85">
        <f>分析係数表!F17</f>
        <v>0.32270850924101696</v>
      </c>
      <c r="U14" s="86">
        <f t="shared" si="7"/>
        <v>0.23029688973785603</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投入係数表!S15</f>
        <v>1.9107777339123569E-2</v>
      </c>
      <c r="E15" s="77">
        <f t="shared" si="0"/>
        <v>1.9107777339123568</v>
      </c>
      <c r="F15" s="76">
        <f>分析係数表!C18</f>
        <v>0.19097312809809552</v>
      </c>
      <c r="G15" s="77">
        <f t="shared" si="1"/>
        <v>0.36490720094543322</v>
      </c>
      <c r="H15" s="77">
        <v>0.39780024822615651</v>
      </c>
      <c r="I15" s="77">
        <f t="shared" si="2"/>
        <v>0.39780024822615651</v>
      </c>
      <c r="J15" s="76">
        <f>分析係数表!G18</f>
        <v>0.21574136510077171</v>
      </c>
      <c r="K15" s="78">
        <f t="shared" si="3"/>
        <v>8.5821968589736841E-2</v>
      </c>
      <c r="L15" s="79"/>
      <c r="M15" s="80"/>
      <c r="N15" s="81">
        <f>分析係数表!H18</f>
        <v>4.4087885392745155E-4</v>
      </c>
      <c r="O15" s="82">
        <f t="shared" si="4"/>
        <v>7.0513160720960429E-3</v>
      </c>
      <c r="P15" s="76">
        <f>分析係数表!C18</f>
        <v>0.19097312809809552</v>
      </c>
      <c r="Q15" s="82">
        <f t="shared" si="5"/>
        <v>1.3466118874965573E-3</v>
      </c>
      <c r="R15" s="83">
        <v>3.4954673244666666E-3</v>
      </c>
      <c r="S15" s="84">
        <f t="shared" si="6"/>
        <v>0.40129571555062316</v>
      </c>
      <c r="T15" s="85">
        <f>分析係数表!F18</f>
        <v>0.45875477635423689</v>
      </c>
      <c r="U15" s="86">
        <f t="shared" si="7"/>
        <v>0.18409632623933958</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投入係数表!S16</f>
        <v>2.3292538491906829E-2</v>
      </c>
      <c r="E16" s="77">
        <f t="shared" si="0"/>
        <v>2.3292538491906831</v>
      </c>
      <c r="F16" s="76">
        <f>分析係数表!C19</f>
        <v>0.34654894752252985</v>
      </c>
      <c r="G16" s="77">
        <f t="shared" si="1"/>
        <v>0.80720046994983274</v>
      </c>
      <c r="H16" s="77">
        <v>1.1475856252912626</v>
      </c>
      <c r="I16" s="77">
        <f t="shared" si="2"/>
        <v>1.1475856252912626</v>
      </c>
      <c r="J16" s="76">
        <f>分析係数表!G19</f>
        <v>5.7665249016256609E-2</v>
      </c>
      <c r="K16" s="78">
        <f t="shared" si="3"/>
        <v>6.617581084989721E-2</v>
      </c>
      <c r="L16" s="79"/>
      <c r="M16" s="80"/>
      <c r="N16" s="81">
        <f>分析係数表!H19</f>
        <v>-1.1331825964400361E-4</v>
      </c>
      <c r="O16" s="82">
        <f t="shared" si="4"/>
        <v>-1.8123864602977778E-3</v>
      </c>
      <c r="P16" s="76">
        <f>分析係数表!C19</f>
        <v>0.34654894752252985</v>
      </c>
      <c r="Q16" s="82">
        <f t="shared" si="5"/>
        <v>-6.2808062032027826E-4</v>
      </c>
      <c r="R16" s="83">
        <v>4.987561431579325E-3</v>
      </c>
      <c r="S16" s="84">
        <f t="shared" si="6"/>
        <v>1.1525731867228419</v>
      </c>
      <c r="T16" s="85">
        <f>分析係数表!F19</f>
        <v>0.23996184268055168</v>
      </c>
      <c r="U16" s="86">
        <f t="shared" si="7"/>
        <v>0.27657358571020874</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投入係数表!S17</f>
        <v>3.8215554678247138E-2</v>
      </c>
      <c r="E17" s="77">
        <f t="shared" si="0"/>
        <v>3.8215554678247137</v>
      </c>
      <c r="F17" s="76">
        <f>分析係数表!C20</f>
        <v>0.26243263202551737</v>
      </c>
      <c r="G17" s="77">
        <f t="shared" si="1"/>
        <v>1.0029008598527469</v>
      </c>
      <c r="H17" s="77">
        <v>1.2214455842007035</v>
      </c>
      <c r="I17" s="77">
        <f t="shared" si="2"/>
        <v>1.2214455842007035</v>
      </c>
      <c r="J17" s="76">
        <f>分析係数表!G20</f>
        <v>0.1000148720999405</v>
      </c>
      <c r="K17" s="78">
        <f t="shared" si="3"/>
        <v>0.12216272388087047</v>
      </c>
      <c r="L17" s="79"/>
      <c r="M17" s="80"/>
      <c r="N17" s="81">
        <f>分析係数表!H20</f>
        <v>5.5154121686104877E-4</v>
      </c>
      <c r="O17" s="82">
        <f t="shared" si="4"/>
        <v>8.8212247247305905E-3</v>
      </c>
      <c r="P17" s="76">
        <f>分析係数表!C20</f>
        <v>0.26243263202551737</v>
      </c>
      <c r="Q17" s="82">
        <f t="shared" si="5"/>
        <v>2.3149772221996187E-3</v>
      </c>
      <c r="R17" s="83">
        <v>8.495570934556983E-3</v>
      </c>
      <c r="S17" s="84">
        <f t="shared" si="6"/>
        <v>1.2299411551352604</v>
      </c>
      <c r="T17" s="85">
        <f>分析係数表!F20</f>
        <v>0.22264772952607575</v>
      </c>
      <c r="U17" s="86">
        <f t="shared" si="7"/>
        <v>0.27384360564154464</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投入係数表!S18</f>
        <v>4.0426371891038294E-2</v>
      </c>
      <c r="E18" s="77">
        <f t="shared" si="0"/>
        <v>4.0426371891038295</v>
      </c>
      <c r="F18" s="76">
        <f>分析係数表!C21</f>
        <v>0.1872140973927936</v>
      </c>
      <c r="G18" s="77">
        <f t="shared" si="1"/>
        <v>0.75683867244461367</v>
      </c>
      <c r="H18" s="77">
        <v>0.81436159210986492</v>
      </c>
      <c r="I18" s="77">
        <f t="shared" si="2"/>
        <v>0.81436159210986492</v>
      </c>
      <c r="J18" s="76">
        <f>分析係数表!G21</f>
        <v>0.28516992623231124</v>
      </c>
      <c r="K18" s="78">
        <f t="shared" si="3"/>
        <v>0.23223143514839772</v>
      </c>
      <c r="L18" s="79"/>
      <c r="M18" s="80"/>
      <c r="N18" s="81">
        <f>分析係数表!H21</f>
        <v>9.0743137605549761E-4</v>
      </c>
      <c r="O18" s="82">
        <f t="shared" si="4"/>
        <v>1.45132509516033E-2</v>
      </c>
      <c r="P18" s="76">
        <f>分析係数表!C21</f>
        <v>0.1872140973927936</v>
      </c>
      <c r="Q18" s="82">
        <f t="shared" si="5"/>
        <v>2.7170851771395146E-3</v>
      </c>
      <c r="R18" s="83">
        <v>7.6022543398420869E-3</v>
      </c>
      <c r="S18" s="84">
        <f t="shared" si="6"/>
        <v>0.82196384644970699</v>
      </c>
      <c r="T18" s="85">
        <f>分析係数表!F21</f>
        <v>0.425556514517416</v>
      </c>
      <c r="U18" s="86">
        <f t="shared" si="7"/>
        <v>0.34979206955446585</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投入係数表!S19</f>
        <v>1.5554678247137781E-2</v>
      </c>
      <c r="E19" s="77">
        <f t="shared" si="0"/>
        <v>1.5554678247137781</v>
      </c>
      <c r="F19" s="76">
        <f>分析係数表!C22</f>
        <v>8.038175161462835E-2</v>
      </c>
      <c r="G19" s="77">
        <f t="shared" si="1"/>
        <v>0.12503122833068916</v>
      </c>
      <c r="H19" s="77">
        <v>0.13560560069194344</v>
      </c>
      <c r="I19" s="77">
        <f t="shared" si="2"/>
        <v>0.13560560069194344</v>
      </c>
      <c r="J19" s="76">
        <f>分析係数表!G22</f>
        <v>0.19463811255169108</v>
      </c>
      <c r="K19" s="78">
        <f t="shared" si="3"/>
        <v>2.6394018170118164E-2</v>
      </c>
      <c r="L19" s="79"/>
      <c r="M19" s="80"/>
      <c r="N19" s="81">
        <f>分析係数表!H22</f>
        <v>4.3379646269970129E-5</v>
      </c>
      <c r="O19" s="82">
        <f t="shared" si="4"/>
        <v>6.9380419183274306E-4</v>
      </c>
      <c r="P19" s="76">
        <f>分析係数表!C22</f>
        <v>8.038175161462835E-2</v>
      </c>
      <c r="Q19" s="82">
        <f t="shared" si="5"/>
        <v>5.5769196217087514E-5</v>
      </c>
      <c r="R19" s="83">
        <v>1.0696293923036996E-3</v>
      </c>
      <c r="S19" s="84">
        <f t="shared" si="6"/>
        <v>0.13667523008424715</v>
      </c>
      <c r="T19" s="85">
        <f>分析係数表!F22</f>
        <v>0.41254969334958147</v>
      </c>
      <c r="U19" s="86">
        <f t="shared" si="7"/>
        <v>5.6385324259739654E-2</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投入係数表!S20</f>
        <v>1.9739439399921043E-3</v>
      </c>
      <c r="E20" s="77">
        <f t="shared" si="0"/>
        <v>0.19739439399921044</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4.1061880741121527E-4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75">
        <f>最終需要_まとめ!C22</f>
        <v>100</v>
      </c>
      <c r="D21" s="76">
        <f>投入係数表!S21</f>
        <v>8.8669561784445322E-2</v>
      </c>
      <c r="E21" s="77">
        <f t="shared" si="0"/>
        <v>8.8669561784445321</v>
      </c>
      <c r="F21" s="76">
        <f>分析係数表!C24</f>
        <v>0.43147437344773087</v>
      </c>
      <c r="G21" s="77">
        <f t="shared" si="1"/>
        <v>3.8258643614828407</v>
      </c>
      <c r="H21" s="77">
        <v>3.9879947146011108</v>
      </c>
      <c r="I21" s="77">
        <f t="shared" si="2"/>
        <v>103.98799471460111</v>
      </c>
      <c r="J21" s="76">
        <f>分析係数表!G24</f>
        <v>0.20829056454796685</v>
      </c>
      <c r="K21" s="78">
        <f t="shared" si="3"/>
        <v>21.659718125315258</v>
      </c>
      <c r="L21" s="79"/>
      <c r="M21" s="80"/>
      <c r="N21" s="81">
        <f>分析係数表!H24</f>
        <v>3.3906948002854204E-4</v>
      </c>
      <c r="O21" s="82">
        <f t="shared" si="4"/>
        <v>5.4230001116722572E-3</v>
      </c>
      <c r="P21" s="76">
        <f>分析係数表!C24</f>
        <v>0.43147437344773087</v>
      </c>
      <c r="Q21" s="82">
        <f t="shared" si="5"/>
        <v>2.3398855753907618E-3</v>
      </c>
      <c r="R21" s="83">
        <v>1.0135058371634677E-2</v>
      </c>
      <c r="S21" s="84">
        <f t="shared" si="6"/>
        <v>103.99812977297275</v>
      </c>
      <c r="T21" s="85">
        <f>分析係数表!F24</f>
        <v>0.39163047769443349</v>
      </c>
      <c r="U21" s="86">
        <f t="shared" si="7"/>
        <v>40.728837242316999</v>
      </c>
      <c r="V21" s="87">
        <f>分析係数表!D24</f>
        <v>4.8716936439005133E-2</v>
      </c>
      <c r="W21" s="88">
        <f t="shared" si="8"/>
        <v>5</v>
      </c>
      <c r="X21" s="76">
        <f>分析係数表!E24</f>
        <v>4.4926964074220289E-2</v>
      </c>
      <c r="Y21" s="89">
        <f t="shared" si="9"/>
        <v>5</v>
      </c>
    </row>
    <row r="22" spans="1:25" x14ac:dyDescent="0.2">
      <c r="A22" s="6" t="s">
        <v>10</v>
      </c>
      <c r="B22" s="5" t="s">
        <v>272</v>
      </c>
      <c r="C22" s="90"/>
      <c r="D22" s="76">
        <f>投入係数表!S22</f>
        <v>0.1407027240426372</v>
      </c>
      <c r="E22" s="77">
        <f t="shared" si="0"/>
        <v>14.07027240426372</v>
      </c>
      <c r="F22" s="76">
        <f>分析係数表!C25</f>
        <v>2.0402938023075357E-2</v>
      </c>
      <c r="G22" s="77">
        <f t="shared" si="1"/>
        <v>0.28707489583198015</v>
      </c>
      <c r="H22" s="77">
        <v>0.3046744932076314</v>
      </c>
      <c r="I22" s="77">
        <f t="shared" si="2"/>
        <v>0.3046744932076314</v>
      </c>
      <c r="J22" s="76">
        <f>分析係数表!G25</f>
        <v>0.19686528023418917</v>
      </c>
      <c r="K22" s="78">
        <f t="shared" si="3"/>
        <v>5.997982948552992E-2</v>
      </c>
      <c r="L22" s="79"/>
      <c r="M22" s="80"/>
      <c r="N22" s="81">
        <f>分析係数表!H25</f>
        <v>5.1170276620495381E-4</v>
      </c>
      <c r="O22" s="82">
        <f t="shared" si="4"/>
        <v>8.1840576097821534E-3</v>
      </c>
      <c r="P22" s="76">
        <f>分析係数表!C25</f>
        <v>2.0402938023075357E-2</v>
      </c>
      <c r="Q22" s="82">
        <f t="shared" si="5"/>
        <v>1.6697882018966353E-4</v>
      </c>
      <c r="R22" s="83">
        <v>2.026968651686778E-3</v>
      </c>
      <c r="S22" s="84">
        <f t="shared" si="6"/>
        <v>0.30670146185931818</v>
      </c>
      <c r="T22" s="85">
        <f>分析係数表!F25</f>
        <v>0.34975910227480639</v>
      </c>
      <c r="U22" s="86">
        <f t="shared" si="7"/>
        <v>0.10727162796628589</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投入係数表!S23</f>
        <v>2.005527043031978E-2</v>
      </c>
      <c r="E23" s="77">
        <f t="shared" si="0"/>
        <v>2.0055270430319778</v>
      </c>
      <c r="F23" s="76">
        <f>分析係数表!C26</f>
        <v>0.47286916478187335</v>
      </c>
      <c r="G23" s="77">
        <f t="shared" si="1"/>
        <v>0.94835189778599149</v>
      </c>
      <c r="H23" s="77">
        <v>1.0636215566144667</v>
      </c>
      <c r="I23" s="77">
        <f t="shared" si="2"/>
        <v>1.0636215566144667</v>
      </c>
      <c r="J23" s="76">
        <f>分析係数表!G26</f>
        <v>0.19643719482749369</v>
      </c>
      <c r="K23" s="78">
        <f t="shared" si="3"/>
        <v>0.2089348349393981</v>
      </c>
      <c r="L23" s="79"/>
      <c r="M23" s="80"/>
      <c r="N23" s="81">
        <f>分析係数表!H26</f>
        <v>1.0239367117519889E-2</v>
      </c>
      <c r="O23" s="82">
        <f t="shared" si="4"/>
        <v>0.16376610781096954</v>
      </c>
      <c r="P23" s="76">
        <f>分析係数表!C26</f>
        <v>0.47286916478187335</v>
      </c>
      <c r="Q23" s="82">
        <f t="shared" si="5"/>
        <v>7.7439942620151386E-2</v>
      </c>
      <c r="R23" s="83">
        <v>8.9309356911421306E-2</v>
      </c>
      <c r="S23" s="84">
        <f t="shared" si="6"/>
        <v>1.1529309135258881</v>
      </c>
      <c r="T23" s="85">
        <f>分析係数表!F26</f>
        <v>0.33423527698357336</v>
      </c>
      <c r="U23" s="86">
        <f t="shared" si="7"/>
        <v>0.38535018322524944</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投入係数表!S24</f>
        <v>0</v>
      </c>
      <c r="E24" s="77">
        <f t="shared" si="0"/>
        <v>0</v>
      </c>
      <c r="F24" s="76">
        <f>分析係数表!C27</f>
        <v>1</v>
      </c>
      <c r="G24" s="77">
        <f t="shared" si="1"/>
        <v>0</v>
      </c>
      <c r="H24" s="77">
        <v>5.5006476351524359E-3</v>
      </c>
      <c r="I24" s="77">
        <f t="shared" si="2"/>
        <v>5.5006476351524359E-3</v>
      </c>
      <c r="J24" s="76">
        <f>分析係数表!G27</f>
        <v>0.17103446822411195</v>
      </c>
      <c r="K24" s="78">
        <f t="shared" si="3"/>
        <v>9.4080034316651581E-4</v>
      </c>
      <c r="L24" s="79"/>
      <c r="M24" s="80"/>
      <c r="N24" s="81">
        <f>分析係数表!H27</f>
        <v>1.1068892190070134E-2</v>
      </c>
      <c r="O24" s="82">
        <f t="shared" si="4"/>
        <v>0.17703334307111809</v>
      </c>
      <c r="P24" s="76">
        <f>分析係数表!C27</f>
        <v>1</v>
      </c>
      <c r="Q24" s="82">
        <f t="shared" si="5"/>
        <v>0.17703334307111809</v>
      </c>
      <c r="R24" s="83">
        <v>0.18469754967569696</v>
      </c>
      <c r="S24" s="84">
        <f t="shared" si="6"/>
        <v>0.19019819731084939</v>
      </c>
      <c r="T24" s="85">
        <f>分析係数表!F27</f>
        <v>0.3217420626139369</v>
      </c>
      <c r="U24" s="86">
        <f t="shared" si="7"/>
        <v>6.1194760308245229E-2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投入係数表!S25</f>
        <v>0</v>
      </c>
      <c r="E25" s="77">
        <f t="shared" si="0"/>
        <v>0</v>
      </c>
      <c r="F25" s="76">
        <f>分析係数表!C28</f>
        <v>0.16320886633176235</v>
      </c>
      <c r="G25" s="77">
        <f t="shared" si="1"/>
        <v>0</v>
      </c>
      <c r="H25" s="77">
        <v>1.9986570573995572E-2</v>
      </c>
      <c r="I25" s="77">
        <f t="shared" si="2"/>
        <v>1.9986570573995572E-2</v>
      </c>
      <c r="J25" s="76">
        <f>分析係数表!G28</f>
        <v>0.12483282142099486</v>
      </c>
      <c r="K25" s="78">
        <f t="shared" si="3"/>
        <v>2.4949799952817E-3</v>
      </c>
      <c r="L25" s="79"/>
      <c r="M25" s="80"/>
      <c r="N25" s="81">
        <f>分析係数表!H28</f>
        <v>1.8347819774390428E-2</v>
      </c>
      <c r="O25" s="82">
        <f t="shared" si="4"/>
        <v>0.2934508546068082</v>
      </c>
      <c r="P25" s="76">
        <f>分析係数表!C28</f>
        <v>0.16320886633176235</v>
      </c>
      <c r="Q25" s="82">
        <f t="shared" si="5"/>
        <v>4.7893781304463985E-2</v>
      </c>
      <c r="R25" s="83">
        <v>5.8387129480188434E-2</v>
      </c>
      <c r="S25" s="84">
        <f t="shared" si="6"/>
        <v>7.8373700054184009E-2</v>
      </c>
      <c r="T25" s="85">
        <f>分析係数表!F28</f>
        <v>0.21296475644963428</v>
      </c>
      <c r="U25" s="86">
        <f t="shared" si="7"/>
        <v>1.6690835944095987E-2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投入係数表!S26</f>
        <v>7.1851559415712597E-3</v>
      </c>
      <c r="E26" s="77">
        <f t="shared" si="0"/>
        <v>0.71851559415712596</v>
      </c>
      <c r="F26" s="76">
        <f>分析係数表!C29</f>
        <v>0.17511419896605485</v>
      </c>
      <c r="G26" s="77">
        <f t="shared" si="1"/>
        <v>0.12582228271544407</v>
      </c>
      <c r="H26" s="77">
        <v>0.15552676831336495</v>
      </c>
      <c r="I26" s="77">
        <f t="shared" si="2"/>
        <v>0.15552676831336495</v>
      </c>
      <c r="J26" s="76">
        <f>分析係数表!G29</f>
        <v>0.26067586141523297</v>
      </c>
      <c r="K26" s="78">
        <f t="shared" si="3"/>
        <v>4.0542074303213771E-2</v>
      </c>
      <c r="L26" s="79"/>
      <c r="M26" s="80"/>
      <c r="N26" s="81">
        <f>分析係数表!H29</f>
        <v>9.8560326923179068E-3</v>
      </c>
      <c r="O26" s="82">
        <f t="shared" si="4"/>
        <v>0.15763514423824343</v>
      </c>
      <c r="P26" s="76">
        <f>分析係数表!C29</f>
        <v>0.17511419896605485</v>
      </c>
      <c r="Q26" s="82">
        <f t="shared" si="5"/>
        <v>2.7604152012178515E-2</v>
      </c>
      <c r="R26" s="83">
        <v>3.8766808396205547E-2</v>
      </c>
      <c r="S26" s="84">
        <f t="shared" si="6"/>
        <v>0.19429357670957051</v>
      </c>
      <c r="T26" s="85">
        <f>分析係数表!F29</f>
        <v>0.43490212806294137</v>
      </c>
      <c r="U26" s="86">
        <f t="shared" si="7"/>
        <v>8.4498689979952551E-2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投入係数表!S27</f>
        <v>1.2633241215949467E-3</v>
      </c>
      <c r="E27" s="77">
        <f t="shared" si="0"/>
        <v>0.12633241215949467</v>
      </c>
      <c r="F27" s="76">
        <f>分析係数表!C30</f>
        <v>1</v>
      </c>
      <c r="G27" s="77">
        <f t="shared" si="1"/>
        <v>0.12633241215949467</v>
      </c>
      <c r="H27" s="77">
        <v>0.18187087203804789</v>
      </c>
      <c r="I27" s="77">
        <f t="shared" si="2"/>
        <v>0.18187087203804789</v>
      </c>
      <c r="J27" s="76">
        <f>分析係数表!G30</f>
        <v>0.34449040627670319</v>
      </c>
      <c r="K27" s="78">
        <f t="shared" si="3"/>
        <v>6.2652770598285418E-2</v>
      </c>
      <c r="L27" s="79"/>
      <c r="M27" s="80"/>
      <c r="N27" s="81">
        <f>分析係数表!H30</f>
        <v>0</v>
      </c>
      <c r="O27" s="82">
        <f t="shared" si="4"/>
        <v>0</v>
      </c>
      <c r="P27" s="76">
        <f>分析係数表!C30</f>
        <v>1</v>
      </c>
      <c r="Q27" s="82">
        <f t="shared" si="5"/>
        <v>0</v>
      </c>
      <c r="R27" s="83">
        <v>5.3686995253069365E-2</v>
      </c>
      <c r="S27" s="84">
        <f t="shared" si="6"/>
        <v>0.23555786729111725</v>
      </c>
      <c r="T27" s="85">
        <f>分析係数表!F30</f>
        <v>0.43986930008545017</v>
      </c>
      <c r="U27" s="86">
        <f t="shared" si="7"/>
        <v>0.10361467421496509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投入係数表!S28</f>
        <v>9.7118041847611535E-3</v>
      </c>
      <c r="E28" s="77">
        <f t="shared" si="0"/>
        <v>0.97118041847611536</v>
      </c>
      <c r="F28" s="76">
        <f>分析係数表!C31</f>
        <v>0.18996181002708823</v>
      </c>
      <c r="G28" s="77">
        <f t="shared" si="1"/>
        <v>0.18448719015658788</v>
      </c>
      <c r="H28" s="77">
        <v>0.25419047265341932</v>
      </c>
      <c r="I28" s="77">
        <f t="shared" si="2"/>
        <v>0.25419047265341932</v>
      </c>
      <c r="J28" s="76">
        <f>分析係数表!G31</f>
        <v>7.0838389091119197E-2</v>
      </c>
      <c r="K28" s="78">
        <f t="shared" si="3"/>
        <v>1.8006443605078411E-2</v>
      </c>
      <c r="L28" s="79"/>
      <c r="M28" s="80"/>
      <c r="N28" s="81">
        <f>分析係数表!H31</f>
        <v>2.3010689098960483E-2</v>
      </c>
      <c r="O28" s="82">
        <f t="shared" si="4"/>
        <v>0.36802772559421754</v>
      </c>
      <c r="P28" s="76">
        <f>分析係数表!C31</f>
        <v>0.18996181002708823</v>
      </c>
      <c r="Q28" s="82">
        <f t="shared" si="5"/>
        <v>6.9911212894030114E-2</v>
      </c>
      <c r="R28" s="83">
        <v>9.6474136315523512E-2</v>
      </c>
      <c r="S28" s="84">
        <f t="shared" si="6"/>
        <v>0.3506646089689428</v>
      </c>
      <c r="T28" s="85">
        <f>分析係数表!F31</f>
        <v>0.34223146703645924</v>
      </c>
      <c r="U28" s="86">
        <f t="shared" si="7"/>
        <v>0.12000846356520761</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投入係数表!S29</f>
        <v>6.3166206079747335E-4</v>
      </c>
      <c r="E29" s="77">
        <f t="shared" si="0"/>
        <v>6.3166206079747336E-2</v>
      </c>
      <c r="F29" s="76">
        <f>分析係数表!C32</f>
        <v>1</v>
      </c>
      <c r="G29" s="77">
        <f t="shared" si="1"/>
        <v>6.3166206079747336E-2</v>
      </c>
      <c r="H29" s="77">
        <v>9.3226104714065366E-2</v>
      </c>
      <c r="I29" s="77">
        <f t="shared" si="2"/>
        <v>9.3226104714065366E-2</v>
      </c>
      <c r="J29" s="76">
        <f>分析係数表!G32</f>
        <v>0.14032906064664244</v>
      </c>
      <c r="K29" s="78">
        <f t="shared" si="3"/>
        <v>1.3082331702270317E-2</v>
      </c>
      <c r="L29" s="79"/>
      <c r="M29" s="80"/>
      <c r="N29" s="81">
        <f>分析係数表!H32</f>
        <v>6.1785010473086027E-3</v>
      </c>
      <c r="O29" s="82">
        <f t="shared" si="4"/>
        <v>9.8817539893892123E-2</v>
      </c>
      <c r="P29" s="76">
        <f>分析係数表!C32</f>
        <v>1</v>
      </c>
      <c r="Q29" s="82">
        <f t="shared" si="5"/>
        <v>9.8817539893892123E-2</v>
      </c>
      <c r="R29" s="83">
        <v>0.13606541269731898</v>
      </c>
      <c r="S29" s="84">
        <f t="shared" si="6"/>
        <v>0.22929151741138434</v>
      </c>
      <c r="T29" s="85">
        <f>分析係数表!F32</f>
        <v>0.48206428161469295</v>
      </c>
      <c r="U29" s="86">
        <f t="shared" si="7"/>
        <v>0.11053325062126185</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投入係数表!S30</f>
        <v>5.5270430319778914E-4</v>
      </c>
      <c r="E30" s="77">
        <f t="shared" si="0"/>
        <v>5.5270430319778914E-2</v>
      </c>
      <c r="F30" s="76">
        <f>分析係数表!C33</f>
        <v>0.86409315680331789</v>
      </c>
      <c r="G30" s="77">
        <f t="shared" si="1"/>
        <v>4.7758800612895579E-2</v>
      </c>
      <c r="H30" s="77">
        <v>7.0674629150896548E-2</v>
      </c>
      <c r="I30" s="77">
        <f t="shared" si="2"/>
        <v>7.0674629150896548E-2</v>
      </c>
      <c r="J30" s="76">
        <f>分析係数表!G33</f>
        <v>0.50769230769230766</v>
      </c>
      <c r="K30" s="78">
        <f t="shared" si="3"/>
        <v>3.5880965568916706E-2</v>
      </c>
      <c r="L30" s="79"/>
      <c r="M30" s="80"/>
      <c r="N30" s="81">
        <f>分析係数表!H33</f>
        <v>9.5612281574628043E-4</v>
      </c>
      <c r="O30" s="82">
        <f t="shared" si="4"/>
        <v>1.5292010758762501E-2</v>
      </c>
      <c r="P30" s="76">
        <f>分析係数表!C33</f>
        <v>0.86409315680331789</v>
      </c>
      <c r="Q30" s="82">
        <f t="shared" si="5"/>
        <v>1.321372185040939E-2</v>
      </c>
      <c r="R30" s="83">
        <v>4.4750873285086736E-2</v>
      </c>
      <c r="S30" s="84">
        <f t="shared" si="6"/>
        <v>0.11542550243598329</v>
      </c>
      <c r="T30" s="85">
        <f>分析係数表!F33</f>
        <v>0.64348226623675731</v>
      </c>
      <c r="U30" s="86">
        <f t="shared" si="7"/>
        <v>7.4274263889022876E-2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投入係数表!S31</f>
        <v>4.9506514015001973E-2</v>
      </c>
      <c r="E31" s="77">
        <f t="shared" si="0"/>
        <v>4.9506514015001972</v>
      </c>
      <c r="F31" s="76">
        <f>分析係数表!C34</f>
        <v>0.40150848192581112</v>
      </c>
      <c r="G31" s="77">
        <f t="shared" si="1"/>
        <v>1.9877285287602335</v>
      </c>
      <c r="H31" s="77">
        <v>2.2431974623477307</v>
      </c>
      <c r="I31" s="77">
        <f t="shared" si="2"/>
        <v>2.2431974623477307</v>
      </c>
      <c r="J31" s="76">
        <f>分析係数表!G34</f>
        <v>0.42480512041441487</v>
      </c>
      <c r="K31" s="78">
        <f t="shared" si="3"/>
        <v>0.95292176810593754</v>
      </c>
      <c r="L31" s="79"/>
      <c r="M31" s="80"/>
      <c r="N31" s="81">
        <f>分析係数表!H34</f>
        <v>0.15672180898436738</v>
      </c>
      <c r="O31" s="82">
        <f t="shared" si="4"/>
        <v>2.5065729523994897</v>
      </c>
      <c r="P31" s="76">
        <f>分析係数表!C34</f>
        <v>0.40150848192581112</v>
      </c>
      <c r="Q31" s="82">
        <f t="shared" si="5"/>
        <v>1.0064103009542176</v>
      </c>
      <c r="R31" s="83">
        <v>1.0984811773908267</v>
      </c>
      <c r="S31" s="84">
        <f t="shared" si="6"/>
        <v>3.3416786397385572</v>
      </c>
      <c r="T31" s="85">
        <f>分析係数表!F34</f>
        <v>0.69808980649017505</v>
      </c>
      <c r="U31" s="86">
        <f t="shared" si="7"/>
        <v>2.3327917949674406</v>
      </c>
      <c r="V31" s="87">
        <f>分析係数表!D34</f>
        <v>0.1643762608024307</v>
      </c>
      <c r="W31" s="88">
        <f t="shared" si="8"/>
        <v>1</v>
      </c>
      <c r="X31" s="76">
        <f>分析係数表!E34</f>
        <v>0.12280028889497671</v>
      </c>
      <c r="Y31" s="89">
        <f t="shared" si="9"/>
        <v>0</v>
      </c>
    </row>
    <row r="32" spans="1:25" x14ac:dyDescent="0.2">
      <c r="A32" s="6" t="s">
        <v>20</v>
      </c>
      <c r="B32" s="5" t="s">
        <v>37</v>
      </c>
      <c r="C32" s="90"/>
      <c r="D32" s="76">
        <f>投入係数表!S32</f>
        <v>1.0975128306356099E-2</v>
      </c>
      <c r="E32" s="77">
        <f t="shared" si="0"/>
        <v>1.0975128306356099</v>
      </c>
      <c r="F32" s="76">
        <f>分析係数表!C35</f>
        <v>0.54799934277091245</v>
      </c>
      <c r="G32" s="77">
        <f t="shared" si="1"/>
        <v>0.60143630987095797</v>
      </c>
      <c r="H32" s="77">
        <v>0.73567657273997356</v>
      </c>
      <c r="I32" s="77">
        <f t="shared" si="2"/>
        <v>0.73567657273997356</v>
      </c>
      <c r="J32" s="76">
        <f>分析係数表!G35</f>
        <v>0.31370112289734142</v>
      </c>
      <c r="K32" s="78">
        <f t="shared" si="3"/>
        <v>0.23078256695779739</v>
      </c>
      <c r="L32" s="79"/>
      <c r="M32" s="80"/>
      <c r="N32" s="81">
        <f>分析係数表!H35</f>
        <v>5.7539116932049765E-2</v>
      </c>
      <c r="O32" s="82">
        <f t="shared" si="4"/>
        <v>0.92026754375463882</v>
      </c>
      <c r="P32" s="76">
        <f>分析係数表!C35</f>
        <v>0.54799934277091245</v>
      </c>
      <c r="Q32" s="82">
        <f t="shared" si="5"/>
        <v>0.50430600915094403</v>
      </c>
      <c r="R32" s="83">
        <v>0.69901414070715384</v>
      </c>
      <c r="S32" s="84">
        <f t="shared" si="6"/>
        <v>1.4346907134471274</v>
      </c>
      <c r="T32" s="85">
        <f>分析係数表!F35</f>
        <v>0.64107230038613461</v>
      </c>
      <c r="U32" s="86">
        <f t="shared" si="7"/>
        <v>0.91974047601217468</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投入係数表!S33</f>
        <v>1.8949861823924202E-3</v>
      </c>
      <c r="E33" s="77">
        <f t="shared" si="0"/>
        <v>0.18949861823924202</v>
      </c>
      <c r="F33" s="76">
        <f>分析係数表!C36</f>
        <v>1</v>
      </c>
      <c r="G33" s="77">
        <f t="shared" si="1"/>
        <v>0.18949861823924202</v>
      </c>
      <c r="H33" s="77">
        <v>0.33376619026420523</v>
      </c>
      <c r="I33" s="77">
        <f t="shared" si="2"/>
        <v>0.33376619026420523</v>
      </c>
      <c r="J33" s="76">
        <f>分析係数表!G36</f>
        <v>7.1688905781264842E-2</v>
      </c>
      <c r="K33" s="78">
        <f t="shared" si="3"/>
        <v>2.3927332966822323E-2</v>
      </c>
      <c r="L33" s="79"/>
      <c r="M33" s="80"/>
      <c r="N33" s="81">
        <f>分析係数表!H36</f>
        <v>0.19452761335809809</v>
      </c>
      <c r="O33" s="82">
        <f t="shared" si="4"/>
        <v>3.1112303852163361</v>
      </c>
      <c r="P33" s="76">
        <f>分析係数表!C36</f>
        <v>1</v>
      </c>
      <c r="Q33" s="82">
        <f t="shared" si="5"/>
        <v>3.1112303852163361</v>
      </c>
      <c r="R33" s="83">
        <v>3.3228418597112941</v>
      </c>
      <c r="S33" s="84">
        <f t="shared" si="6"/>
        <v>3.6566080499754992</v>
      </c>
      <c r="T33" s="85">
        <f>分析係数表!F36</f>
        <v>0.82458021691620631</v>
      </c>
      <c r="U33" s="86">
        <f t="shared" si="7"/>
        <v>3.0151666590263431</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投入係数表!S34</f>
        <v>1.6186340307935254E-2</v>
      </c>
      <c r="E34" s="77">
        <f t="shared" si="0"/>
        <v>1.6186340307935254</v>
      </c>
      <c r="F34" s="76">
        <f>分析係数表!C37</f>
        <v>0.69131042420256494</v>
      </c>
      <c r="G34" s="77">
        <f t="shared" si="1"/>
        <v>1.1189785784565796</v>
      </c>
      <c r="H34" s="77">
        <v>1.4133280332518023</v>
      </c>
      <c r="I34" s="77">
        <f t="shared" si="2"/>
        <v>1.4133280332518023</v>
      </c>
      <c r="J34" s="76">
        <f>分析係数表!G37</f>
        <v>0.4182361073997049</v>
      </c>
      <c r="K34" s="78">
        <f t="shared" si="3"/>
        <v>0.59110481510611446</v>
      </c>
      <c r="L34" s="79"/>
      <c r="M34" s="80"/>
      <c r="N34" s="81">
        <f>分析係数表!H37</f>
        <v>4.8668421919292611E-2</v>
      </c>
      <c r="O34" s="82">
        <f t="shared" si="4"/>
        <v>0.77839166615945343</v>
      </c>
      <c r="P34" s="76">
        <f>分析係数表!C37</f>
        <v>0.69131042420256494</v>
      </c>
      <c r="Q34" s="82">
        <f t="shared" si="5"/>
        <v>0.53811027292843305</v>
      </c>
      <c r="R34" s="83">
        <v>0.65246024086067911</v>
      </c>
      <c r="S34" s="84">
        <f t="shared" si="6"/>
        <v>2.0657882741124816</v>
      </c>
      <c r="T34" s="85">
        <f>分析係数表!F37</f>
        <v>0.69719766239499947</v>
      </c>
      <c r="U34" s="86">
        <f t="shared" si="7"/>
        <v>1.4402627557142225</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投入係数表!S35</f>
        <v>6.3955783655744178E-3</v>
      </c>
      <c r="E35" s="77">
        <f t="shared" si="0"/>
        <v>0.63955783655744181</v>
      </c>
      <c r="F35" s="76">
        <f>分析係数表!C38</f>
        <v>0.16493332646861969</v>
      </c>
      <c r="G35" s="77">
        <f t="shared" si="1"/>
        <v>0.10548440145249266</v>
      </c>
      <c r="H35" s="77">
        <v>0.15694865001199737</v>
      </c>
      <c r="I35" s="77">
        <f t="shared" si="2"/>
        <v>0.15694865001199737</v>
      </c>
      <c r="J35" s="76">
        <f>分析係数表!G38</f>
        <v>0.22742119554523632</v>
      </c>
      <c r="K35" s="78">
        <f t="shared" si="3"/>
        <v>3.5693449624939311E-2</v>
      </c>
      <c r="L35" s="79"/>
      <c r="M35" s="80"/>
      <c r="N35" s="81">
        <f>分析係数表!H38</f>
        <v>4.333006953137588E-2</v>
      </c>
      <c r="O35" s="82">
        <f t="shared" si="4"/>
        <v>0.69301127275636287</v>
      </c>
      <c r="P35" s="76">
        <f>分析係数表!C38</f>
        <v>0.16493332646861969</v>
      </c>
      <c r="Q35" s="82">
        <f t="shared" si="5"/>
        <v>0.11430065449595884</v>
      </c>
      <c r="R35" s="83">
        <v>0.14999329883900278</v>
      </c>
      <c r="S35" s="84">
        <f t="shared" si="6"/>
        <v>0.30694194885100012</v>
      </c>
      <c r="T35" s="85">
        <f>分析係数表!F38</f>
        <v>0.45295344535830939</v>
      </c>
      <c r="U35" s="86">
        <f t="shared" si="7"/>
        <v>0.13903041325705448</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投入係数表!S36</f>
        <v>0</v>
      </c>
      <c r="E36" s="77">
        <f t="shared" si="0"/>
        <v>0</v>
      </c>
      <c r="F36" s="76">
        <f>分析係数表!C39</f>
        <v>1</v>
      </c>
      <c r="G36" s="77">
        <f t="shared" si="1"/>
        <v>0</v>
      </c>
      <c r="H36" s="77">
        <v>2.5128395832782587E-2</v>
      </c>
      <c r="I36" s="77">
        <f t="shared" si="2"/>
        <v>2.5128395832782587E-2</v>
      </c>
      <c r="J36" s="76">
        <f>分析係数表!G39</f>
        <v>0.35098455975764681</v>
      </c>
      <c r="K36" s="78">
        <f t="shared" si="3"/>
        <v>8.8196789487850827E-3</v>
      </c>
      <c r="L36" s="79"/>
      <c r="M36" s="80"/>
      <c r="N36" s="81">
        <f>分析係数表!H39</f>
        <v>3.8129823772400278E-3</v>
      </c>
      <c r="O36" s="82">
        <f t="shared" si="4"/>
        <v>6.0983972535176012E-2</v>
      </c>
      <c r="P36" s="76">
        <f>分析係数表!C39</f>
        <v>1</v>
      </c>
      <c r="Q36" s="82">
        <f t="shared" si="5"/>
        <v>6.0983972535176012E-2</v>
      </c>
      <c r="R36" s="83">
        <v>8.4387139595739902E-2</v>
      </c>
      <c r="S36" s="84">
        <f t="shared" si="6"/>
        <v>0.10951553542852249</v>
      </c>
      <c r="T36" s="85">
        <f>分析係数表!F39</f>
        <v>0.70174924264634031</v>
      </c>
      <c r="U36" s="86">
        <f t="shared" si="7"/>
        <v>7.6852444044974114E-2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投入係数表!S37</f>
        <v>7.8957757599684169E-5</v>
      </c>
      <c r="E37" s="77">
        <f t="shared" si="0"/>
        <v>7.895775759968417E-3</v>
      </c>
      <c r="F37" s="76">
        <f>分析係数表!C40</f>
        <v>0.986418220166009</v>
      </c>
      <c r="G37" s="77">
        <f t="shared" si="1"/>
        <v>7.7885370719779634E-3</v>
      </c>
      <c r="H37" s="77">
        <v>1.3092878709420308E-2</v>
      </c>
      <c r="I37" s="77">
        <f t="shared" si="2"/>
        <v>1.3092878709420308E-2</v>
      </c>
      <c r="J37" s="76">
        <f>分析係数表!G40</f>
        <v>0.50833339863186511</v>
      </c>
      <c r="K37" s="78">
        <f t="shared" si="3"/>
        <v>6.6555475322344132E-3</v>
      </c>
      <c r="L37" s="79"/>
      <c r="M37" s="80"/>
      <c r="N37" s="81">
        <f>分析係数表!H40</f>
        <v>2.8557086729192376E-2</v>
      </c>
      <c r="O37" s="82">
        <f t="shared" si="4"/>
        <v>0.45673554726426108</v>
      </c>
      <c r="P37" s="76">
        <f>分析係数表!C40</f>
        <v>0.986418220166009</v>
      </c>
      <c r="Q37" s="82">
        <f t="shared" si="5"/>
        <v>0.45053226561896048</v>
      </c>
      <c r="R37" s="83">
        <v>0.45282959072510276</v>
      </c>
      <c r="S37" s="84">
        <f t="shared" si="6"/>
        <v>0.46592246943452309</v>
      </c>
      <c r="T37" s="85">
        <f>分析係数表!F40</f>
        <v>0.70189391861713379</v>
      </c>
      <c r="U37" s="86">
        <f t="shared" si="7"/>
        <v>0.32702814784316914</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投入係数表!S38</f>
        <v>0</v>
      </c>
      <c r="E38" s="77">
        <f t="shared" si="0"/>
        <v>0</v>
      </c>
      <c r="F38" s="76">
        <f>分析係数表!C41</f>
        <v>0.80184103858729516</v>
      </c>
      <c r="G38" s="77">
        <f t="shared" si="1"/>
        <v>0</v>
      </c>
      <c r="H38" s="77">
        <v>2.2164034127266402E-3</v>
      </c>
      <c r="I38" s="77">
        <f t="shared" si="2"/>
        <v>2.2164034127266402E-3</v>
      </c>
      <c r="J38" s="76">
        <f>分析係数表!G41</f>
        <v>0.44493407945472047</v>
      </c>
      <c r="K38" s="78">
        <f t="shared" si="3"/>
        <v>9.8615341214182851E-4</v>
      </c>
      <c r="L38" s="79"/>
      <c r="M38" s="80"/>
      <c r="N38" s="81">
        <f>分析係数表!H41</f>
        <v>5.1019775806905684E-2</v>
      </c>
      <c r="O38" s="82">
        <f t="shared" si="4"/>
        <v>0.81599868521063235</v>
      </c>
      <c r="P38" s="76">
        <f>分析係数表!C41</f>
        <v>0.80184103858729516</v>
      </c>
      <c r="Q38" s="82">
        <f t="shared" si="5"/>
        <v>0.65430123323516076</v>
      </c>
      <c r="R38" s="83">
        <v>0.66668025795191443</v>
      </c>
      <c r="S38" s="84">
        <f t="shared" si="6"/>
        <v>0.6688966613646411</v>
      </c>
      <c r="T38" s="85">
        <f>分析係数表!F41</f>
        <v>0.54844555184325272</v>
      </c>
      <c r="U38" s="86">
        <f t="shared" si="7"/>
        <v>0.36685339856823995</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投入係数表!S39</f>
        <v>1.3422818791946308E-3</v>
      </c>
      <c r="E39" s="77">
        <f>$C$21*D39</f>
        <v>0.13422818791946309</v>
      </c>
      <c r="F39" s="76">
        <f>分析係数表!C42</f>
        <v>0.44131191733123665</v>
      </c>
      <c r="G39" s="77">
        <f>E39*F39</f>
        <v>5.9236498970635793E-2</v>
      </c>
      <c r="H39" s="77">
        <v>6.778786959049618E-2</v>
      </c>
      <c r="I39" s="77">
        <f>C39+H39</f>
        <v>6.778786959049618E-2</v>
      </c>
      <c r="J39" s="76">
        <f>分析係数表!G42</f>
        <v>0.48534983581712554</v>
      </c>
      <c r="K39" s="78">
        <f>I39*J39</f>
        <v>3.2900831376140041E-2</v>
      </c>
      <c r="L39" s="79"/>
      <c r="M39" s="80"/>
      <c r="N39" s="81">
        <f>分析係数表!H42</f>
        <v>1.2950152359941286E-2</v>
      </c>
      <c r="O39" s="82">
        <f t="shared" si="4"/>
        <v>0.20712179016590543</v>
      </c>
      <c r="P39" s="76">
        <f>分析係数表!C42</f>
        <v>0.44131191733123665</v>
      </c>
      <c r="Q39" s="82">
        <f>O39*P39</f>
        <v>9.1405314339193799E-2</v>
      </c>
      <c r="R39" s="83">
        <v>9.6613902995812698E-2</v>
      </c>
      <c r="S39" s="84">
        <f>I39+R39</f>
        <v>0.16440177258630889</v>
      </c>
      <c r="T39" s="85">
        <f>分析係数表!F42</f>
        <v>0.55380146501641825</v>
      </c>
      <c r="U39" s="86">
        <f>S39*T39</f>
        <v>9.1045942509593886E-2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投入係数表!S40</f>
        <v>2.7951046190288195E-2</v>
      </c>
      <c r="E40" s="77">
        <f>$C$21*D40</f>
        <v>2.7951046190288196</v>
      </c>
      <c r="F40" s="76">
        <f>分析係数表!C43</f>
        <v>0.58313408441687564</v>
      </c>
      <c r="G40" s="77">
        <f>E40*F40</f>
        <v>1.6299207728667506</v>
      </c>
      <c r="H40" s="77">
        <v>2.2421695495512384</v>
      </c>
      <c r="I40" s="77">
        <f>C40+H40</f>
        <v>2.2421695495512384</v>
      </c>
      <c r="J40" s="76">
        <f>分析係数表!G43</f>
        <v>0.35547453496171444</v>
      </c>
      <c r="K40" s="78">
        <f>I40*J40</f>
        <v>0.79703417793204323</v>
      </c>
      <c r="L40" s="79"/>
      <c r="M40" s="80"/>
      <c r="N40" s="81">
        <f>分析係数表!H43</f>
        <v>3.5303064373624467E-2</v>
      </c>
      <c r="O40" s="82">
        <f t="shared" si="4"/>
        <v>0.5646291787288632</v>
      </c>
      <c r="P40" s="76">
        <f>分析係数表!C43</f>
        <v>0.58313408441687564</v>
      </c>
      <c r="Q40" s="82">
        <f>O40*P40</f>
        <v>0.32925451917310805</v>
      </c>
      <c r="R40" s="83">
        <v>0.6787901450457543</v>
      </c>
      <c r="S40" s="84">
        <f>I40+R40</f>
        <v>2.9209596945969927</v>
      </c>
      <c r="T40" s="85">
        <f>分析係数表!F43</f>
        <v>0.6082654287782493</v>
      </c>
      <c r="U40" s="86">
        <f>S40*T40</f>
        <v>1.7767188010780239</v>
      </c>
      <c r="V40" s="87">
        <f>分析係数表!D43</f>
        <v>0.13569621261928955</v>
      </c>
      <c r="W40" s="88">
        <f>ROUND(S40*V40,0)</f>
        <v>0</v>
      </c>
      <c r="X40" s="76">
        <f>分析係数表!E43</f>
        <v>0.1090457500713911</v>
      </c>
      <c r="Y40" s="89">
        <f>ROUND(S40*X40,0)</f>
        <v>0</v>
      </c>
    </row>
    <row r="41" spans="1:25" x14ac:dyDescent="0.2">
      <c r="A41" s="6" t="s">
        <v>341</v>
      </c>
      <c r="B41" s="5" t="s">
        <v>42</v>
      </c>
      <c r="C41" s="90"/>
      <c r="D41" s="76">
        <f>投入係数表!S41</f>
        <v>7.8957757599684169E-5</v>
      </c>
      <c r="E41" s="77">
        <f>$C$21*D41</f>
        <v>7.895775759968417E-3</v>
      </c>
      <c r="F41" s="76">
        <f>分析係数表!C44</f>
        <v>0.48869592147894036</v>
      </c>
      <c r="G41" s="77">
        <f>E41*F41</f>
        <v>3.8586334108088463E-3</v>
      </c>
      <c r="H41" s="77">
        <v>9.1562290041416073E-3</v>
      </c>
      <c r="I41" s="77">
        <f>C41+H41</f>
        <v>9.1562290041416073E-3</v>
      </c>
      <c r="J41" s="76">
        <f>分析係数表!G44</f>
        <v>0.26651387949759747</v>
      </c>
      <c r="K41" s="78">
        <f>I41*J41</f>
        <v>2.4402621134622031E-3</v>
      </c>
      <c r="L41" s="79"/>
      <c r="M41" s="80"/>
      <c r="N41" s="81">
        <f>分析係数表!H44</f>
        <v>0.11648762971842183</v>
      </c>
      <c r="O41" s="82">
        <f t="shared" si="4"/>
        <v>1.8630766441092315</v>
      </c>
      <c r="P41" s="76">
        <f>分析係数表!C44</f>
        <v>0.48869592147894036</v>
      </c>
      <c r="Q41" s="82">
        <f>O41*P41</f>
        <v>0.91047795737885273</v>
      </c>
      <c r="R41" s="83">
        <v>0.92687335615468625</v>
      </c>
      <c r="S41" s="84">
        <f>I41+R41</f>
        <v>0.93602958515882784</v>
      </c>
      <c r="T41" s="85">
        <f>分析係数表!F44</f>
        <v>0.48744292920528731</v>
      </c>
      <c r="U41" s="86">
        <f>S41*T41</f>
        <v>0.45626100281262899</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投入係数表!S42</f>
        <v>2.1318594551914725E-3</v>
      </c>
      <c r="E42" s="77">
        <f>$C$21*D42</f>
        <v>0.21318594551914724</v>
      </c>
      <c r="F42" s="76">
        <f>分析係数表!C45</f>
        <v>1</v>
      </c>
      <c r="G42" s="77">
        <f>E42*F42</f>
        <v>0.21318594551914724</v>
      </c>
      <c r="H42" s="77">
        <v>0.25379915601168118</v>
      </c>
      <c r="I42" s="77">
        <f>C42+H42</f>
        <v>0.25379915601168118</v>
      </c>
      <c r="J42" s="76">
        <f>分析係数表!G45</f>
        <v>0</v>
      </c>
      <c r="K42" s="78">
        <f>I42*J42</f>
        <v>0</v>
      </c>
      <c r="L42" s="79"/>
      <c r="M42" s="80"/>
      <c r="N42" s="81">
        <f>分析係数表!H45</f>
        <v>0</v>
      </c>
      <c r="O42" s="82">
        <f t="shared" si="4"/>
        <v>0</v>
      </c>
      <c r="P42" s="76">
        <f>分析係数表!C45</f>
        <v>1</v>
      </c>
      <c r="Q42" s="82">
        <f>O42*P42</f>
        <v>0</v>
      </c>
      <c r="R42" s="83">
        <v>2.6168320539808058E-2</v>
      </c>
      <c r="S42" s="84">
        <f>I42+R42</f>
        <v>0.27996747655148924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3.3162258191867353E-3</v>
      </c>
      <c r="E43" s="77">
        <f>$C$21*D43</f>
        <v>0.33162258191867355</v>
      </c>
      <c r="F43" s="76">
        <f>分析係数表!C46</f>
        <v>0.30494810971089692</v>
      </c>
      <c r="G43" s="77">
        <f>E43*F43</f>
        <v>0.10112767949354656</v>
      </c>
      <c r="H43" s="77">
        <v>0.13250156923337358</v>
      </c>
      <c r="I43" s="77">
        <f>C43+H43</f>
        <v>0.13250156923337358</v>
      </c>
      <c r="J43" s="76">
        <f>分析係数表!G46</f>
        <v>9.2473281285530198E-3</v>
      </c>
      <c r="K43" s="78">
        <f>I43*J43</f>
        <v>1.2252854882491909E-3</v>
      </c>
      <c r="L43" s="79"/>
      <c r="M43" s="80"/>
      <c r="N43" s="81">
        <f>分析係数表!H46</f>
        <v>2.1824388568312321E-2</v>
      </c>
      <c r="O43" s="82">
        <f t="shared" si="4"/>
        <v>0.34905430483797517</v>
      </c>
      <c r="P43" s="76">
        <f>分析係数表!C46</f>
        <v>0.30494810971089692</v>
      </c>
      <c r="Q43" s="82">
        <f>O43*P43</f>
        <v>0.10644345044679171</v>
      </c>
      <c r="R43" s="83">
        <v>0.1234044696362987</v>
      </c>
      <c r="S43" s="84">
        <f>I43+R43</f>
        <v>0.25590603886967228</v>
      </c>
      <c r="T43" s="85">
        <f>分析係数表!F46</f>
        <v>0.31334798756916549</v>
      </c>
      <c r="U43" s="86">
        <f>S43*T43</f>
        <v>8.0187642286608449E-2</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投入係数表!S44</f>
        <v>0.59257797078562968</v>
      </c>
      <c r="E44" s="91">
        <f>SUM(E5:E43)</f>
        <v>59.257797078562966</v>
      </c>
      <c r="F44" s="92">
        <f>分析係数表!C47</f>
        <v>0.48015758503444039</v>
      </c>
      <c r="G44" s="91">
        <f>SUM(G5:G43)</f>
        <v>15.406402236175257</v>
      </c>
      <c r="H44" s="91">
        <f>SUM(H5:H43)</f>
        <v>18.356436761318257</v>
      </c>
      <c r="I44" s="91">
        <f>SUM(I5:I43)</f>
        <v>118.35643676131825</v>
      </c>
      <c r="J44" s="92">
        <f>分析係数表!G47</f>
        <v>0.24216917805049562</v>
      </c>
      <c r="K44" s="93">
        <f>SUM(K5:K43)</f>
        <v>25.494855143300988</v>
      </c>
      <c r="L44" s="94">
        <f>最終需要_まとめ!$L$33</f>
        <v>0.62733333333333341</v>
      </c>
      <c r="M44" s="91">
        <f>K44*L44</f>
        <v>15.993772459897489</v>
      </c>
      <c r="N44" s="95">
        <f>分析係数表!H47</f>
        <v>1</v>
      </c>
      <c r="O44" s="96">
        <f>SUM(O5:O43)</f>
        <v>15.993772459897489</v>
      </c>
      <c r="P44" s="92">
        <f>分析係数表!C47</f>
        <v>0.48015758503444039</v>
      </c>
      <c r="Q44" s="96">
        <f>SUM(Q5:Q43)</f>
        <v>8.4530063244940372</v>
      </c>
      <c r="R44" s="91">
        <f>SUM(R5:R43)</f>
        <v>9.8043431531237513</v>
      </c>
      <c r="S44" s="97">
        <f>SUM(S5:S43)</f>
        <v>128.16077991444203</v>
      </c>
      <c r="T44" s="98">
        <f>分析係数表!F47</f>
        <v>0.48752883779285588</v>
      </c>
      <c r="U44" s="99">
        <f>SUM(U5:U43)</f>
        <v>54.259188365669054</v>
      </c>
      <c r="V44" s="100">
        <f>分析係数表!D47</f>
        <v>6.635127530274626E-2</v>
      </c>
      <c r="W44" s="101">
        <f>SUM(W5:W43)</f>
        <v>6</v>
      </c>
      <c r="X44" s="92">
        <f>分析係数表!E47</f>
        <v>5.6027434453383658E-2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281</v>
      </c>
      <c r="S2" s="3" t="s">
        <v>153</v>
      </c>
      <c r="U2" s="64" t="s">
        <v>210</v>
      </c>
      <c r="W2" s="3" t="s">
        <v>130</v>
      </c>
      <c r="Y2" s="3" t="s">
        <v>154</v>
      </c>
    </row>
    <row r="3" spans="1:25" ht="44" x14ac:dyDescent="0.2">
      <c r="B3" s="65"/>
      <c r="C3" s="66" t="s">
        <v>228</v>
      </c>
      <c r="D3" s="66" t="s">
        <v>238</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1.3183034008406591E-2</v>
      </c>
      <c r="G5" s="77">
        <f t="shared" ref="G5:G38" si="1">E5*F5</f>
        <v>0</v>
      </c>
      <c r="H5" s="77">
        <f t="array" ref="H5:H43">MMULT(逆行列係数!C5:AO43,'18'!G5:G43)</f>
        <v>2.6266408528263233E-5</v>
      </c>
      <c r="I5" s="77">
        <f t="shared" ref="I5:I38" si="2">C5+H5</f>
        <v>2.6266408528263233E-5</v>
      </c>
      <c r="J5" s="76">
        <f>分析係数表!G8</f>
        <v>0.12262521588946459</v>
      </c>
      <c r="K5" s="78">
        <f t="shared" ref="K5:K38" si="3">I5*J5</f>
        <v>3.2209240164191528E-6</v>
      </c>
      <c r="L5" s="79" t="s">
        <v>184</v>
      </c>
      <c r="M5" s="80" t="s">
        <v>184</v>
      </c>
      <c r="N5" s="81">
        <f>分析係数表!H8</f>
        <v>1.0919276675383911E-2</v>
      </c>
      <c r="O5" s="82">
        <f t="shared" ref="O5:O43" si="4">$M$44*N5</f>
        <v>0.16189996696037232</v>
      </c>
      <c r="P5" s="76">
        <f>分析係数表!C8</f>
        <v>1.3183034008406591E-2</v>
      </c>
      <c r="Q5" s="82">
        <f t="shared" ref="Q5:Q38" si="5">O5*P5</f>
        <v>2.1343327703984916E-3</v>
      </c>
      <c r="R5" s="83">
        <f t="array" ref="R5:R43">MMULT(逆行列係数!C5:AO43,'18'!Q5:Q43)</f>
        <v>2.4710310900701274E-3</v>
      </c>
      <c r="S5" s="84">
        <f t="shared" ref="S5:S38" si="6">I5+R5</f>
        <v>2.4972974985983908E-3</v>
      </c>
      <c r="T5" s="85">
        <f>分析係数表!F8</f>
        <v>0.45595854922279794</v>
      </c>
      <c r="U5" s="86">
        <f t="shared" ref="U5:U38" si="7">S5*T5</f>
        <v>1.1386641444386446E-3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投入係数表!T6</f>
        <v>0</v>
      </c>
      <c r="E6" s="77">
        <f t="shared" si="0"/>
        <v>0</v>
      </c>
      <c r="F6" s="76">
        <f>分析係数表!C9</f>
        <v>2.8837209302325584E-2</v>
      </c>
      <c r="G6" s="77">
        <f t="shared" si="1"/>
        <v>0</v>
      </c>
      <c r="H6" s="77">
        <v>1.6487111099844653E-5</v>
      </c>
      <c r="I6" s="77">
        <f t="shared" si="2"/>
        <v>1.6487111099844653E-5</v>
      </c>
      <c r="J6" s="76">
        <f>分析係数表!G9</f>
        <v>0.26470588235294118</v>
      </c>
      <c r="K6" s="78">
        <f t="shared" si="3"/>
        <v>4.364235291135349E-6</v>
      </c>
      <c r="L6" s="79"/>
      <c r="M6" s="80"/>
      <c r="N6" s="81">
        <f>分析係数表!H9</f>
        <v>5.6393540150961169E-4</v>
      </c>
      <c r="O6" s="82">
        <f t="shared" si="4"/>
        <v>8.3614625388160491E-3</v>
      </c>
      <c r="P6" s="76">
        <f>分析係数表!C9</f>
        <v>2.8837209302325584E-2</v>
      </c>
      <c r="Q6" s="82">
        <f t="shared" si="5"/>
        <v>2.4112124530539306E-4</v>
      </c>
      <c r="R6" s="83">
        <v>2.7527573045781008E-4</v>
      </c>
      <c r="S6" s="84">
        <f t="shared" si="6"/>
        <v>2.9176284155765472E-4</v>
      </c>
      <c r="T6" s="85">
        <f>分析係数表!F9</f>
        <v>0.73529411764705888</v>
      </c>
      <c r="U6" s="86">
        <f t="shared" si="7"/>
        <v>2.1453150114533436E-4</v>
      </c>
      <c r="V6" s="87">
        <f>分析係数表!D9</f>
        <v>5.8823529411764705E-2</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7.2513812154696433E-3</v>
      </c>
      <c r="G7" s="77">
        <f t="shared" si="1"/>
        <v>0</v>
      </c>
      <c r="H7" s="77">
        <v>5.6569378447778215E-6</v>
      </c>
      <c r="I7" s="77">
        <f t="shared" si="2"/>
        <v>5.6569378447778215E-6</v>
      </c>
      <c r="J7" s="76">
        <f>分析係数表!G10</f>
        <v>0.19230769230769232</v>
      </c>
      <c r="K7" s="78">
        <f t="shared" si="3"/>
        <v>1.0878726624572734E-6</v>
      </c>
      <c r="L7" s="79"/>
      <c r="M7" s="80"/>
      <c r="N7" s="81">
        <f>分析係数表!H10</f>
        <v>1.0712116731972216E-3</v>
      </c>
      <c r="O7" s="82">
        <f t="shared" si="4"/>
        <v>1.5882840929305211E-2</v>
      </c>
      <c r="P7" s="76">
        <f>分析係数表!C10</f>
        <v>7.2513812154696433E-3</v>
      </c>
      <c r="Q7" s="82">
        <f t="shared" si="5"/>
        <v>1.1517253436305622E-4</v>
      </c>
      <c r="R7" s="83">
        <v>1.5358193584539176E-4</v>
      </c>
      <c r="S7" s="84">
        <f t="shared" si="6"/>
        <v>1.5923887369016958E-4</v>
      </c>
      <c r="T7" s="85">
        <f>分析係数表!F10</f>
        <v>0.57692307692307687</v>
      </c>
      <c r="U7" s="86">
        <f t="shared" si="7"/>
        <v>9.1868580975097819E-5</v>
      </c>
      <c r="V7" s="87">
        <f>分析係数表!D10</f>
        <v>3.8461538461538464E-2</v>
      </c>
      <c r="W7" s="167">
        <f t="shared" si="8"/>
        <v>0</v>
      </c>
      <c r="X7" s="76">
        <f>分析係数表!E10</f>
        <v>0</v>
      </c>
      <c r="Y7" s="166">
        <f t="shared" si="9"/>
        <v>0</v>
      </c>
    </row>
    <row r="8" spans="1:25" x14ac:dyDescent="0.2">
      <c r="A8" s="6" t="s">
        <v>222</v>
      </c>
      <c r="B8" s="5" t="s">
        <v>27</v>
      </c>
      <c r="C8" s="90"/>
      <c r="D8" s="76">
        <f>投入係数表!T8</f>
        <v>1.8296029761541744E-4</v>
      </c>
      <c r="E8" s="77">
        <f t="shared" si="0"/>
        <v>1.8296029761541745E-2</v>
      </c>
      <c r="F8" s="76">
        <f>分析係数表!C11</f>
        <v>1.1498343082089746E-2</v>
      </c>
      <c r="G8" s="77">
        <f t="shared" si="1"/>
        <v>2.1037402723833161E-4</v>
      </c>
      <c r="H8" s="77">
        <v>5.749956262081397E-3</v>
      </c>
      <c r="I8" s="77">
        <f t="shared" si="2"/>
        <v>5.749956262081397E-3</v>
      </c>
      <c r="J8" s="76">
        <f>分析係数表!G11</f>
        <v>0.33907284768211921</v>
      </c>
      <c r="K8" s="78">
        <f t="shared" si="3"/>
        <v>1.949654043831573E-3</v>
      </c>
      <c r="L8" s="79"/>
      <c r="M8" s="80"/>
      <c r="N8" s="81">
        <f>分析係数表!H11</f>
        <v>-2.0361874779781897E-5</v>
      </c>
      <c r="O8" s="82">
        <f t="shared" si="4"/>
        <v>-3.0190524080497513E-4</v>
      </c>
      <c r="P8" s="76">
        <f>分析係数表!C11</f>
        <v>1.1498343082089746E-2</v>
      </c>
      <c r="Q8" s="82">
        <f t="shared" si="5"/>
        <v>-3.4714100370565244E-6</v>
      </c>
      <c r="R8" s="83">
        <v>4.3963569426130926E-4</v>
      </c>
      <c r="S8" s="84">
        <f t="shared" si="6"/>
        <v>6.1895919563427059E-3</v>
      </c>
      <c r="T8" s="85">
        <f>分析係数表!F11</f>
        <v>0.56026490066225165</v>
      </c>
      <c r="U8" s="86">
        <f t="shared" si="7"/>
        <v>3.4678111225602179E-3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投入係数表!T9</f>
        <v>0</v>
      </c>
      <c r="E9" s="77">
        <f t="shared" si="0"/>
        <v>0</v>
      </c>
      <c r="F9" s="76">
        <f>分析係数表!C12</f>
        <v>1.9264738750820132E-2</v>
      </c>
      <c r="G9" s="77">
        <f t="shared" si="1"/>
        <v>0</v>
      </c>
      <c r="H9" s="77">
        <v>8.4984345682021566E-5</v>
      </c>
      <c r="I9" s="77">
        <f t="shared" si="2"/>
        <v>8.4984345682021566E-5</v>
      </c>
      <c r="J9" s="76">
        <f>分析係数表!G12</f>
        <v>0.14212218649517686</v>
      </c>
      <c r="K9" s="78">
        <f t="shared" si="3"/>
        <v>1.2078161026190847E-5</v>
      </c>
      <c r="L9" s="79"/>
      <c r="M9" s="80"/>
      <c r="N9" s="81">
        <f>分析係数表!H12</f>
        <v>9.1393832299599312E-2</v>
      </c>
      <c r="O9" s="82">
        <f t="shared" si="4"/>
        <v>1.355095110195722</v>
      </c>
      <c r="P9" s="76">
        <f>分析係数表!C12</f>
        <v>1.9264738750820132E-2</v>
      </c>
      <c r="Q9" s="82">
        <f t="shared" si="5"/>
        <v>2.6105553280434401E-2</v>
      </c>
      <c r="R9" s="83">
        <v>2.8890319552344439E-2</v>
      </c>
      <c r="S9" s="84">
        <f t="shared" si="6"/>
        <v>2.897530389802646E-2</v>
      </c>
      <c r="T9" s="85">
        <f>分析係数表!F12</f>
        <v>0.30139335476956058</v>
      </c>
      <c r="U9" s="86">
        <f t="shared" si="7"/>
        <v>8.7329640472937203E-3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投入係数表!T10</f>
        <v>3.7811794840519608E-3</v>
      </c>
      <c r="E10" s="77">
        <f t="shared" si="0"/>
        <v>0.37811794840519608</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0.20964037395201121</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投入係数表!T11</f>
        <v>6.2816368847959997E-3</v>
      </c>
      <c r="E11" s="77">
        <f t="shared" si="0"/>
        <v>0.62816368847959991</v>
      </c>
      <c r="F11" s="76">
        <f>分析係数表!C14</f>
        <v>0.18033902375567878</v>
      </c>
      <c r="G11" s="77">
        <f t="shared" si="1"/>
        <v>0.11328242633917737</v>
      </c>
      <c r="H11" s="77">
        <v>0.17139644698214859</v>
      </c>
      <c r="I11" s="77">
        <f t="shared" si="2"/>
        <v>0.17139644698214859</v>
      </c>
      <c r="J11" s="76">
        <f>分析係数表!G14</f>
        <v>0.15919504269018833</v>
      </c>
      <c r="K11" s="78">
        <f t="shared" si="3"/>
        <v>2.7285464694269745E-2</v>
      </c>
      <c r="L11" s="79"/>
      <c r="M11" s="80"/>
      <c r="N11" s="81">
        <f>分析係数表!H14</f>
        <v>1.121673710694942E-3</v>
      </c>
      <c r="O11" s="82">
        <f t="shared" si="4"/>
        <v>1.6631040873908848E-2</v>
      </c>
      <c r="P11" s="76">
        <f>分析係数表!C14</f>
        <v>0.18033902375567878</v>
      </c>
      <c r="Q11" s="82">
        <f t="shared" si="5"/>
        <v>2.9992256752415123E-3</v>
      </c>
      <c r="R11" s="83">
        <v>1.6857468725657663E-2</v>
      </c>
      <c r="S11" s="84">
        <f t="shared" si="6"/>
        <v>0.18825391570780625</v>
      </c>
      <c r="T11" s="85">
        <f>分析係数表!F14</f>
        <v>0.29273560341521504</v>
      </c>
      <c r="U11" s="86">
        <f t="shared" si="7"/>
        <v>5.510862361000169E-2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投入係数表!T12</f>
        <v>1.7991095932182715E-2</v>
      </c>
      <c r="E12" s="77">
        <f t="shared" si="0"/>
        <v>1.7991095932182715</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0.12346611717441722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投入係数表!T13</f>
        <v>1.4026956150515338E-3</v>
      </c>
      <c r="E13" s="77">
        <f t="shared" si="0"/>
        <v>0.14026956150515338</v>
      </c>
      <c r="F13" s="76">
        <f>分析係数表!C16</f>
        <v>5.2745741191408291E-2</v>
      </c>
      <c r="G13" s="77">
        <f t="shared" si="1"/>
        <v>7.3986219881831475E-3</v>
      </c>
      <c r="H13" s="77">
        <v>1.5066999714916634E-2</v>
      </c>
      <c r="I13" s="77">
        <f t="shared" si="2"/>
        <v>1.5066999714916634E-2</v>
      </c>
      <c r="J13" s="76">
        <f>分析係数表!G16</f>
        <v>3.3494998484389207E-2</v>
      </c>
      <c r="K13" s="78">
        <f t="shared" si="3"/>
        <v>5.0466913261542528E-4</v>
      </c>
      <c r="L13" s="79"/>
      <c r="M13" s="80"/>
      <c r="N13" s="81">
        <f>分析係数表!H16</f>
        <v>1.6486921479299057E-2</v>
      </c>
      <c r="O13" s="82">
        <f t="shared" si="4"/>
        <v>0.2444513608483066</v>
      </c>
      <c r="P13" s="76">
        <f>分析係数表!C16</f>
        <v>5.2745741191408291E-2</v>
      </c>
      <c r="Q13" s="82">
        <f t="shared" si="5"/>
        <v>1.2893768213192337E-2</v>
      </c>
      <c r="R13" s="83">
        <v>1.5442848170919531E-2</v>
      </c>
      <c r="S13" s="84">
        <f t="shared" si="6"/>
        <v>3.0509847885836164E-2</v>
      </c>
      <c r="T13" s="85">
        <f>分析係数表!F16</f>
        <v>0.28872385571385267</v>
      </c>
      <c r="U13" s="86">
        <f t="shared" si="7"/>
        <v>8.808920918841754E-3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投入係数表!T14</f>
        <v>2.0430566567054949E-2</v>
      </c>
      <c r="E14" s="77">
        <f t="shared" si="0"/>
        <v>2.0430566567054949</v>
      </c>
      <c r="F14" s="76">
        <f>分析係数表!C17</f>
        <v>0.15216261717207402</v>
      </c>
      <c r="G14" s="77">
        <f t="shared" si="1"/>
        <v>0.31087684791513565</v>
      </c>
      <c r="H14" s="77">
        <v>0.35087347320819096</v>
      </c>
      <c r="I14" s="77">
        <f t="shared" si="2"/>
        <v>0.35087347320819096</v>
      </c>
      <c r="J14" s="76">
        <f>分析係数表!G17</f>
        <v>0.21223848391031053</v>
      </c>
      <c r="K14" s="78">
        <f t="shared" si="3"/>
        <v>7.4468853998051407E-2</v>
      </c>
      <c r="L14" s="79"/>
      <c r="M14" s="80"/>
      <c r="N14" s="81">
        <f>分析係数表!H17</f>
        <v>2.8913862187290294E-3</v>
      </c>
      <c r="O14" s="82">
        <f t="shared" si="4"/>
        <v>4.2870544194306463E-2</v>
      </c>
      <c r="P14" s="76">
        <f>分析係数表!C17</f>
        <v>0.15216261717207402</v>
      </c>
      <c r="Q14" s="82">
        <f t="shared" si="5"/>
        <v>6.5232942041967348E-3</v>
      </c>
      <c r="R14" s="83">
        <v>1.5061018706454992E-2</v>
      </c>
      <c r="S14" s="84">
        <f t="shared" si="6"/>
        <v>0.36593449191464594</v>
      </c>
      <c r="T14" s="85">
        <f>分析係数表!F17</f>
        <v>0.32270850924101696</v>
      </c>
      <c r="U14" s="86">
        <f t="shared" si="7"/>
        <v>0.11809017436564437</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投入係数表!T15</f>
        <v>3.604317863023724E-2</v>
      </c>
      <c r="E15" s="77">
        <f t="shared" si="0"/>
        <v>3.604317863023724</v>
      </c>
      <c r="F15" s="76">
        <f>分析係数表!C18</f>
        <v>0.19097312809809552</v>
      </c>
      <c r="G15" s="77">
        <f t="shared" si="1"/>
        <v>0.68832785696148358</v>
      </c>
      <c r="H15" s="77">
        <v>0.71544726700446615</v>
      </c>
      <c r="I15" s="77">
        <f t="shared" si="2"/>
        <v>0.71544726700446615</v>
      </c>
      <c r="J15" s="76">
        <f>分析係数表!G18</f>
        <v>0.21574136510077171</v>
      </c>
      <c r="K15" s="78">
        <f t="shared" si="3"/>
        <v>0.15435157004115985</v>
      </c>
      <c r="L15" s="79"/>
      <c r="M15" s="80"/>
      <c r="N15" s="81">
        <f>分析係数表!H18</f>
        <v>4.4087885392745155E-4</v>
      </c>
      <c r="O15" s="82">
        <f t="shared" si="4"/>
        <v>6.5369047791685921E-3</v>
      </c>
      <c r="P15" s="76">
        <f>分析係数表!C18</f>
        <v>0.19097312809809552</v>
      </c>
      <c r="Q15" s="82">
        <f t="shared" si="5"/>
        <v>1.2483731537572165E-3</v>
      </c>
      <c r="R15" s="83">
        <v>3.2404641665625482E-3</v>
      </c>
      <c r="S15" s="84">
        <f t="shared" si="6"/>
        <v>0.71868773117102869</v>
      </c>
      <c r="T15" s="85">
        <f>分析係数表!F18</f>
        <v>0.45875477635423689</v>
      </c>
      <c r="U15" s="86">
        <f t="shared" si="7"/>
        <v>0.32970142938189917</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投入係数表!T16</f>
        <v>5.9157162895651641E-3</v>
      </c>
      <c r="E16" s="77">
        <f t="shared" si="0"/>
        <v>0.59157162895651638</v>
      </c>
      <c r="F16" s="76">
        <f>分析係数表!C19</f>
        <v>0.34654894752252985</v>
      </c>
      <c r="G16" s="77">
        <f t="shared" si="1"/>
        <v>0.2050085253990693</v>
      </c>
      <c r="H16" s="77">
        <v>0.3281060431648532</v>
      </c>
      <c r="I16" s="77">
        <f t="shared" si="2"/>
        <v>0.3281060431648532</v>
      </c>
      <c r="J16" s="76">
        <f>分析係数表!G19</f>
        <v>5.7665249016256609E-2</v>
      </c>
      <c r="K16" s="78">
        <f t="shared" si="3"/>
        <v>1.8920316682839899E-2</v>
      </c>
      <c r="L16" s="79"/>
      <c r="M16" s="80"/>
      <c r="N16" s="81">
        <f>分析係数表!H19</f>
        <v>-1.1331825964400361E-4</v>
      </c>
      <c r="O16" s="82">
        <f t="shared" si="4"/>
        <v>-1.6801682966537746E-3</v>
      </c>
      <c r="P16" s="76">
        <f>分析係数表!C19</f>
        <v>0.34654894752252985</v>
      </c>
      <c r="Q16" s="82">
        <f t="shared" si="5"/>
        <v>-5.8226055486608724E-4</v>
      </c>
      <c r="R16" s="83">
        <v>4.6237062450664411E-3</v>
      </c>
      <c r="S16" s="84">
        <f t="shared" si="6"/>
        <v>0.33272974940991962</v>
      </c>
      <c r="T16" s="85">
        <f>分析係数表!F19</f>
        <v>0.23996184268055168</v>
      </c>
      <c r="U16" s="86">
        <f t="shared" si="7"/>
        <v>7.9842443783042519E-2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投入係数表!T17</f>
        <v>4.7691650911752148E-2</v>
      </c>
      <c r="E17" s="77">
        <f t="shared" si="0"/>
        <v>4.769165091175215</v>
      </c>
      <c r="F17" s="76">
        <f>分析係数表!C20</f>
        <v>0.26243263202551737</v>
      </c>
      <c r="G17" s="77">
        <f t="shared" si="1"/>
        <v>1.2515845474413281</v>
      </c>
      <c r="H17" s="77">
        <v>1.4508863548139364</v>
      </c>
      <c r="I17" s="77">
        <f t="shared" si="2"/>
        <v>1.4508863548139364</v>
      </c>
      <c r="J17" s="76">
        <f>分析係数表!G20</f>
        <v>0.1000148720999405</v>
      </c>
      <c r="K17" s="78">
        <f t="shared" si="3"/>
        <v>0.14511021320826475</v>
      </c>
      <c r="L17" s="79"/>
      <c r="M17" s="80"/>
      <c r="N17" s="81">
        <f>分析係数表!H20</f>
        <v>5.5154121686104877E-4</v>
      </c>
      <c r="O17" s="82">
        <f t="shared" si="4"/>
        <v>8.177694131369543E-3</v>
      </c>
      <c r="P17" s="76">
        <f>分析係数表!C20</f>
        <v>0.26243263202551737</v>
      </c>
      <c r="Q17" s="82">
        <f t="shared" si="5"/>
        <v>2.146093794794936E-3</v>
      </c>
      <c r="R17" s="83">
        <v>7.8757976065825831E-3</v>
      </c>
      <c r="S17" s="84">
        <f t="shared" si="6"/>
        <v>1.458762152420519</v>
      </c>
      <c r="T17" s="85">
        <f>分析係数表!F20</f>
        <v>0.22264772952607575</v>
      </c>
      <c r="U17" s="86">
        <f t="shared" si="7"/>
        <v>0.3247900811549998</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投入係数表!T18</f>
        <v>2.1345368055132038E-2</v>
      </c>
      <c r="E18" s="77">
        <f t="shared" si="0"/>
        <v>2.1345368055132039</v>
      </c>
      <c r="F18" s="76">
        <f>分析係数表!C21</f>
        <v>0.1872140973927936</v>
      </c>
      <c r="G18" s="77">
        <f t="shared" si="1"/>
        <v>0.39961538139585151</v>
      </c>
      <c r="H18" s="77">
        <v>0.42661153450733214</v>
      </c>
      <c r="I18" s="77">
        <f t="shared" si="2"/>
        <v>0.42661153450733214</v>
      </c>
      <c r="J18" s="76">
        <f>分析係数表!G21</f>
        <v>0.28516992623231124</v>
      </c>
      <c r="K18" s="78">
        <f t="shared" si="3"/>
        <v>0.12165677982530901</v>
      </c>
      <c r="L18" s="79"/>
      <c r="M18" s="80"/>
      <c r="N18" s="81">
        <f>分析係数表!H21</f>
        <v>9.0743137605549761E-4</v>
      </c>
      <c r="O18" s="82">
        <f t="shared" si="4"/>
        <v>1.3454472688047805E-2</v>
      </c>
      <c r="P18" s="76">
        <f>分析係数表!C21</f>
        <v>0.1872140973927936</v>
      </c>
      <c r="Q18" s="82">
        <f t="shared" si="5"/>
        <v>2.5188669601888631E-3</v>
      </c>
      <c r="R18" s="83">
        <v>7.0476507106561632E-3</v>
      </c>
      <c r="S18" s="84">
        <f t="shared" si="6"/>
        <v>0.4336591852179883</v>
      </c>
      <c r="T18" s="85">
        <f>分析係数表!F21</f>
        <v>0.425556514517416</v>
      </c>
      <c r="U18" s="86">
        <f t="shared" si="7"/>
        <v>0.18454649134982962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投入係数表!T19</f>
        <v>2.2565103372568151E-3</v>
      </c>
      <c r="E19" s="77">
        <f t="shared" si="0"/>
        <v>0.22565103372568152</v>
      </c>
      <c r="F19" s="76">
        <f>分析係数表!C22</f>
        <v>8.038175161462835E-2</v>
      </c>
      <c r="G19" s="77">
        <f t="shared" si="1"/>
        <v>1.8138225344521856E-2</v>
      </c>
      <c r="H19" s="77">
        <v>2.3455031617941761E-2</v>
      </c>
      <c r="I19" s="77">
        <f t="shared" si="2"/>
        <v>2.3455031617941761E-2</v>
      </c>
      <c r="J19" s="76">
        <f>分析係数表!G22</f>
        <v>0.19463811255169108</v>
      </c>
      <c r="K19" s="78">
        <f t="shared" si="3"/>
        <v>4.5652430839564218E-3</v>
      </c>
      <c r="L19" s="79"/>
      <c r="M19" s="80"/>
      <c r="N19" s="81">
        <f>分析係数表!H22</f>
        <v>4.3379646269970129E-5</v>
      </c>
      <c r="O19" s="82">
        <f t="shared" si="4"/>
        <v>6.4318942606277302E-4</v>
      </c>
      <c r="P19" s="76">
        <f>分析係数表!C22</f>
        <v>8.038175161462835E-2</v>
      </c>
      <c r="Q19" s="82">
        <f t="shared" si="5"/>
        <v>5.1700692686933186E-5</v>
      </c>
      <c r="R19" s="83">
        <v>9.9159723021901365E-4</v>
      </c>
      <c r="S19" s="84">
        <f t="shared" si="6"/>
        <v>2.4446628848160776E-2</v>
      </c>
      <c r="T19" s="85">
        <f>分析係数表!F22</f>
        <v>0.41254969334958147</v>
      </c>
      <c r="U19" s="86">
        <f t="shared" si="7"/>
        <v>1.008544923473976E-2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投入係数表!T20</f>
        <v>3.1103250594620969E-3</v>
      </c>
      <c r="E20" s="77">
        <f t="shared" si="0"/>
        <v>0.31103250594620968</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3.8066312971062082E-4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投入係数表!T21</f>
        <v>1.2197353174361163E-4</v>
      </c>
      <c r="E21" s="77">
        <f t="shared" si="0"/>
        <v>1.2197353174361164E-2</v>
      </c>
      <c r="F21" s="76">
        <f>分析係数表!C24</f>
        <v>0.43147437344773087</v>
      </c>
      <c r="G21" s="77">
        <f t="shared" si="1"/>
        <v>5.2628453186281746E-3</v>
      </c>
      <c r="H21" s="77">
        <v>1.7292403040989609E-2</v>
      </c>
      <c r="I21" s="77">
        <f t="shared" si="2"/>
        <v>1.7292403040989609E-2</v>
      </c>
      <c r="J21" s="76">
        <f>分析係数表!G24</f>
        <v>0.20829056454796685</v>
      </c>
      <c r="K21" s="78">
        <f t="shared" si="3"/>
        <v>3.6018443917987045E-3</v>
      </c>
      <c r="L21" s="79"/>
      <c r="M21" s="80"/>
      <c r="N21" s="81">
        <f>分析係数表!H24</f>
        <v>3.3906948002854204E-4</v>
      </c>
      <c r="O21" s="82">
        <f t="shared" si="4"/>
        <v>5.0273785751437164E-3</v>
      </c>
      <c r="P21" s="76">
        <f>分析係数表!C24</f>
        <v>0.43147437344773087</v>
      </c>
      <c r="Q21" s="82">
        <f t="shared" si="5"/>
        <v>2.1691850207946812E-3</v>
      </c>
      <c r="R21" s="83">
        <v>9.3956802998617552E-3</v>
      </c>
      <c r="S21" s="84">
        <f t="shared" si="6"/>
        <v>2.6688083340851362E-2</v>
      </c>
      <c r="T21" s="85">
        <f>分析係数表!F24</f>
        <v>0.39163047769443349</v>
      </c>
      <c r="U21" s="86">
        <f t="shared" si="7"/>
        <v>1.0451866827526472E-2</v>
      </c>
      <c r="V21" s="87">
        <f>分析係数表!D24</f>
        <v>4.8716936439005133E-2</v>
      </c>
      <c r="W21" s="167">
        <f t="shared" si="8"/>
        <v>0</v>
      </c>
      <c r="X21" s="76">
        <f>分析係数表!E24</f>
        <v>4.4926964074220289E-2</v>
      </c>
      <c r="Y21" s="166">
        <f t="shared" si="9"/>
        <v>0</v>
      </c>
    </row>
    <row r="22" spans="1:25" x14ac:dyDescent="0.2">
      <c r="A22" s="6" t="s">
        <v>10</v>
      </c>
      <c r="B22" s="5" t="s">
        <v>272</v>
      </c>
      <c r="C22" s="75">
        <f>最終需要_まとめ!C23</f>
        <v>100</v>
      </c>
      <c r="D22" s="76">
        <f>投入係数表!T22</f>
        <v>0.28962615112520584</v>
      </c>
      <c r="E22" s="77">
        <f t="shared" si="0"/>
        <v>28.962615112520584</v>
      </c>
      <c r="F22" s="76">
        <f>分析係数表!C25</f>
        <v>2.0402938023075357E-2</v>
      </c>
      <c r="G22" s="77">
        <f t="shared" si="1"/>
        <v>0.59092244112694314</v>
      </c>
      <c r="H22" s="77">
        <v>0.59926374021787732</v>
      </c>
      <c r="I22" s="77">
        <f t="shared" si="2"/>
        <v>100.59926374021788</v>
      </c>
      <c r="J22" s="76">
        <f>分析係数表!G25</f>
        <v>0.19686528023418917</v>
      </c>
      <c r="K22" s="78">
        <f t="shared" si="3"/>
        <v>19.804502247571097</v>
      </c>
      <c r="L22" s="79"/>
      <c r="M22" s="80"/>
      <c r="N22" s="81">
        <f>分析係数表!H25</f>
        <v>5.1170276620495381E-4</v>
      </c>
      <c r="O22" s="82">
        <f t="shared" si="4"/>
        <v>7.5870099645772016E-3</v>
      </c>
      <c r="P22" s="76">
        <f>分析係数表!C25</f>
        <v>2.0402938023075357E-2</v>
      </c>
      <c r="Q22" s="82">
        <f t="shared" si="5"/>
        <v>1.5479729408772379E-4</v>
      </c>
      <c r="R22" s="83">
        <v>1.8790961759423087E-3</v>
      </c>
      <c r="S22" s="84">
        <f t="shared" si="6"/>
        <v>100.60114283639382</v>
      </c>
      <c r="T22" s="85">
        <f>分析係数表!F25</f>
        <v>0.34975910227480639</v>
      </c>
      <c r="U22" s="86">
        <f t="shared" si="7"/>
        <v>35.186165406276672</v>
      </c>
      <c r="V22" s="87">
        <f>分析係数表!D25</f>
        <v>8.9406598768067336E-2</v>
      </c>
      <c r="W22" s="167">
        <f t="shared" si="8"/>
        <v>9</v>
      </c>
      <c r="X22" s="76">
        <f>分析係数表!E25</f>
        <v>8.5991339879246204E-2</v>
      </c>
      <c r="Y22" s="166">
        <f t="shared" si="9"/>
        <v>9</v>
      </c>
    </row>
    <row r="23" spans="1:25" x14ac:dyDescent="0.2">
      <c r="A23" s="6" t="s">
        <v>11</v>
      </c>
      <c r="B23" s="5" t="s">
        <v>35</v>
      </c>
      <c r="C23" s="90"/>
      <c r="D23" s="76">
        <f>投入係数表!T23</f>
        <v>2.1223394523388426E-2</v>
      </c>
      <c r="E23" s="77">
        <f t="shared" si="0"/>
        <v>2.1223394523388426</v>
      </c>
      <c r="F23" s="76">
        <f>分析係数表!C26</f>
        <v>0.47286916478187335</v>
      </c>
      <c r="G23" s="77">
        <f t="shared" si="1"/>
        <v>1.0035888842110869</v>
      </c>
      <c r="H23" s="77">
        <v>1.0894910467373979</v>
      </c>
      <c r="I23" s="77">
        <f t="shared" si="2"/>
        <v>1.0894910467373979</v>
      </c>
      <c r="J23" s="76">
        <f>分析係数表!G26</f>
        <v>0.19643719482749369</v>
      </c>
      <c r="K23" s="78">
        <f t="shared" si="3"/>
        <v>0.21401656501076427</v>
      </c>
      <c r="L23" s="79"/>
      <c r="M23" s="80"/>
      <c r="N23" s="81">
        <f>分析係数表!H26</f>
        <v>1.0239367117519889E-2</v>
      </c>
      <c r="O23" s="82">
        <f t="shared" si="4"/>
        <v>0.15181895718044966</v>
      </c>
      <c r="P23" s="76">
        <f>分析係数表!C26</f>
        <v>0.47286916478187335</v>
      </c>
      <c r="Q23" s="82">
        <f t="shared" si="5"/>
        <v>7.1790503479974219E-2</v>
      </c>
      <c r="R23" s="83">
        <v>8.2794014060584273E-2</v>
      </c>
      <c r="S23" s="84">
        <f t="shared" si="6"/>
        <v>1.1722850607979822</v>
      </c>
      <c r="T23" s="85">
        <f>分析係数表!F26</f>
        <v>0.33423527698357336</v>
      </c>
      <c r="U23" s="86">
        <f t="shared" si="7"/>
        <v>0.39181902199951874</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投入係数表!T24</f>
        <v>6.0986765871805816E-5</v>
      </c>
      <c r="E24" s="77">
        <f t="shared" si="0"/>
        <v>6.0986765871805819E-3</v>
      </c>
      <c r="F24" s="76">
        <f>分析係数表!C27</f>
        <v>1</v>
      </c>
      <c r="G24" s="77">
        <f t="shared" si="1"/>
        <v>6.0986765871805819E-3</v>
      </c>
      <c r="H24" s="77">
        <v>1.3385020613711367E-2</v>
      </c>
      <c r="I24" s="77">
        <f t="shared" si="2"/>
        <v>1.3385020613711367E-2</v>
      </c>
      <c r="J24" s="76">
        <f>分析係数表!G27</f>
        <v>0.17103446822411195</v>
      </c>
      <c r="K24" s="78">
        <f t="shared" si="3"/>
        <v>2.2892998828349001E-3</v>
      </c>
      <c r="L24" s="79"/>
      <c r="M24" s="80"/>
      <c r="N24" s="81">
        <f>分析係数表!H27</f>
        <v>1.1068892190070134E-2</v>
      </c>
      <c r="O24" s="82">
        <f t="shared" si="4"/>
        <v>0.164118314164548</v>
      </c>
      <c r="P24" s="76">
        <f>分析係数表!C27</f>
        <v>1</v>
      </c>
      <c r="Q24" s="82">
        <f t="shared" si="5"/>
        <v>0.164118314164548</v>
      </c>
      <c r="R24" s="83">
        <v>0.17122339756596677</v>
      </c>
      <c r="S24" s="84">
        <f t="shared" si="6"/>
        <v>0.18460841817967813</v>
      </c>
      <c r="T24" s="85">
        <f>分析係数表!F27</f>
        <v>0.3217420626139369</v>
      </c>
      <c r="U24" s="86">
        <f t="shared" si="7"/>
        <v>5.9396293241025848E-2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投入係数表!T25</f>
        <v>0</v>
      </c>
      <c r="E25" s="77">
        <f t="shared" si="0"/>
        <v>0</v>
      </c>
      <c r="F25" s="76">
        <f>分析係数表!C28</f>
        <v>0.16320886633176235</v>
      </c>
      <c r="G25" s="77">
        <f t="shared" si="1"/>
        <v>0</v>
      </c>
      <c r="H25" s="77">
        <v>2.7004615694319153E-2</v>
      </c>
      <c r="I25" s="77">
        <f t="shared" si="2"/>
        <v>2.7004615694319153E-2</v>
      </c>
      <c r="J25" s="76">
        <f>分析係数表!G28</f>
        <v>0.12483282142099486</v>
      </c>
      <c r="K25" s="78">
        <f t="shared" si="3"/>
        <v>3.3710623685115379E-3</v>
      </c>
      <c r="L25" s="79"/>
      <c r="M25" s="80"/>
      <c r="N25" s="81">
        <f>分析係数表!H28</f>
        <v>1.8347819774390428E-2</v>
      </c>
      <c r="O25" s="82">
        <f t="shared" si="4"/>
        <v>0.27204287459491783</v>
      </c>
      <c r="P25" s="76">
        <f>分析係数表!C28</f>
        <v>0.16320886633176235</v>
      </c>
      <c r="Q25" s="82">
        <f t="shared" si="5"/>
        <v>4.4399809156270328E-2</v>
      </c>
      <c r="R25" s="83">
        <v>5.4127641115302508E-2</v>
      </c>
      <c r="S25" s="84">
        <f t="shared" si="6"/>
        <v>8.1132256809621661E-2</v>
      </c>
      <c r="T25" s="85">
        <f>分析係数表!F28</f>
        <v>0.21296475644963428</v>
      </c>
      <c r="U25" s="86">
        <f t="shared" si="7"/>
        <v>1.727831131167026E-2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投入係数表!T26</f>
        <v>5.4278221625907175E-3</v>
      </c>
      <c r="E26" s="77">
        <f t="shared" si="0"/>
        <v>0.54278221625907175</v>
      </c>
      <c r="F26" s="76">
        <f>分析係数表!C29</f>
        <v>0.17511419896605485</v>
      </c>
      <c r="G26" s="77">
        <f t="shared" si="1"/>
        <v>9.50488730132273E-2</v>
      </c>
      <c r="H26" s="77">
        <v>0.12001880849891196</v>
      </c>
      <c r="I26" s="77">
        <f t="shared" si="2"/>
        <v>0.12001880849891196</v>
      </c>
      <c r="J26" s="76">
        <f>分析係数表!G29</f>
        <v>0.26067586141523297</v>
      </c>
      <c r="K26" s="78">
        <f t="shared" si="3"/>
        <v>3.1286006291483759E-2</v>
      </c>
      <c r="L26" s="79"/>
      <c r="M26" s="80"/>
      <c r="N26" s="81">
        <f>分析係数表!H29</f>
        <v>9.8560326923179068E-3</v>
      </c>
      <c r="O26" s="82">
        <f t="shared" si="4"/>
        <v>0.14613526286442555</v>
      </c>
      <c r="P26" s="76">
        <f>分析係数表!C29</f>
        <v>0.17511419896605485</v>
      </c>
      <c r="Q26" s="82">
        <f t="shared" si="5"/>
        <v>2.5590359497197741E-2</v>
      </c>
      <c r="R26" s="83">
        <v>3.5938671942547046E-2</v>
      </c>
      <c r="S26" s="84">
        <f t="shared" si="6"/>
        <v>0.15595748044145902</v>
      </c>
      <c r="T26" s="85">
        <f>分析係数表!F29</f>
        <v>0.43490212806294137</v>
      </c>
      <c r="U26" s="86">
        <f t="shared" si="7"/>
        <v>6.7826240131325086E-2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投入係数表!T27</f>
        <v>3.2932853570775142E-3</v>
      </c>
      <c r="E27" s="77">
        <f t="shared" si="0"/>
        <v>0.32932853570775145</v>
      </c>
      <c r="F27" s="76">
        <f>分析係数表!C30</f>
        <v>1</v>
      </c>
      <c r="G27" s="77">
        <f t="shared" si="1"/>
        <v>0.32932853570775145</v>
      </c>
      <c r="H27" s="77">
        <v>0.38403524496879532</v>
      </c>
      <c r="I27" s="77">
        <f t="shared" si="2"/>
        <v>0.38403524496879532</v>
      </c>
      <c r="J27" s="76">
        <f>分析係数表!G30</f>
        <v>0.34449040627670319</v>
      </c>
      <c r="K27" s="78">
        <f t="shared" si="3"/>
        <v>0.13229645756387354</v>
      </c>
      <c r="L27" s="79"/>
      <c r="M27" s="80"/>
      <c r="N27" s="81">
        <f>分析係数表!H30</f>
        <v>0</v>
      </c>
      <c r="O27" s="82">
        <f t="shared" si="4"/>
        <v>0</v>
      </c>
      <c r="P27" s="76">
        <f>分析係数表!C30</f>
        <v>1</v>
      </c>
      <c r="Q27" s="82">
        <f t="shared" si="5"/>
        <v>0</v>
      </c>
      <c r="R27" s="83">
        <v>4.9770393535156034E-2</v>
      </c>
      <c r="S27" s="84">
        <f t="shared" si="6"/>
        <v>0.43380563850395137</v>
      </c>
      <c r="T27" s="85">
        <f>分析係数表!F30</f>
        <v>0.43986930008545017</v>
      </c>
      <c r="U27" s="86">
        <f t="shared" si="7"/>
        <v>0.19081778258185489</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投入係数表!T28</f>
        <v>2.8907727023235959E-2</v>
      </c>
      <c r="E28" s="77">
        <f t="shared" si="0"/>
        <v>2.8907727023235958</v>
      </c>
      <c r="F28" s="76">
        <f>分析係数表!C31</f>
        <v>0.18996181002708823</v>
      </c>
      <c r="G28" s="77">
        <f t="shared" si="1"/>
        <v>0.54913641491028742</v>
      </c>
      <c r="H28" s="77">
        <v>0.61466183962134735</v>
      </c>
      <c r="I28" s="77">
        <f t="shared" si="2"/>
        <v>0.61466183962134735</v>
      </c>
      <c r="J28" s="76">
        <f>分析係数表!G31</f>
        <v>7.0838389091119197E-2</v>
      </c>
      <c r="K28" s="78">
        <f t="shared" si="3"/>
        <v>4.3541654554560112E-2</v>
      </c>
      <c r="L28" s="79"/>
      <c r="M28" s="80"/>
      <c r="N28" s="81">
        <f>分析係数表!H31</f>
        <v>2.3010689098960483E-2</v>
      </c>
      <c r="O28" s="82">
        <f t="shared" si="4"/>
        <v>0.34117917473925713</v>
      </c>
      <c r="P28" s="76">
        <f>分析係数表!C31</f>
        <v>0.18996181002708823</v>
      </c>
      <c r="Q28" s="82">
        <f t="shared" si="5"/>
        <v>6.4811013577017504E-2</v>
      </c>
      <c r="R28" s="83">
        <v>8.9436104735501648E-2</v>
      </c>
      <c r="S28" s="84">
        <f t="shared" si="6"/>
        <v>0.70409794435684903</v>
      </c>
      <c r="T28" s="85">
        <f>分析係数表!F31</f>
        <v>0.34223146703645924</v>
      </c>
      <c r="U28" s="86">
        <f t="shared" si="7"/>
        <v>0.24096447243459967</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投入係数表!T29</f>
        <v>1.7686162102823688E-3</v>
      </c>
      <c r="E29" s="77">
        <f t="shared" si="0"/>
        <v>0.17686162102823688</v>
      </c>
      <c r="F29" s="76">
        <f>分析係数表!C32</f>
        <v>1</v>
      </c>
      <c r="G29" s="77">
        <f t="shared" si="1"/>
        <v>0.17686162102823688</v>
      </c>
      <c r="H29" s="77">
        <v>0.21604880641969951</v>
      </c>
      <c r="I29" s="77">
        <f t="shared" si="2"/>
        <v>0.21604880641969951</v>
      </c>
      <c r="J29" s="76">
        <f>分析係数表!G32</f>
        <v>0.14032906064664244</v>
      </c>
      <c r="K29" s="78">
        <f t="shared" si="3"/>
        <v>3.0317926058704724E-2</v>
      </c>
      <c r="L29" s="79"/>
      <c r="M29" s="80"/>
      <c r="N29" s="81">
        <f>分析係数表!H32</f>
        <v>6.1785010473086027E-3</v>
      </c>
      <c r="O29" s="82">
        <f t="shared" si="4"/>
        <v>9.1608551112083533E-2</v>
      </c>
      <c r="P29" s="76">
        <f>分析係数表!C32</f>
        <v>1</v>
      </c>
      <c r="Q29" s="82">
        <f t="shared" si="5"/>
        <v>9.1608551112083533E-2</v>
      </c>
      <c r="R29" s="83">
        <v>0.12613909764454204</v>
      </c>
      <c r="S29" s="84">
        <f t="shared" si="6"/>
        <v>0.34218790406424154</v>
      </c>
      <c r="T29" s="85">
        <f>分析係数表!F32</f>
        <v>0.48206428161469295</v>
      </c>
      <c r="U29" s="86">
        <f t="shared" si="7"/>
        <v>0.16495656614996607</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投入係数表!T30</f>
        <v>7.9282795633347559E-4</v>
      </c>
      <c r="E30" s="77">
        <f t="shared" si="0"/>
        <v>7.9282795633347558E-2</v>
      </c>
      <c r="F30" s="76">
        <f>分析係数表!C33</f>
        <v>0.86409315680331789</v>
      </c>
      <c r="G30" s="77">
        <f t="shared" si="1"/>
        <v>6.8507721159011603E-2</v>
      </c>
      <c r="H30" s="77">
        <v>9.3130030637853481E-2</v>
      </c>
      <c r="I30" s="77">
        <f t="shared" si="2"/>
        <v>9.3130030637853481E-2</v>
      </c>
      <c r="J30" s="76">
        <f>分析係数表!G33</f>
        <v>0.50769230769230766</v>
      </c>
      <c r="K30" s="78">
        <f t="shared" si="3"/>
        <v>4.7281400169987151E-2</v>
      </c>
      <c r="L30" s="79"/>
      <c r="M30" s="80"/>
      <c r="N30" s="81">
        <f>分析係数表!H33</f>
        <v>9.5612281574628043E-4</v>
      </c>
      <c r="O30" s="82">
        <f t="shared" si="4"/>
        <v>1.4176420003016223E-2</v>
      </c>
      <c r="P30" s="76">
        <f>分析係数表!C33</f>
        <v>0.86409315680331789</v>
      </c>
      <c r="Q30" s="82">
        <f t="shared" si="5"/>
        <v>1.2249747512575989E-2</v>
      </c>
      <c r="R30" s="83">
        <v>4.1486184204233896E-2</v>
      </c>
      <c r="S30" s="84">
        <f t="shared" si="6"/>
        <v>0.13461621484208738</v>
      </c>
      <c r="T30" s="85">
        <f>分析係数表!F33</f>
        <v>0.64348226623675731</v>
      </c>
      <c r="U30" s="86">
        <f t="shared" si="7"/>
        <v>8.6623146998800596E-2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投入係数表!T31</f>
        <v>4.2995669939623102E-2</v>
      </c>
      <c r="E31" s="77">
        <f t="shared" si="0"/>
        <v>4.2995669939623102</v>
      </c>
      <c r="F31" s="76">
        <f>分析係数表!C34</f>
        <v>0.40150848192581112</v>
      </c>
      <c r="G31" s="77">
        <f t="shared" si="1"/>
        <v>1.7263126166841303</v>
      </c>
      <c r="H31" s="77">
        <v>1.9037680314803167</v>
      </c>
      <c r="I31" s="77">
        <f t="shared" si="2"/>
        <v>1.9037680314803167</v>
      </c>
      <c r="J31" s="76">
        <f>分析係数表!G34</f>
        <v>0.42480512041441487</v>
      </c>
      <c r="K31" s="78">
        <f t="shared" si="3"/>
        <v>0.80873040785410955</v>
      </c>
      <c r="L31" s="79"/>
      <c r="M31" s="80"/>
      <c r="N31" s="81">
        <f>分析係数表!H34</f>
        <v>0.15672180898436738</v>
      </c>
      <c r="O31" s="82">
        <f t="shared" si="4"/>
        <v>2.3237121332166231</v>
      </c>
      <c r="P31" s="76">
        <f>分析係数表!C34</f>
        <v>0.40150848192581112</v>
      </c>
      <c r="Q31" s="82">
        <f t="shared" si="5"/>
        <v>0.93299013104039452</v>
      </c>
      <c r="R31" s="83">
        <v>1.018344204811449</v>
      </c>
      <c r="S31" s="84">
        <f t="shared" si="6"/>
        <v>2.922112236291766</v>
      </c>
      <c r="T31" s="85">
        <f>分析係数表!F34</f>
        <v>0.69808980649017505</v>
      </c>
      <c r="U31" s="86">
        <f t="shared" si="7"/>
        <v>2.0398967655754916</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投入係数表!T32</f>
        <v>5.7327559919497471E-3</v>
      </c>
      <c r="E32" s="77">
        <f t="shared" si="0"/>
        <v>0.57327559919497473</v>
      </c>
      <c r="F32" s="76">
        <f>分析係数表!C35</f>
        <v>0.54799934277091245</v>
      </c>
      <c r="G32" s="77">
        <f t="shared" si="1"/>
        <v>0.3141546515854472</v>
      </c>
      <c r="H32" s="77">
        <v>0.41483520812686137</v>
      </c>
      <c r="I32" s="77">
        <f t="shared" si="2"/>
        <v>0.41483520812686137</v>
      </c>
      <c r="J32" s="76">
        <f>分析係数表!G35</f>
        <v>0.31370112289734142</v>
      </c>
      <c r="K32" s="78">
        <f t="shared" si="3"/>
        <v>0.13013427060674873</v>
      </c>
      <c r="L32" s="79"/>
      <c r="M32" s="80"/>
      <c r="N32" s="81">
        <f>分析係数表!H35</f>
        <v>5.7539116932049765E-2</v>
      </c>
      <c r="O32" s="82">
        <f t="shared" si="4"/>
        <v>0.85313170525558923</v>
      </c>
      <c r="P32" s="76">
        <f>分析係数表!C35</f>
        <v>0.54799934277091245</v>
      </c>
      <c r="Q32" s="82">
        <f t="shared" si="5"/>
        <v>0.46751561377709067</v>
      </c>
      <c r="R32" s="83">
        <v>0.64801929602579045</v>
      </c>
      <c r="S32" s="84">
        <f t="shared" si="6"/>
        <v>1.0628545041526518</v>
      </c>
      <c r="T32" s="85">
        <f>分析係数表!F35</f>
        <v>0.64107230038613461</v>
      </c>
      <c r="U32" s="86">
        <f t="shared" si="7"/>
        <v>0.681366581952905</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投入係数表!T33</f>
        <v>3.6592059523083488E-4</v>
      </c>
      <c r="E33" s="77">
        <f t="shared" si="0"/>
        <v>3.6592059523083489E-2</v>
      </c>
      <c r="F33" s="76">
        <f>分析係数表!C36</f>
        <v>1</v>
      </c>
      <c r="G33" s="77">
        <f t="shared" si="1"/>
        <v>3.6592059523083489E-2</v>
      </c>
      <c r="H33" s="77">
        <v>0.15671818418377287</v>
      </c>
      <c r="I33" s="77">
        <f t="shared" si="2"/>
        <v>0.15671818418377287</v>
      </c>
      <c r="J33" s="76">
        <f>分析係数表!G36</f>
        <v>7.1688905781264842E-2</v>
      </c>
      <c r="K33" s="78">
        <f t="shared" si="3"/>
        <v>1.1234955140161403E-2</v>
      </c>
      <c r="L33" s="79"/>
      <c r="M33" s="80"/>
      <c r="N33" s="81">
        <f>分析係数表!H36</f>
        <v>0.19452761335809809</v>
      </c>
      <c r="O33" s="82">
        <f t="shared" si="4"/>
        <v>2.8842582811877384</v>
      </c>
      <c r="P33" s="76">
        <f>分析係数表!C36</f>
        <v>1</v>
      </c>
      <c r="Q33" s="82">
        <f t="shared" si="5"/>
        <v>2.8842582811877384</v>
      </c>
      <c r="R33" s="83">
        <v>3.0804321648726627</v>
      </c>
      <c r="S33" s="84">
        <f t="shared" si="6"/>
        <v>3.2371503490564355</v>
      </c>
      <c r="T33" s="85">
        <f>分析係数表!F36</f>
        <v>0.82458021691620631</v>
      </c>
      <c r="U33" s="86">
        <f t="shared" si="7"/>
        <v>2.6692901370153286</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投入係数表!T34</f>
        <v>1.7015307678233824E-2</v>
      </c>
      <c r="E34" s="77">
        <f t="shared" si="0"/>
        <v>1.7015307678233824</v>
      </c>
      <c r="F34" s="76">
        <f>分析係数表!C37</f>
        <v>0.69131042420256494</v>
      </c>
      <c r="G34" s="77">
        <f t="shared" si="1"/>
        <v>1.1762859568976984</v>
      </c>
      <c r="H34" s="77">
        <v>1.4255238214593504</v>
      </c>
      <c r="I34" s="77">
        <f t="shared" si="2"/>
        <v>1.4255238214593504</v>
      </c>
      <c r="J34" s="76">
        <f>分析係数表!G37</f>
        <v>0.4182361073997049</v>
      </c>
      <c r="K34" s="78">
        <f t="shared" si="3"/>
        <v>0.5962055340927106</v>
      </c>
      <c r="L34" s="79"/>
      <c r="M34" s="80"/>
      <c r="N34" s="81">
        <f>分析係数表!H37</f>
        <v>4.8668421919292611E-2</v>
      </c>
      <c r="O34" s="82">
        <f t="shared" si="4"/>
        <v>0.72160603078316099</v>
      </c>
      <c r="P34" s="76">
        <f>分析係数表!C37</f>
        <v>0.69131042420256494</v>
      </c>
      <c r="Q34" s="82">
        <f t="shared" si="5"/>
        <v>0.49885377124783614</v>
      </c>
      <c r="R34" s="83">
        <v>0.60486162059557902</v>
      </c>
      <c r="S34" s="84">
        <f t="shared" si="6"/>
        <v>2.0303854420549294</v>
      </c>
      <c r="T34" s="85">
        <f>分析係数表!F37</f>
        <v>0.69719766239499947</v>
      </c>
      <c r="U34" s="86">
        <f t="shared" si="7"/>
        <v>1.4155799839615344</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投入係数表!T35</f>
        <v>6.5255839482832225E-3</v>
      </c>
      <c r="E35" s="77">
        <f t="shared" si="0"/>
        <v>0.65255839482832223</v>
      </c>
      <c r="F35" s="76">
        <f>分析係数表!C38</f>
        <v>0.16493332646861969</v>
      </c>
      <c r="G35" s="77">
        <f t="shared" si="1"/>
        <v>0.1076286267740581</v>
      </c>
      <c r="H35" s="77">
        <v>0.15406048807765663</v>
      </c>
      <c r="I35" s="77">
        <f t="shared" si="2"/>
        <v>0.15406048807765663</v>
      </c>
      <c r="J35" s="76">
        <f>分析係数表!G38</f>
        <v>0.22742119554523632</v>
      </c>
      <c r="K35" s="78">
        <f t="shared" si="3"/>
        <v>3.5036620384903294E-2</v>
      </c>
      <c r="L35" s="79"/>
      <c r="M35" s="80"/>
      <c r="N35" s="81">
        <f>分析係数表!H38</f>
        <v>4.333006953137588E-2</v>
      </c>
      <c r="O35" s="82">
        <f t="shared" si="4"/>
        <v>0.6424543524329871</v>
      </c>
      <c r="P35" s="76">
        <f>分析係数表!C38</f>
        <v>0.16493332646861969</v>
      </c>
      <c r="Q35" s="82">
        <f t="shared" si="5"/>
        <v>0.10596213345101552</v>
      </c>
      <c r="R35" s="83">
        <v>0.13905090936201411</v>
      </c>
      <c r="S35" s="84">
        <f t="shared" si="6"/>
        <v>0.29311139743967074</v>
      </c>
      <c r="T35" s="85">
        <f>分析係数表!F38</f>
        <v>0.45295344535830939</v>
      </c>
      <c r="U35" s="86">
        <f t="shared" si="7"/>
        <v>0.1327658173440876</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投入係数表!T36</f>
        <v>0</v>
      </c>
      <c r="E36" s="77">
        <f t="shared" si="0"/>
        <v>0</v>
      </c>
      <c r="F36" s="76">
        <f>分析係数表!C39</f>
        <v>1</v>
      </c>
      <c r="G36" s="77">
        <f t="shared" si="1"/>
        <v>0</v>
      </c>
      <c r="H36" s="77">
        <v>1.4211914429478913E-2</v>
      </c>
      <c r="I36" s="77">
        <f t="shared" si="2"/>
        <v>1.4211914429478913E-2</v>
      </c>
      <c r="J36" s="76">
        <f>分析係数表!G39</f>
        <v>0.35098455975764681</v>
      </c>
      <c r="K36" s="78">
        <f t="shared" si="3"/>
        <v>4.9881625293440044E-3</v>
      </c>
      <c r="L36" s="79"/>
      <c r="M36" s="80"/>
      <c r="N36" s="81">
        <f>分析係数表!H39</f>
        <v>3.8129823772400278E-3</v>
      </c>
      <c r="O36" s="82">
        <f t="shared" si="4"/>
        <v>5.6535037919435996E-2</v>
      </c>
      <c r="P36" s="76">
        <f>分析係数表!C39</f>
        <v>1</v>
      </c>
      <c r="Q36" s="82">
        <f t="shared" si="5"/>
        <v>5.6535037919435996E-2</v>
      </c>
      <c r="R36" s="83">
        <v>7.8230884913344137E-2</v>
      </c>
      <c r="S36" s="84">
        <f t="shared" si="6"/>
        <v>9.2442799342823054E-2</v>
      </c>
      <c r="T36" s="85">
        <f>分析係数表!F39</f>
        <v>0.70174924264634031</v>
      </c>
      <c r="U36" s="86">
        <f t="shared" si="7"/>
        <v>6.4871664426933678E-2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投入係数表!T37</f>
        <v>9.1480148807708724E-4</v>
      </c>
      <c r="E37" s="77">
        <f t="shared" si="0"/>
        <v>9.1480148807708717E-2</v>
      </c>
      <c r="F37" s="76">
        <f>分析係数表!C40</f>
        <v>0.986418220166009</v>
      </c>
      <c r="G37" s="77">
        <f t="shared" si="1"/>
        <v>9.0237685567421677E-2</v>
      </c>
      <c r="H37" s="77">
        <v>9.5598830028846019E-2</v>
      </c>
      <c r="I37" s="77">
        <f t="shared" si="2"/>
        <v>9.5598830028846019E-2</v>
      </c>
      <c r="J37" s="76">
        <f>分析係数表!G40</f>
        <v>0.50833339863186511</v>
      </c>
      <c r="K37" s="78">
        <f t="shared" si="3"/>
        <v>4.85960781737933E-2</v>
      </c>
      <c r="L37" s="79"/>
      <c r="M37" s="80"/>
      <c r="N37" s="81">
        <f>分析係数表!H40</f>
        <v>2.8557086729192376E-2</v>
      </c>
      <c r="O37" s="82">
        <f t="shared" si="4"/>
        <v>0.42341553707156876</v>
      </c>
      <c r="P37" s="76">
        <f>分析係数表!C40</f>
        <v>0.986418220166009</v>
      </c>
      <c r="Q37" s="82">
        <f t="shared" si="5"/>
        <v>0.41766480046877164</v>
      </c>
      <c r="R37" s="83">
        <v>0.41979452991389943</v>
      </c>
      <c r="S37" s="84">
        <f t="shared" si="6"/>
        <v>0.51539335994274549</v>
      </c>
      <c r="T37" s="85">
        <f>分析係数表!F40</f>
        <v>0.70189391861713379</v>
      </c>
      <c r="U37" s="86">
        <f t="shared" si="7"/>
        <v>0.36175146503946454</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投入係数表!T38</f>
        <v>0</v>
      </c>
      <c r="E38" s="77">
        <f t="shared" si="0"/>
        <v>0</v>
      </c>
      <c r="F38" s="76">
        <f>分析係数表!C41</f>
        <v>0.80184103858729516</v>
      </c>
      <c r="G38" s="77">
        <f t="shared" si="1"/>
        <v>0</v>
      </c>
      <c r="H38" s="77">
        <v>2.1616399597657577E-3</v>
      </c>
      <c r="I38" s="77">
        <f t="shared" si="2"/>
        <v>2.1616399597657577E-3</v>
      </c>
      <c r="J38" s="76">
        <f>分析係数表!G41</f>
        <v>0.44493407945472047</v>
      </c>
      <c r="K38" s="78">
        <f t="shared" si="3"/>
        <v>9.617872856109164E-4</v>
      </c>
      <c r="L38" s="79"/>
      <c r="M38" s="80"/>
      <c r="N38" s="81">
        <f>分析係数表!H41</f>
        <v>5.1019775806905684E-2</v>
      </c>
      <c r="O38" s="82">
        <f t="shared" si="4"/>
        <v>0.75646952293872671</v>
      </c>
      <c r="P38" s="76">
        <f>分析係数表!C41</f>
        <v>0.80184103858729516</v>
      </c>
      <c r="Q38" s="82">
        <f t="shared" si="5"/>
        <v>0.60656830793282435</v>
      </c>
      <c r="R38" s="83">
        <v>0.61804425157299336</v>
      </c>
      <c r="S38" s="84">
        <f t="shared" si="6"/>
        <v>0.62020589153275907</v>
      </c>
      <c r="T38" s="85">
        <f>分析係数表!F41</f>
        <v>0.54844555184325272</v>
      </c>
      <c r="U38" s="86">
        <f t="shared" si="7"/>
        <v>0.3401491624381206</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投入係数表!T39</f>
        <v>5.4888089284625241E-4</v>
      </c>
      <c r="E39" s="77">
        <f>$C$22*D39</f>
        <v>5.4888089284625241E-2</v>
      </c>
      <c r="F39" s="76">
        <f>分析係数表!C42</f>
        <v>0.44131191733123665</v>
      </c>
      <c r="G39" s="77">
        <f>E39*F39</f>
        <v>2.4222767920846069E-2</v>
      </c>
      <c r="H39" s="77">
        <v>3.1013845778334347E-2</v>
      </c>
      <c r="I39" s="77">
        <f>C39+H39</f>
        <v>3.1013845778334347E-2</v>
      </c>
      <c r="J39" s="76">
        <f>分析係数表!G42</f>
        <v>0.48534983581712554</v>
      </c>
      <c r="K39" s="78">
        <f>I39*J39</f>
        <v>1.5052564956572227E-2</v>
      </c>
      <c r="L39" s="79"/>
      <c r="M39" s="80"/>
      <c r="N39" s="81">
        <f>分析係数表!H42</f>
        <v>1.2950152359941286E-2</v>
      </c>
      <c r="O39" s="82">
        <f t="shared" si="4"/>
        <v>0.19201173315196415</v>
      </c>
      <c r="P39" s="76">
        <f>分析係数表!C42</f>
        <v>0.44131191733123665</v>
      </c>
      <c r="Q39" s="82">
        <f>O39*P39</f>
        <v>8.4737066107387071E-2</v>
      </c>
      <c r="R39" s="83">
        <v>8.9565675083931567E-2</v>
      </c>
      <c r="S39" s="84">
        <f>I39+R39</f>
        <v>0.12057952086226592</v>
      </c>
      <c r="T39" s="85">
        <f>分析係数表!F42</f>
        <v>0.55380146501641825</v>
      </c>
      <c r="U39" s="86">
        <f>S39*T39</f>
        <v>6.6777115304500631E-2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投入係数表!T40</f>
        <v>4.342257730072574E-2</v>
      </c>
      <c r="E40" s="77">
        <f>$C$22*D40</f>
        <v>4.342257730072574</v>
      </c>
      <c r="F40" s="76">
        <f>分析係数表!C43</f>
        <v>0.58313408441687564</v>
      </c>
      <c r="G40" s="77">
        <f>E40*F40</f>
        <v>2.5321184857279713</v>
      </c>
      <c r="H40" s="77">
        <v>3.1454816540473631</v>
      </c>
      <c r="I40" s="77">
        <f>C40+H40</f>
        <v>3.1454816540473631</v>
      </c>
      <c r="J40" s="76">
        <f>分析係数表!G43</f>
        <v>0.35547453496171444</v>
      </c>
      <c r="K40" s="78">
        <f>I40*J40</f>
        <v>1.1181386282030907</v>
      </c>
      <c r="L40" s="79"/>
      <c r="M40" s="80"/>
      <c r="N40" s="81">
        <f>分析係数表!H43</f>
        <v>3.5303064373624467E-2</v>
      </c>
      <c r="O40" s="82">
        <f t="shared" si="4"/>
        <v>0.52343805598173876</v>
      </c>
      <c r="P40" s="76">
        <f>分析係数表!C43</f>
        <v>0.58313408441687564</v>
      </c>
      <c r="Q40" s="82">
        <f>O40*P40</f>
        <v>0.30523457152386052</v>
      </c>
      <c r="R40" s="83">
        <v>0.62927069185868367</v>
      </c>
      <c r="S40" s="84">
        <f>I40+R40</f>
        <v>3.7747523459060468</v>
      </c>
      <c r="T40" s="85">
        <f>分析係数表!F43</f>
        <v>0.6082654287782493</v>
      </c>
      <c r="U40" s="86">
        <f>S40*T40</f>
        <v>2.296051354214244</v>
      </c>
      <c r="V40" s="87">
        <f>分析係数表!D43</f>
        <v>0.13569621261928955</v>
      </c>
      <c r="W40" s="167">
        <f>ROUND(S40*V40,0)</f>
        <v>1</v>
      </c>
      <c r="X40" s="76">
        <f>分析係数表!E43</f>
        <v>0.1090457500713911</v>
      </c>
      <c r="Y40" s="166">
        <f>ROUND(S40*X40,0)</f>
        <v>0</v>
      </c>
    </row>
    <row r="41" spans="1:25" x14ac:dyDescent="0.2">
      <c r="A41" s="6" t="s">
        <v>341</v>
      </c>
      <c r="B41" s="5" t="s">
        <v>42</v>
      </c>
      <c r="C41" s="90"/>
      <c r="D41" s="76">
        <f>投入係数表!T41</f>
        <v>1.8296029761541744E-4</v>
      </c>
      <c r="E41" s="77">
        <f>$C$22*D41</f>
        <v>1.8296029761541745E-2</v>
      </c>
      <c r="F41" s="76">
        <f>分析係数表!C44</f>
        <v>0.48869592147894036</v>
      </c>
      <c r="G41" s="77">
        <f>E41*F41</f>
        <v>8.9411951237227602E-3</v>
      </c>
      <c r="H41" s="77">
        <v>1.4375158033688277E-2</v>
      </c>
      <c r="I41" s="77">
        <f>C41+H41</f>
        <v>1.4375158033688277E-2</v>
      </c>
      <c r="J41" s="76">
        <f>分析係数表!G44</f>
        <v>0.26651387949759747</v>
      </c>
      <c r="K41" s="78">
        <f>I41*J41</f>
        <v>3.8311791359493174E-3</v>
      </c>
      <c r="L41" s="79"/>
      <c r="M41" s="80"/>
      <c r="N41" s="81">
        <f>分析係数表!H44</f>
        <v>0.11648762971842183</v>
      </c>
      <c r="O41" s="82">
        <f t="shared" si="4"/>
        <v>1.7271605037008098</v>
      </c>
      <c r="P41" s="76">
        <f>分析係数表!C44</f>
        <v>0.48869592147894036</v>
      </c>
      <c r="Q41" s="82">
        <f>O41*P41</f>
        <v>0.844056293898098</v>
      </c>
      <c r="R41" s="83">
        <v>0.85925560697927461</v>
      </c>
      <c r="S41" s="84">
        <f>I41+R41</f>
        <v>0.87363076501296288</v>
      </c>
      <c r="T41" s="85">
        <f>分析係数表!F44</f>
        <v>0.48744292920528731</v>
      </c>
      <c r="U41" s="86">
        <f>S41*T41</f>
        <v>0.42584513914177469</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投入係数表!T42</f>
        <v>1.8296029761541745E-3</v>
      </c>
      <c r="E42" s="77">
        <f>$C$22*D42</f>
        <v>0.18296029761541743</v>
      </c>
      <c r="F42" s="76">
        <f>分析係数表!C45</f>
        <v>1</v>
      </c>
      <c r="G42" s="77">
        <f>E42*F42</f>
        <v>0.18296029761541743</v>
      </c>
      <c r="H42" s="77">
        <v>0.2156596965516426</v>
      </c>
      <c r="I42" s="77">
        <f>C42+H42</f>
        <v>0.2156596965516426</v>
      </c>
      <c r="J42" s="76">
        <f>分析係数表!G45</f>
        <v>0</v>
      </c>
      <c r="K42" s="78">
        <f>I42*J42</f>
        <v>0</v>
      </c>
      <c r="L42" s="79"/>
      <c r="M42" s="80"/>
      <c r="N42" s="81">
        <f>分析係数表!H45</f>
        <v>0</v>
      </c>
      <c r="O42" s="82">
        <f t="shared" si="4"/>
        <v>0</v>
      </c>
      <c r="P42" s="76">
        <f>分析係数表!C45</f>
        <v>1</v>
      </c>
      <c r="Q42" s="82">
        <f>O42*P42</f>
        <v>0</v>
      </c>
      <c r="R42" s="83">
        <v>2.4259275552320894E-2</v>
      </c>
      <c r="S42" s="84">
        <f>I42+R42</f>
        <v>0.23991897210396351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1.5246691467951455E-3</v>
      </c>
      <c r="E43" s="77">
        <f>$C$22*D43</f>
        <v>0.15246691467951454</v>
      </c>
      <c r="F43" s="76">
        <f>分析係数表!C46</f>
        <v>0.30494810971089692</v>
      </c>
      <c r="G43" s="77">
        <f>E43*F43</f>
        <v>4.6494497424970561E-2</v>
      </c>
      <c r="H43" s="77">
        <v>7.4939163496448954E-2</v>
      </c>
      <c r="I43" s="77">
        <f>C43+H43</f>
        <v>7.4939163496448954E-2</v>
      </c>
      <c r="J43" s="76">
        <f>分析係数表!G46</f>
        <v>9.2473281285530198E-3</v>
      </c>
      <c r="K43" s="78">
        <f>I43*J43</f>
        <v>6.9298703453094608E-4</v>
      </c>
      <c r="L43" s="79"/>
      <c r="M43" s="80"/>
      <c r="N43" s="81">
        <f>分析係数表!H46</f>
        <v>2.1824388568312321E-2</v>
      </c>
      <c r="O43" s="82">
        <f t="shared" si="4"/>
        <v>0.3235899128836629</v>
      </c>
      <c r="P43" s="76">
        <f>分析係数表!C46</f>
        <v>0.30494810971089692</v>
      </c>
      <c r="Q43" s="82">
        <f>O43*P43</f>
        <v>9.8678132255386811E-2</v>
      </c>
      <c r="R43" s="83">
        <v>0.11440180231440047</v>
      </c>
      <c r="S43" s="84">
        <f>I43+R43</f>
        <v>0.18934096581084942</v>
      </c>
      <c r="T43" s="85">
        <f>分析係数表!F46</f>
        <v>0.31334798756916549</v>
      </c>
      <c r="U43" s="86">
        <f>S43*T43</f>
        <v>5.9329610601231833E-2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投入係数表!T44</f>
        <v>0.63871439897542237</v>
      </c>
      <c r="E44" s="91">
        <f>SUM(E5:E43)</f>
        <v>63.871439897542238</v>
      </c>
      <c r="F44" s="92">
        <f>分析係数表!C47</f>
        <v>0.48015758503444039</v>
      </c>
      <c r="G44" s="91">
        <f>SUM(G5:G43)</f>
        <v>12.065147660719109</v>
      </c>
      <c r="H44" s="91">
        <f>SUM(H5:H43)</f>
        <v>14.310405694183451</v>
      </c>
      <c r="I44" s="91">
        <f>SUM(I5:I43)</f>
        <v>114.31040569418344</v>
      </c>
      <c r="J44" s="92">
        <f>分析係数表!G47</f>
        <v>0.24216917805049562</v>
      </c>
      <c r="K44" s="93">
        <f>SUM(K5:K43)</f>
        <v>23.634941155164437</v>
      </c>
      <c r="L44" s="94">
        <f>最終需要_まとめ!$L$33</f>
        <v>0.62733333333333341</v>
      </c>
      <c r="M44" s="91">
        <f>K44*L44</f>
        <v>14.826986418006491</v>
      </c>
      <c r="N44" s="95">
        <f>分析係数表!H47</f>
        <v>1</v>
      </c>
      <c r="O44" s="96">
        <f>SUM(O5:O43)</f>
        <v>14.82698641800649</v>
      </c>
      <c r="P44" s="92">
        <f>分析係数表!C47</f>
        <v>0.48015758503444039</v>
      </c>
      <c r="Q44" s="96">
        <f>SUM(Q5:Q43)</f>
        <v>7.8363381921840451</v>
      </c>
      <c r="R44" s="91">
        <f>SUM(R5:R43)</f>
        <v>9.089091590701079</v>
      </c>
      <c r="S44" s="97">
        <f>SUM(S5:S43)</f>
        <v>123.39949728488453</v>
      </c>
      <c r="T44" s="98">
        <f>分析係数表!F47</f>
        <v>0.48752883779285588</v>
      </c>
      <c r="U44" s="99">
        <f>SUM(U5:U43)</f>
        <v>48.094593358163998</v>
      </c>
      <c r="V44" s="100">
        <f>分析係数表!D47</f>
        <v>6.635127530274626E-2</v>
      </c>
      <c r="W44" s="164">
        <f>SUM(W5:W43)</f>
        <v>10</v>
      </c>
      <c r="X44" s="92">
        <f>分析係数表!E47</f>
        <v>5.6027434453383658E-2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296</v>
      </c>
      <c r="S2" s="3" t="s">
        <v>153</v>
      </c>
      <c r="U2" s="64" t="s">
        <v>210</v>
      </c>
      <c r="W2" s="3" t="s">
        <v>130</v>
      </c>
      <c r="Y2" s="3" t="s">
        <v>154</v>
      </c>
    </row>
    <row r="3" spans="1:25" ht="44" x14ac:dyDescent="0.2">
      <c r="B3" s="65"/>
      <c r="C3" s="66" t="s">
        <v>228</v>
      </c>
      <c r="D3" s="66" t="s">
        <v>314</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1.3183034008406591E-2</v>
      </c>
      <c r="G5" s="77">
        <f t="shared" ref="G5:G38" si="1">E5*F5</f>
        <v>0</v>
      </c>
      <c r="H5" s="77">
        <f t="array" ref="H5:H43">MMULT(逆行列係数!C5:AO43,'19'!G5:G43)</f>
        <v>2.7435061698408678E-5</v>
      </c>
      <c r="I5" s="77">
        <f t="shared" ref="I5:I38" si="2">C5+H5</f>
        <v>2.7435061698408678E-5</v>
      </c>
      <c r="J5" s="76">
        <f>分析係数表!G8</f>
        <v>0.12262521588946459</v>
      </c>
      <c r="K5" s="78">
        <f t="shared" ref="K5:K38" si="3">I5*J5</f>
        <v>3.3642303637081454E-6</v>
      </c>
      <c r="L5" s="79" t="s">
        <v>184</v>
      </c>
      <c r="M5" s="80" t="s">
        <v>184</v>
      </c>
      <c r="N5" s="81">
        <f>分析係数表!H8</f>
        <v>1.0919276675383911E-2</v>
      </c>
      <c r="O5" s="82">
        <f t="shared" ref="O5:O43" si="4">$M$44*N5</f>
        <v>0.17000753615177355</v>
      </c>
      <c r="P5" s="76">
        <f>分析係数表!C8</f>
        <v>1.3183034008406591E-2</v>
      </c>
      <c r="Q5" s="82">
        <f t="shared" ref="Q5:Q38" si="5">O5*P5</f>
        <v>2.2412151307742438E-3</v>
      </c>
      <c r="R5" s="83">
        <f t="array" ref="R5:R43">MMULT(逆行列係数!C5:AO43,'19'!Q5:Q43)</f>
        <v>2.5947745096209836E-3</v>
      </c>
      <c r="S5" s="84">
        <f t="shared" ref="S5:S38" si="6">I5+R5</f>
        <v>2.6222095713193923E-3</v>
      </c>
      <c r="T5" s="85">
        <f>分析係数表!F8</f>
        <v>0.45595854922279794</v>
      </c>
      <c r="U5" s="86">
        <f t="shared" ref="U5:U38" si="7">S5*T5</f>
        <v>1.195618871896925E-3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投入係数表!U6</f>
        <v>0</v>
      </c>
      <c r="E6" s="77">
        <f t="shared" si="0"/>
        <v>0</v>
      </c>
      <c r="F6" s="76">
        <f>分析係数表!C9</f>
        <v>2.8837209302325584E-2</v>
      </c>
      <c r="G6" s="77">
        <f t="shared" si="1"/>
        <v>0</v>
      </c>
      <c r="H6" s="77">
        <v>1.847724846672309E-5</v>
      </c>
      <c r="I6" s="77">
        <f t="shared" si="2"/>
        <v>1.847724846672309E-5</v>
      </c>
      <c r="J6" s="76">
        <f>分析係数表!G9</f>
        <v>0.26470588235294118</v>
      </c>
      <c r="K6" s="78">
        <f t="shared" si="3"/>
        <v>4.8910363588384654E-6</v>
      </c>
      <c r="L6" s="79"/>
      <c r="M6" s="80"/>
      <c r="N6" s="81">
        <f>分析係数表!H9</f>
        <v>5.6393540150961169E-4</v>
      </c>
      <c r="O6" s="82">
        <f t="shared" si="4"/>
        <v>8.7801848977363175E-3</v>
      </c>
      <c r="P6" s="76">
        <f>分析係数表!C9</f>
        <v>2.8837209302325584E-2</v>
      </c>
      <c r="Q6" s="82">
        <f t="shared" si="5"/>
        <v>2.5319602960914035E-4</v>
      </c>
      <c r="R6" s="83">
        <v>2.8906089096958744E-4</v>
      </c>
      <c r="S6" s="84">
        <f t="shared" si="6"/>
        <v>3.0753813943631053E-4</v>
      </c>
      <c r="T6" s="85">
        <f>分析係数表!F9</f>
        <v>0.73529411764705888</v>
      </c>
      <c r="U6" s="86">
        <f t="shared" si="7"/>
        <v>2.2613098487964011E-4</v>
      </c>
      <c r="V6" s="87">
        <f>分析係数表!D9</f>
        <v>5.8823529411764705E-2</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7.2513812154696433E-3</v>
      </c>
      <c r="G7" s="77">
        <f t="shared" si="1"/>
        <v>0</v>
      </c>
      <c r="H7" s="77">
        <v>5.0570419930284266E-6</v>
      </c>
      <c r="I7" s="77">
        <f t="shared" si="2"/>
        <v>5.0570419930284266E-6</v>
      </c>
      <c r="J7" s="76">
        <f>分析係数表!G10</f>
        <v>0.19230769230769232</v>
      </c>
      <c r="K7" s="78">
        <f t="shared" si="3"/>
        <v>9.7250807558238975E-7</v>
      </c>
      <c r="L7" s="79"/>
      <c r="M7" s="80"/>
      <c r="N7" s="81">
        <f>分析係数表!H10</f>
        <v>1.0712116731972216E-3</v>
      </c>
      <c r="O7" s="82">
        <f t="shared" si="4"/>
        <v>1.6678216210770713E-2</v>
      </c>
      <c r="P7" s="76">
        <f>分析係数表!C10</f>
        <v>7.2513812154696433E-3</v>
      </c>
      <c r="Q7" s="82">
        <f t="shared" si="5"/>
        <v>1.2094010373832403E-4</v>
      </c>
      <c r="R7" s="83">
        <v>1.6127295762132971E-4</v>
      </c>
      <c r="S7" s="84">
        <f t="shared" si="6"/>
        <v>1.6632999961435814E-4</v>
      </c>
      <c r="T7" s="85">
        <f>分析係数表!F10</f>
        <v>0.57692307692307687</v>
      </c>
      <c r="U7" s="86">
        <f t="shared" si="7"/>
        <v>9.5959615162129685E-5</v>
      </c>
      <c r="V7" s="87">
        <f>分析係数表!D10</f>
        <v>3.8461538461538464E-2</v>
      </c>
      <c r="W7" s="167">
        <f t="shared" si="8"/>
        <v>0</v>
      </c>
      <c r="X7" s="76">
        <f>分析係数表!E10</f>
        <v>0</v>
      </c>
      <c r="Y7" s="166">
        <f t="shared" si="9"/>
        <v>0</v>
      </c>
    </row>
    <row r="8" spans="1:25" x14ac:dyDescent="0.2">
      <c r="A8" s="6" t="s">
        <v>222</v>
      </c>
      <c r="B8" s="5" t="s">
        <v>27</v>
      </c>
      <c r="C8" s="90"/>
      <c r="D8" s="76">
        <f>投入係数表!U8</f>
        <v>5.3656704405215434E-5</v>
      </c>
      <c r="E8" s="77">
        <f t="shared" si="0"/>
        <v>5.3656704405215432E-3</v>
      </c>
      <c r="F8" s="76">
        <f>分析係数表!C11</f>
        <v>1.1498343082089746E-2</v>
      </c>
      <c r="G8" s="77">
        <f t="shared" si="1"/>
        <v>6.1696319590544323E-5</v>
      </c>
      <c r="H8" s="77">
        <v>6.1551019242768257E-3</v>
      </c>
      <c r="I8" s="77">
        <f t="shared" si="2"/>
        <v>6.1551019242768257E-3</v>
      </c>
      <c r="J8" s="76">
        <f>分析係数表!G11</f>
        <v>0.33907284768211921</v>
      </c>
      <c r="K8" s="78">
        <f t="shared" si="3"/>
        <v>2.0870279372382349E-3</v>
      </c>
      <c r="L8" s="79"/>
      <c r="M8" s="80"/>
      <c r="N8" s="81">
        <f>分析係数表!H11</f>
        <v>-2.0361874779781897E-5</v>
      </c>
      <c r="O8" s="82">
        <f t="shared" si="4"/>
        <v>-3.170239445022532E-4</v>
      </c>
      <c r="P8" s="76">
        <f>分析係数表!C11</f>
        <v>1.1498343082089746E-2</v>
      </c>
      <c r="Q8" s="82">
        <f t="shared" si="5"/>
        <v>-3.6452500791242868E-6</v>
      </c>
      <c r="R8" s="83">
        <v>4.6165161481492959E-4</v>
      </c>
      <c r="S8" s="84">
        <f t="shared" si="6"/>
        <v>6.6167535390917551E-3</v>
      </c>
      <c r="T8" s="85">
        <f>分析係数表!F11</f>
        <v>0.56026490066225165</v>
      </c>
      <c r="U8" s="86">
        <f t="shared" si="7"/>
        <v>3.7071347642858442E-3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投入係数表!U9</f>
        <v>0</v>
      </c>
      <c r="E9" s="77">
        <f t="shared" si="0"/>
        <v>0</v>
      </c>
      <c r="F9" s="76">
        <f>分析係数表!C12</f>
        <v>1.9264738750820132E-2</v>
      </c>
      <c r="G9" s="77">
        <f t="shared" si="1"/>
        <v>0</v>
      </c>
      <c r="H9" s="77">
        <v>7.9593206805966336E-5</v>
      </c>
      <c r="I9" s="77">
        <f t="shared" si="2"/>
        <v>7.9593206805966336E-5</v>
      </c>
      <c r="J9" s="76">
        <f>分析係数表!G12</f>
        <v>0.14212218649517686</v>
      </c>
      <c r="K9" s="78">
        <f t="shared" si="3"/>
        <v>1.1311960581426727E-5</v>
      </c>
      <c r="L9" s="79"/>
      <c r="M9" s="80"/>
      <c r="N9" s="81">
        <f>分析係数表!H12</f>
        <v>9.1393832299599312E-2</v>
      </c>
      <c r="O9" s="82">
        <f t="shared" si="4"/>
        <v>1.4229550830734832</v>
      </c>
      <c r="P9" s="76">
        <f>分析係数表!C12</f>
        <v>1.9264738750820132E-2</v>
      </c>
      <c r="Q9" s="82">
        <f t="shared" si="5"/>
        <v>2.7412857929562211E-2</v>
      </c>
      <c r="R9" s="83">
        <v>3.0337078740316697E-2</v>
      </c>
      <c r="S9" s="84">
        <f t="shared" si="6"/>
        <v>3.0416671947122664E-2</v>
      </c>
      <c r="T9" s="85">
        <f>分析係数表!F12</f>
        <v>0.30139335476956058</v>
      </c>
      <c r="U9" s="86">
        <f t="shared" si="7"/>
        <v>9.1673827990684815E-3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投入係数表!U10</f>
        <v>2.5601913244774222E-3</v>
      </c>
      <c r="E10" s="77">
        <f t="shared" si="0"/>
        <v>0.25601913244774221</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0.22013867033241244</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投入係数表!U11</f>
        <v>7.3969599644332701E-3</v>
      </c>
      <c r="E11" s="77">
        <f t="shared" si="0"/>
        <v>0.73969599644332695</v>
      </c>
      <c r="F11" s="76">
        <f>分析係数表!C14</f>
        <v>0.18033902375567878</v>
      </c>
      <c r="G11" s="77">
        <f t="shared" si="1"/>
        <v>0.13339605387457362</v>
      </c>
      <c r="H11" s="77">
        <v>0.19832114185136707</v>
      </c>
      <c r="I11" s="77">
        <f t="shared" si="2"/>
        <v>0.19832114185136707</v>
      </c>
      <c r="J11" s="76">
        <f>分析係数表!G14</f>
        <v>0.15919504269018833</v>
      </c>
      <c r="K11" s="78">
        <f t="shared" si="3"/>
        <v>3.1571742643395274E-2</v>
      </c>
      <c r="L11" s="79"/>
      <c r="M11" s="80"/>
      <c r="N11" s="81">
        <f>分析係数表!H14</f>
        <v>1.121673710694942E-3</v>
      </c>
      <c r="O11" s="82">
        <f t="shared" si="4"/>
        <v>1.7463884247145865E-2</v>
      </c>
      <c r="P11" s="76">
        <f>分析係数表!C14</f>
        <v>0.18033902375567878</v>
      </c>
      <c r="Q11" s="82">
        <f t="shared" si="5"/>
        <v>3.1494198361124628E-3</v>
      </c>
      <c r="R11" s="83">
        <v>1.7701651072641125E-2</v>
      </c>
      <c r="S11" s="84">
        <f t="shared" si="6"/>
        <v>0.21602279292400819</v>
      </c>
      <c r="T11" s="85">
        <f>分析係数表!F14</f>
        <v>0.29273560341521504</v>
      </c>
      <c r="U11" s="86">
        <f t="shared" si="7"/>
        <v>6.3237562638049583E-2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投入係数表!U12</f>
        <v>1.374378157122161E-2</v>
      </c>
      <c r="E12" s="77">
        <f t="shared" si="0"/>
        <v>1.3743781571221609</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0.1296490096516606</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投入係数表!U13</f>
        <v>1.0578036011313898E-3</v>
      </c>
      <c r="E13" s="77">
        <f t="shared" si="0"/>
        <v>0.10578036011313899</v>
      </c>
      <c r="F13" s="76">
        <f>分析係数表!C16</f>
        <v>5.2745741191408291E-2</v>
      </c>
      <c r="G13" s="77">
        <f t="shared" si="1"/>
        <v>5.5794634976615975E-3</v>
      </c>
      <c r="H13" s="77">
        <v>1.4450393024884475E-2</v>
      </c>
      <c r="I13" s="77">
        <f t="shared" si="2"/>
        <v>1.4450393024884475E-2</v>
      </c>
      <c r="J13" s="76">
        <f>分析係数表!G16</f>
        <v>3.3494998484389207E-2</v>
      </c>
      <c r="K13" s="78">
        <f t="shared" si="3"/>
        <v>4.8401589246733389E-4</v>
      </c>
      <c r="L13" s="79"/>
      <c r="M13" s="80"/>
      <c r="N13" s="81">
        <f>分析係数表!H16</f>
        <v>1.6486921479299057E-2</v>
      </c>
      <c r="O13" s="82">
        <f t="shared" si="4"/>
        <v>0.25669290949849838</v>
      </c>
      <c r="P13" s="76">
        <f>分析係数表!C16</f>
        <v>5.2745741191408291E-2</v>
      </c>
      <c r="Q13" s="82">
        <f t="shared" si="5"/>
        <v>1.3539457770077387E-2</v>
      </c>
      <c r="R13" s="83">
        <v>1.6216189650900683E-2</v>
      </c>
      <c r="S13" s="84">
        <f t="shared" si="6"/>
        <v>3.0666582675785158E-2</v>
      </c>
      <c r="T13" s="85">
        <f>分析係数表!F16</f>
        <v>0.28872385571385267</v>
      </c>
      <c r="U13" s="86">
        <f t="shared" si="7"/>
        <v>8.8541739917203273E-3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投入係数表!U14</f>
        <v>4.0342176469235547E-2</v>
      </c>
      <c r="E14" s="77">
        <f t="shared" si="0"/>
        <v>4.0342176469235547</v>
      </c>
      <c r="F14" s="76">
        <f>分析係数表!C17</f>
        <v>0.15216261717207402</v>
      </c>
      <c r="G14" s="77">
        <f t="shared" si="1"/>
        <v>0.61385711539765409</v>
      </c>
      <c r="H14" s="77">
        <v>0.69619473540743104</v>
      </c>
      <c r="I14" s="77">
        <f t="shared" si="2"/>
        <v>0.69619473540743104</v>
      </c>
      <c r="J14" s="76">
        <f>分析係数表!G17</f>
        <v>0.21223848391031053</v>
      </c>
      <c r="K14" s="78">
        <f t="shared" si="3"/>
        <v>0.14775931514921295</v>
      </c>
      <c r="L14" s="79"/>
      <c r="M14" s="80"/>
      <c r="N14" s="81">
        <f>分析係数表!H17</f>
        <v>2.8913862187290294E-3</v>
      </c>
      <c r="O14" s="82">
        <f t="shared" si="4"/>
        <v>4.5017400119319956E-2</v>
      </c>
      <c r="P14" s="76">
        <f>分析係数表!C17</f>
        <v>0.15216261717207402</v>
      </c>
      <c r="Q14" s="82">
        <f t="shared" si="5"/>
        <v>6.8499654204381621E-3</v>
      </c>
      <c r="R14" s="83">
        <v>1.5815239065780081E-2</v>
      </c>
      <c r="S14" s="84">
        <f t="shared" si="6"/>
        <v>0.71200997447321113</v>
      </c>
      <c r="T14" s="85">
        <f>分析係数表!F17</f>
        <v>0.32270850924101696</v>
      </c>
      <c r="U14" s="86">
        <f t="shared" si="7"/>
        <v>0.22977167742698451</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投入係数表!U15</f>
        <v>9.2366184011835138E-3</v>
      </c>
      <c r="E15" s="77">
        <f t="shared" si="0"/>
        <v>0.9236618401183514</v>
      </c>
      <c r="F15" s="76">
        <f>分析係数表!C18</f>
        <v>0.19097312809809552</v>
      </c>
      <c r="G15" s="77">
        <f t="shared" si="1"/>
        <v>0.17639459091224455</v>
      </c>
      <c r="H15" s="77">
        <v>0.20364923552340558</v>
      </c>
      <c r="I15" s="77">
        <f t="shared" si="2"/>
        <v>0.20364923552340558</v>
      </c>
      <c r="J15" s="76">
        <f>分析係数表!G18</f>
        <v>0.21574136510077171</v>
      </c>
      <c r="K15" s="78">
        <f t="shared" si="3"/>
        <v>4.3935564073548095E-2</v>
      </c>
      <c r="L15" s="79"/>
      <c r="M15" s="80"/>
      <c r="N15" s="81">
        <f>分析係数表!H18</f>
        <v>4.4087885392745155E-4</v>
      </c>
      <c r="O15" s="82">
        <f t="shared" si="4"/>
        <v>6.8642575809618311E-3</v>
      </c>
      <c r="P15" s="76">
        <f>分析係数表!C18</f>
        <v>0.19097312809809552</v>
      </c>
      <c r="Q15" s="82">
        <f t="shared" si="5"/>
        <v>1.3108887423073472E-3</v>
      </c>
      <c r="R15" s="83">
        <v>3.402738983141682E-3</v>
      </c>
      <c r="S15" s="84">
        <f t="shared" si="6"/>
        <v>0.20705197450654728</v>
      </c>
      <c r="T15" s="85">
        <f>分析係数表!F18</f>
        <v>0.45875477635423689</v>
      </c>
      <c r="U15" s="86">
        <f t="shared" si="7"/>
        <v>9.4986082258454257E-2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投入係数表!U16</f>
        <v>4.5937804214350869E-2</v>
      </c>
      <c r="E16" s="77">
        <f t="shared" si="0"/>
        <v>4.5937804214350866</v>
      </c>
      <c r="F16" s="76">
        <f>分析係数表!C19</f>
        <v>0.34654894752252985</v>
      </c>
      <c r="G16" s="77">
        <f t="shared" si="1"/>
        <v>1.591969770197933</v>
      </c>
      <c r="H16" s="77">
        <v>2.1454078858608829</v>
      </c>
      <c r="I16" s="77">
        <f t="shared" si="2"/>
        <v>2.1454078858608829</v>
      </c>
      <c r="J16" s="76">
        <f>分析係数表!G19</f>
        <v>5.7665249016256609E-2</v>
      </c>
      <c r="K16" s="78">
        <f t="shared" si="3"/>
        <v>0.12371547997960845</v>
      </c>
      <c r="L16" s="79"/>
      <c r="M16" s="80"/>
      <c r="N16" s="81">
        <f>分析係数表!H19</f>
        <v>-1.1331825964400361E-4</v>
      </c>
      <c r="O16" s="82">
        <f t="shared" si="4"/>
        <v>-1.7643071694038439E-3</v>
      </c>
      <c r="P16" s="76">
        <f>分析係数表!C19</f>
        <v>0.34654894752252985</v>
      </c>
      <c r="Q16" s="82">
        <f t="shared" si="5"/>
        <v>-6.1141879266335593E-4</v>
      </c>
      <c r="R16" s="83">
        <v>4.8552505684310385E-3</v>
      </c>
      <c r="S16" s="84">
        <f t="shared" si="6"/>
        <v>2.1502631364293139</v>
      </c>
      <c r="T16" s="85">
        <f>分析係数表!F19</f>
        <v>0.23996184268055168</v>
      </c>
      <c r="U16" s="86">
        <f t="shared" si="7"/>
        <v>0.51598110446564061</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投入係数表!U17</f>
        <v>6.6771936010547372E-2</v>
      </c>
      <c r="E17" s="77">
        <f t="shared" si="0"/>
        <v>6.6771936010547375</v>
      </c>
      <c r="F17" s="76">
        <f>分析係数表!C20</f>
        <v>0.26243263202551737</v>
      </c>
      <c r="G17" s="77">
        <f t="shared" si="1"/>
        <v>1.752313491268737</v>
      </c>
      <c r="H17" s="77">
        <v>2.1133263124750634</v>
      </c>
      <c r="I17" s="77">
        <f t="shared" si="2"/>
        <v>2.1133263124750634</v>
      </c>
      <c r="J17" s="76">
        <f>分析係数表!G20</f>
        <v>0.1000148720999405</v>
      </c>
      <c r="K17" s="78">
        <f t="shared" si="3"/>
        <v>0.21136406084763237</v>
      </c>
      <c r="L17" s="79"/>
      <c r="M17" s="80"/>
      <c r="N17" s="81">
        <f>分析係数表!H20</f>
        <v>5.5154121686104877E-4</v>
      </c>
      <c r="O17" s="82">
        <f t="shared" si="4"/>
        <v>8.5872138010827711E-3</v>
      </c>
      <c r="P17" s="76">
        <f>分析係数表!C20</f>
        <v>0.26243263202551737</v>
      </c>
      <c r="Q17" s="82">
        <f t="shared" si="5"/>
        <v>2.2535651195839993E-3</v>
      </c>
      <c r="R17" s="83">
        <v>8.2701990090761988E-3</v>
      </c>
      <c r="S17" s="84">
        <f t="shared" si="6"/>
        <v>2.1215965114841397</v>
      </c>
      <c r="T17" s="85">
        <f>分析係数表!F20</f>
        <v>0.22264772952607575</v>
      </c>
      <c r="U17" s="86">
        <f t="shared" si="7"/>
        <v>0.47236864625238661</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投入係数表!U18</f>
        <v>2.8154439325765182E-2</v>
      </c>
      <c r="E18" s="77">
        <f t="shared" si="0"/>
        <v>2.8154439325765184</v>
      </c>
      <c r="F18" s="76">
        <f>分析係数表!C21</f>
        <v>0.1872140973927936</v>
      </c>
      <c r="G18" s="77">
        <f t="shared" si="1"/>
        <v>0.5270907945973301</v>
      </c>
      <c r="H18" s="77">
        <v>0.5790066212538505</v>
      </c>
      <c r="I18" s="77">
        <f t="shared" si="2"/>
        <v>0.5790066212538505</v>
      </c>
      <c r="J18" s="76">
        <f>分析係数表!G21</f>
        <v>0.28516992623231124</v>
      </c>
      <c r="K18" s="78">
        <f t="shared" si="3"/>
        <v>0.16511527547098032</v>
      </c>
      <c r="L18" s="79"/>
      <c r="M18" s="80"/>
      <c r="N18" s="81">
        <f>分析係数表!H21</f>
        <v>9.0743137605549761E-4</v>
      </c>
      <c r="O18" s="82">
        <f t="shared" si="4"/>
        <v>1.412824100499172E-2</v>
      </c>
      <c r="P18" s="76">
        <f>分析係数表!C21</f>
        <v>0.1872140973927936</v>
      </c>
      <c r="Q18" s="82">
        <f t="shared" si="5"/>
        <v>2.64500588749738E-3</v>
      </c>
      <c r="R18" s="83">
        <v>7.4005804662716067E-3</v>
      </c>
      <c r="S18" s="84">
        <f t="shared" si="6"/>
        <v>0.58640720172012206</v>
      </c>
      <c r="T18" s="85">
        <f>分析係数表!F21</f>
        <v>0.425556514517416</v>
      </c>
      <c r="U18" s="86">
        <f t="shared" si="7"/>
        <v>0.24954940485192642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投入係数表!U19</f>
        <v>1.3651798649384098E-2</v>
      </c>
      <c r="E19" s="77">
        <f t="shared" si="0"/>
        <v>1.3651798649384099</v>
      </c>
      <c r="F19" s="76">
        <f>分析係数表!C22</f>
        <v>8.038175161462835E-2</v>
      </c>
      <c r="G19" s="77">
        <f t="shared" si="1"/>
        <v>0.10973554881277114</v>
      </c>
      <c r="H19" s="77">
        <v>0.12118699015887423</v>
      </c>
      <c r="I19" s="77">
        <f t="shared" si="2"/>
        <v>0.12118699015887423</v>
      </c>
      <c r="J19" s="76">
        <f>分析係数表!G22</f>
        <v>0.19463811255169108</v>
      </c>
      <c r="K19" s="78">
        <f t="shared" si="3"/>
        <v>2.3587607030343641E-2</v>
      </c>
      <c r="L19" s="79"/>
      <c r="M19" s="80"/>
      <c r="N19" s="81">
        <f>分析係数表!H22</f>
        <v>4.3379646269970129E-5</v>
      </c>
      <c r="O19" s="82">
        <f t="shared" si="4"/>
        <v>6.7539883828740901E-4</v>
      </c>
      <c r="P19" s="76">
        <f>分析係数表!C22</f>
        <v>8.038175161462835E-2</v>
      </c>
      <c r="Q19" s="82">
        <f t="shared" si="5"/>
        <v>5.4289741660027048E-5</v>
      </c>
      <c r="R19" s="83">
        <v>1.0412540850346186E-3</v>
      </c>
      <c r="S19" s="84">
        <f t="shared" si="6"/>
        <v>0.12222824424390885</v>
      </c>
      <c r="T19" s="85">
        <f>分析係数表!F22</f>
        <v>0.41254969334958147</v>
      </c>
      <c r="U19" s="86">
        <f t="shared" si="7"/>
        <v>5.042522468148234E-2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投入係数表!U20</f>
        <v>2.4145516982346945E-3</v>
      </c>
      <c r="E20" s="77">
        <f t="shared" si="0"/>
        <v>0.24145516982346946</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3.9972584306805842E-4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投入係数表!U21</f>
        <v>9.581554358074184E-4</v>
      </c>
      <c r="E21" s="77">
        <f t="shared" si="0"/>
        <v>9.5815543580741847E-2</v>
      </c>
      <c r="F21" s="76">
        <f>分析係数表!C24</f>
        <v>0.43147437344773087</v>
      </c>
      <c r="G21" s="77">
        <f t="shared" si="1"/>
        <v>4.134195163305434E-2</v>
      </c>
      <c r="H21" s="77">
        <v>5.6574107750898411E-2</v>
      </c>
      <c r="I21" s="77">
        <f t="shared" si="2"/>
        <v>5.6574107750898411E-2</v>
      </c>
      <c r="J21" s="76">
        <f>分析係数表!G24</f>
        <v>0.20829056454796685</v>
      </c>
      <c r="K21" s="78">
        <f t="shared" si="3"/>
        <v>1.1783852842232137E-2</v>
      </c>
      <c r="L21" s="79"/>
      <c r="M21" s="80"/>
      <c r="N21" s="81">
        <f>分析係数表!H24</f>
        <v>3.3906948002854204E-4</v>
      </c>
      <c r="O21" s="82">
        <f t="shared" si="4"/>
        <v>5.2791378584505647E-3</v>
      </c>
      <c r="P21" s="76">
        <f>分析係数表!C24</f>
        <v>0.43147437344773087</v>
      </c>
      <c r="Q21" s="82">
        <f t="shared" si="5"/>
        <v>2.2778126998191533E-3</v>
      </c>
      <c r="R21" s="83">
        <v>9.8661938494417865E-3</v>
      </c>
      <c r="S21" s="84">
        <f t="shared" si="6"/>
        <v>6.6440301600340201E-2</v>
      </c>
      <c r="T21" s="85">
        <f>分析係数表!F24</f>
        <v>0.39163047769443349</v>
      </c>
      <c r="U21" s="86">
        <f t="shared" si="7"/>
        <v>2.6020047053903466E-2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投入係数表!U22</f>
        <v>0.15022344184763028</v>
      </c>
      <c r="E22" s="77">
        <f t="shared" si="0"/>
        <v>15.022344184763028</v>
      </c>
      <c r="F22" s="76">
        <f>分析係数表!C25</f>
        <v>2.0402938023075357E-2</v>
      </c>
      <c r="G22" s="77">
        <f t="shared" si="1"/>
        <v>0.30649995736302654</v>
      </c>
      <c r="H22" s="77">
        <v>0.32826822783386528</v>
      </c>
      <c r="I22" s="77">
        <f t="shared" si="2"/>
        <v>0.32826822783386528</v>
      </c>
      <c r="J22" s="76">
        <f>分析係数表!G25</f>
        <v>0.19686528023418917</v>
      </c>
      <c r="K22" s="78">
        <f t="shared" si="3"/>
        <v>6.4624616664494552E-2</v>
      </c>
      <c r="L22" s="79"/>
      <c r="M22" s="80"/>
      <c r="N22" s="81">
        <f>分析係数表!H25</f>
        <v>5.1170276620495381E-4</v>
      </c>
      <c r="O22" s="82">
        <f t="shared" si="4"/>
        <v>7.9669495618392341E-3</v>
      </c>
      <c r="P22" s="76">
        <f>分析係数表!C25</f>
        <v>2.0402938023075357E-2</v>
      </c>
      <c r="Q22" s="82">
        <f t="shared" si="5"/>
        <v>1.6254917814317326E-4</v>
      </c>
      <c r="R22" s="83">
        <v>1.9731968885599877E-3</v>
      </c>
      <c r="S22" s="84">
        <f t="shared" si="6"/>
        <v>0.33024142472242529</v>
      </c>
      <c r="T22" s="85">
        <f>分析係数表!F25</f>
        <v>0.34975910227480639</v>
      </c>
      <c r="U22" s="86">
        <f t="shared" si="7"/>
        <v>0.11550494424486853</v>
      </c>
      <c r="V22" s="87">
        <f>分析係数表!D25</f>
        <v>8.9406598768067336E-2</v>
      </c>
      <c r="W22" s="167">
        <f t="shared" si="8"/>
        <v>0</v>
      </c>
      <c r="X22" s="76">
        <f>分析係数表!E25</f>
        <v>8.5991339879246204E-2</v>
      </c>
      <c r="Y22" s="166">
        <f t="shared" si="9"/>
        <v>0</v>
      </c>
    </row>
    <row r="23" spans="1:25" x14ac:dyDescent="0.2">
      <c r="A23" s="6" t="s">
        <v>11</v>
      </c>
      <c r="B23" s="5" t="s">
        <v>35</v>
      </c>
      <c r="C23" s="75">
        <f>最終需要_まとめ!C24</f>
        <v>100</v>
      </c>
      <c r="D23" s="76">
        <f>投入係数表!U23</f>
        <v>0.11900290512728137</v>
      </c>
      <c r="E23" s="77">
        <f t="shared" si="0"/>
        <v>11.900290512728137</v>
      </c>
      <c r="F23" s="76">
        <f>分析係数表!C26</f>
        <v>0.47286916478187335</v>
      </c>
      <c r="G23" s="77">
        <f t="shared" si="1"/>
        <v>5.6272804354154058</v>
      </c>
      <c r="H23" s="77">
        <v>5.9855601916159609</v>
      </c>
      <c r="I23" s="77">
        <f t="shared" si="2"/>
        <v>105.98556019161596</v>
      </c>
      <c r="J23" s="76">
        <f>分析係数表!G26</f>
        <v>0.19643719482749369</v>
      </c>
      <c r="K23" s="78">
        <f t="shared" si="3"/>
        <v>20.819506136261523</v>
      </c>
      <c r="L23" s="79"/>
      <c r="M23" s="80"/>
      <c r="N23" s="81">
        <f>分析係数表!H26</f>
        <v>1.0239367117519889E-2</v>
      </c>
      <c r="O23" s="82">
        <f t="shared" si="4"/>
        <v>0.15942169313535048</v>
      </c>
      <c r="P23" s="76">
        <f>分析係数表!C26</f>
        <v>0.47286916478187335</v>
      </c>
      <c r="Q23" s="82">
        <f t="shared" si="5"/>
        <v>7.538560288102529E-2</v>
      </c>
      <c r="R23" s="83">
        <v>8.6940143366431119E-2</v>
      </c>
      <c r="S23" s="84">
        <f t="shared" si="6"/>
        <v>106.07250033498239</v>
      </c>
      <c r="T23" s="85">
        <f>分析係数表!F26</f>
        <v>0.33423527698357336</v>
      </c>
      <c r="U23" s="86">
        <f t="shared" si="7"/>
        <v>35.453171529803015</v>
      </c>
      <c r="V23" s="87">
        <f>分析係数表!D26</f>
        <v>2.4038203573536514E-2</v>
      </c>
      <c r="W23" s="167">
        <f t="shared" si="8"/>
        <v>3</v>
      </c>
      <c r="X23" s="76">
        <f>分析係数表!E26</f>
        <v>2.5471604105504413E-2</v>
      </c>
      <c r="Y23" s="166">
        <f t="shared" si="9"/>
        <v>3</v>
      </c>
    </row>
    <row r="24" spans="1:25" x14ac:dyDescent="0.2">
      <c r="A24" s="6" t="s">
        <v>12</v>
      </c>
      <c r="B24" s="5" t="s">
        <v>366</v>
      </c>
      <c r="C24" s="90"/>
      <c r="D24" s="76">
        <f>投入係数表!U24</f>
        <v>3.8326217432296735E-5</v>
      </c>
      <c r="E24" s="77">
        <f t="shared" si="0"/>
        <v>3.8326217432296736E-3</v>
      </c>
      <c r="F24" s="76">
        <f>分析係数表!C27</f>
        <v>1</v>
      </c>
      <c r="G24" s="77">
        <f t="shared" si="1"/>
        <v>3.8326217432296736E-3</v>
      </c>
      <c r="H24" s="77">
        <v>1.0813787165320598E-2</v>
      </c>
      <c r="I24" s="77">
        <f t="shared" si="2"/>
        <v>1.0813787165320598E-2</v>
      </c>
      <c r="J24" s="76">
        <f>分析係数表!G27</f>
        <v>0.17103446822411195</v>
      </c>
      <c r="K24" s="78">
        <f t="shared" si="3"/>
        <v>1.8495303373093352E-3</v>
      </c>
      <c r="L24" s="79"/>
      <c r="M24" s="80"/>
      <c r="N24" s="81">
        <f>分析係数表!H27</f>
        <v>1.1068892190070134E-2</v>
      </c>
      <c r="O24" s="82">
        <f t="shared" si="4"/>
        <v>0.17233697296137704</v>
      </c>
      <c r="P24" s="76">
        <f>分析係数表!C27</f>
        <v>1</v>
      </c>
      <c r="Q24" s="82">
        <f t="shared" si="5"/>
        <v>0.17233697296137704</v>
      </c>
      <c r="R24" s="83">
        <v>0.17979786221235336</v>
      </c>
      <c r="S24" s="84">
        <f t="shared" si="6"/>
        <v>0.19061164937767397</v>
      </c>
      <c r="T24" s="85">
        <f>分析係数表!F27</f>
        <v>0.3217420626139369</v>
      </c>
      <c r="U24" s="86">
        <f t="shared" si="7"/>
        <v>6.1327785229017363E-2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投入係数表!U25</f>
        <v>0</v>
      </c>
      <c r="E25" s="77">
        <f t="shared" si="0"/>
        <v>0</v>
      </c>
      <c r="F25" s="76">
        <f>分析係数表!C28</f>
        <v>0.16320886633176235</v>
      </c>
      <c r="G25" s="77">
        <f t="shared" si="1"/>
        <v>0</v>
      </c>
      <c r="H25" s="77">
        <v>2.5025081115528296E-2</v>
      </c>
      <c r="I25" s="77">
        <f t="shared" si="2"/>
        <v>2.5025081115528296E-2</v>
      </c>
      <c r="J25" s="76">
        <f>分析係数表!G28</f>
        <v>0.12483282142099486</v>
      </c>
      <c r="K25" s="78">
        <f t="shared" si="3"/>
        <v>3.1239514819406547E-3</v>
      </c>
      <c r="L25" s="79"/>
      <c r="M25" s="80"/>
      <c r="N25" s="81">
        <f>分析係数表!H28</f>
        <v>1.8347819774390428E-2</v>
      </c>
      <c r="O25" s="82">
        <f t="shared" si="4"/>
        <v>0.28566614129605211</v>
      </c>
      <c r="P25" s="76">
        <f>分析係数表!C28</f>
        <v>0.16320886633176235</v>
      </c>
      <c r="Q25" s="82">
        <f t="shared" si="5"/>
        <v>4.6623247070297705E-2</v>
      </c>
      <c r="R25" s="83">
        <v>5.6838225952031134E-2</v>
      </c>
      <c r="S25" s="84">
        <f t="shared" si="6"/>
        <v>8.1863307067559427E-2</v>
      </c>
      <c r="T25" s="85">
        <f>分析係数表!F28</f>
        <v>0.21296475644963428</v>
      </c>
      <c r="U25" s="86">
        <f t="shared" si="7"/>
        <v>1.7433999251804416E-2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投入係数表!U26</f>
        <v>4.1315662392015879E-3</v>
      </c>
      <c r="E26" s="77">
        <f t="shared" si="0"/>
        <v>0.41315662392015878</v>
      </c>
      <c r="F26" s="76">
        <f>分析係数表!C29</f>
        <v>0.17511419896605485</v>
      </c>
      <c r="G26" s="77">
        <f t="shared" si="1"/>
        <v>7.2349591245298175E-2</v>
      </c>
      <c r="H26" s="77">
        <v>0.10714884293573289</v>
      </c>
      <c r="I26" s="77">
        <f t="shared" si="2"/>
        <v>0.10714884293573289</v>
      </c>
      <c r="J26" s="76">
        <f>分析係数表!G29</f>
        <v>0.26067586141523297</v>
      </c>
      <c r="K26" s="78">
        <f t="shared" si="3"/>
        <v>2.793111693191767E-2</v>
      </c>
      <c r="L26" s="79"/>
      <c r="M26" s="80"/>
      <c r="N26" s="81">
        <f>分析係数表!H29</f>
        <v>9.8560326923179068E-3</v>
      </c>
      <c r="O26" s="82">
        <f t="shared" si="4"/>
        <v>0.15345337278885152</v>
      </c>
      <c r="P26" s="76">
        <f>分析係数表!C29</f>
        <v>0.17511419896605485</v>
      </c>
      <c r="Q26" s="82">
        <f t="shared" si="5"/>
        <v>2.6871864454559132E-2</v>
      </c>
      <c r="R26" s="83">
        <v>3.7738396024594507E-2</v>
      </c>
      <c r="S26" s="84">
        <f t="shared" si="6"/>
        <v>0.1448872389603274</v>
      </c>
      <c r="T26" s="85">
        <f>分析係数表!F29</f>
        <v>0.43490212806294137</v>
      </c>
      <c r="U26" s="86">
        <f t="shared" si="7"/>
        <v>6.30117685530103E-2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投入係数表!U27</f>
        <v>1.7476755149127311E-3</v>
      </c>
      <c r="E27" s="77">
        <f t="shared" si="0"/>
        <v>0.1747675514912731</v>
      </c>
      <c r="F27" s="76">
        <f>分析係数表!C30</f>
        <v>1</v>
      </c>
      <c r="G27" s="77">
        <f t="shared" si="1"/>
        <v>0.1747675514912731</v>
      </c>
      <c r="H27" s="77">
        <v>0.24138231928202217</v>
      </c>
      <c r="I27" s="77">
        <f t="shared" si="2"/>
        <v>0.24138231928202217</v>
      </c>
      <c r="J27" s="76">
        <f>分析係数表!G30</f>
        <v>0.34449040627670319</v>
      </c>
      <c r="K27" s="78">
        <f t="shared" si="3"/>
        <v>8.3153893237476698E-2</v>
      </c>
      <c r="L27" s="79"/>
      <c r="M27" s="80"/>
      <c r="N27" s="81">
        <f>分析係数表!H30</f>
        <v>0</v>
      </c>
      <c r="O27" s="82">
        <f t="shared" si="4"/>
        <v>0</v>
      </c>
      <c r="P27" s="76">
        <f>分析係数表!C30</f>
        <v>1</v>
      </c>
      <c r="Q27" s="82">
        <f t="shared" si="5"/>
        <v>0</v>
      </c>
      <c r="R27" s="83">
        <v>5.2262777671147322E-2</v>
      </c>
      <c r="S27" s="84">
        <f t="shared" si="6"/>
        <v>0.29364509695316948</v>
      </c>
      <c r="T27" s="85">
        <f>分析係数表!F30</f>
        <v>0.43986930008545017</v>
      </c>
      <c r="U27" s="86">
        <f t="shared" si="7"/>
        <v>0.12916546327031481</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投入係数表!U28</f>
        <v>9.267279375129351E-3</v>
      </c>
      <c r="E28" s="77">
        <f t="shared" si="0"/>
        <v>0.92672793751293514</v>
      </c>
      <c r="F28" s="76">
        <f>分析係数表!C31</f>
        <v>0.18996181002708823</v>
      </c>
      <c r="G28" s="77">
        <f t="shared" si="1"/>
        <v>0.17604291641262748</v>
      </c>
      <c r="H28" s="77">
        <v>0.2607046721017886</v>
      </c>
      <c r="I28" s="77">
        <f t="shared" si="2"/>
        <v>0.2607046721017886</v>
      </c>
      <c r="J28" s="76">
        <f>分析係数表!G31</f>
        <v>7.0838389091119197E-2</v>
      </c>
      <c r="K28" s="78">
        <f t="shared" si="3"/>
        <v>1.8467899000219151E-2</v>
      </c>
      <c r="L28" s="79"/>
      <c r="M28" s="80"/>
      <c r="N28" s="81">
        <f>分析係数表!H31</f>
        <v>2.3010689098960483E-2</v>
      </c>
      <c r="O28" s="82">
        <f t="shared" si="4"/>
        <v>0.35826462458706809</v>
      </c>
      <c r="P28" s="76">
        <f>分析係数表!C31</f>
        <v>0.18996181002708823</v>
      </c>
      <c r="Q28" s="82">
        <f t="shared" si="5"/>
        <v>6.8056596555234716E-2</v>
      </c>
      <c r="R28" s="83">
        <v>9.3914854305166315E-2</v>
      </c>
      <c r="S28" s="84">
        <f t="shared" si="6"/>
        <v>0.35461952640695493</v>
      </c>
      <c r="T28" s="85">
        <f>分析係数表!F31</f>
        <v>0.34223146703645924</v>
      </c>
      <c r="U28" s="86">
        <f t="shared" si="7"/>
        <v>0.12136196076202659</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投入係数表!U29</f>
        <v>5.8255850497091041E-4</v>
      </c>
      <c r="E29" s="77">
        <f t="shared" si="0"/>
        <v>5.825585049709104E-2</v>
      </c>
      <c r="F29" s="76">
        <f>分析係数表!C32</f>
        <v>1</v>
      </c>
      <c r="G29" s="77">
        <f t="shared" si="1"/>
        <v>5.825585049709104E-2</v>
      </c>
      <c r="H29" s="77">
        <v>9.1443911897795424E-2</v>
      </c>
      <c r="I29" s="77">
        <f t="shared" si="2"/>
        <v>9.1443911897795424E-2</v>
      </c>
      <c r="J29" s="76">
        <f>分析係数表!G32</f>
        <v>0.14032906064664244</v>
      </c>
      <c r="K29" s="78">
        <f t="shared" si="3"/>
        <v>1.2832238258471962E-2</v>
      </c>
      <c r="L29" s="79"/>
      <c r="M29" s="80"/>
      <c r="N29" s="81">
        <f>分析係数表!H32</f>
        <v>6.1785010473086027E-3</v>
      </c>
      <c r="O29" s="82">
        <f t="shared" si="4"/>
        <v>9.6196091681792398E-2</v>
      </c>
      <c r="P29" s="76">
        <f>分析係数表!C32</f>
        <v>1</v>
      </c>
      <c r="Q29" s="82">
        <f t="shared" si="5"/>
        <v>9.6196091681792398E-2</v>
      </c>
      <c r="R29" s="83">
        <v>0.13245584669084887</v>
      </c>
      <c r="S29" s="84">
        <f t="shared" si="6"/>
        <v>0.2238997585886443</v>
      </c>
      <c r="T29" s="85">
        <f>分析係数表!F32</f>
        <v>0.48206428161469295</v>
      </c>
      <c r="U29" s="86">
        <f t="shared" si="7"/>
        <v>0.10793407627773799</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投入係数表!U30</f>
        <v>2.2995730459378041E-4</v>
      </c>
      <c r="E30" s="77">
        <f t="shared" si="0"/>
        <v>2.2995730459378041E-2</v>
      </c>
      <c r="F30" s="76">
        <f>分析係数表!C33</f>
        <v>0.86409315680331789</v>
      </c>
      <c r="G30" s="77">
        <f t="shared" si="1"/>
        <v>1.9870453325642183E-2</v>
      </c>
      <c r="H30" s="77">
        <v>4.3379786378662133E-2</v>
      </c>
      <c r="I30" s="77">
        <f t="shared" si="2"/>
        <v>4.3379786378662133E-2</v>
      </c>
      <c r="J30" s="76">
        <f>分析係数表!G33</f>
        <v>0.50769230769230766</v>
      </c>
      <c r="K30" s="78">
        <f t="shared" si="3"/>
        <v>2.2023583853782312E-2</v>
      </c>
      <c r="L30" s="79"/>
      <c r="M30" s="80"/>
      <c r="N30" s="81">
        <f>分析係数表!H33</f>
        <v>9.5612281574628043E-4</v>
      </c>
      <c r="O30" s="82">
        <f t="shared" si="4"/>
        <v>1.4886341741844934E-2</v>
      </c>
      <c r="P30" s="76">
        <f>分析係数表!C33</f>
        <v>0.86409315680331789</v>
      </c>
      <c r="Q30" s="82">
        <f t="shared" si="5"/>
        <v>1.286318602896379E-2</v>
      </c>
      <c r="R30" s="83">
        <v>4.3563714640082428E-2</v>
      </c>
      <c r="S30" s="84">
        <f t="shared" si="6"/>
        <v>8.6943501018744568E-2</v>
      </c>
      <c r="T30" s="85">
        <f>分析係数表!F33</f>
        <v>0.64348226623675731</v>
      </c>
      <c r="U30" s="86">
        <f t="shared" si="7"/>
        <v>5.5946601070099571E-2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投入係数表!U31</f>
        <v>5.2008677055626673E-2</v>
      </c>
      <c r="E31" s="77">
        <f t="shared" si="0"/>
        <v>5.2008677055626675</v>
      </c>
      <c r="F31" s="76">
        <f>分析係数表!C34</f>
        <v>0.40150848192581112</v>
      </c>
      <c r="G31" s="77">
        <f t="shared" si="1"/>
        <v>2.088192497157443</v>
      </c>
      <c r="H31" s="77">
        <v>2.3917586628466356</v>
      </c>
      <c r="I31" s="77">
        <f t="shared" si="2"/>
        <v>2.3917586628466356</v>
      </c>
      <c r="J31" s="76">
        <f>分析係数表!G34</f>
        <v>0.42480512041441487</v>
      </c>
      <c r="K31" s="78">
        <f t="shared" si="3"/>
        <v>1.016031326772785</v>
      </c>
      <c r="L31" s="79"/>
      <c r="M31" s="80"/>
      <c r="N31" s="81">
        <f>分析係数表!H34</f>
        <v>0.15672180898436738</v>
      </c>
      <c r="O31" s="82">
        <f t="shared" si="4"/>
        <v>2.440078166234799</v>
      </c>
      <c r="P31" s="76">
        <f>分析係数表!C34</f>
        <v>0.40150848192581112</v>
      </c>
      <c r="Q31" s="82">
        <f t="shared" si="5"/>
        <v>0.97971208030525114</v>
      </c>
      <c r="R31" s="83">
        <v>1.0693404851454171</v>
      </c>
      <c r="S31" s="84">
        <f t="shared" si="6"/>
        <v>3.4610991479920528</v>
      </c>
      <c r="T31" s="85">
        <f>分析係数表!F34</f>
        <v>0.69808980649017505</v>
      </c>
      <c r="U31" s="86">
        <f t="shared" si="7"/>
        <v>2.4161580344650817</v>
      </c>
      <c r="V31" s="87">
        <f>分析係数表!D34</f>
        <v>0.1643762608024307</v>
      </c>
      <c r="W31" s="167">
        <f t="shared" si="8"/>
        <v>1</v>
      </c>
      <c r="X31" s="76">
        <f>分析係数表!E34</f>
        <v>0.12280028889497671</v>
      </c>
      <c r="Y31" s="166">
        <f t="shared" si="9"/>
        <v>0</v>
      </c>
    </row>
    <row r="32" spans="1:25" x14ac:dyDescent="0.2">
      <c r="A32" s="6" t="s">
        <v>20</v>
      </c>
      <c r="B32" s="5" t="s">
        <v>37</v>
      </c>
      <c r="C32" s="90"/>
      <c r="D32" s="76">
        <f>投入係数表!U32</f>
        <v>5.7795935887903476E-3</v>
      </c>
      <c r="E32" s="77">
        <f t="shared" si="0"/>
        <v>0.57795935887903471</v>
      </c>
      <c r="F32" s="76">
        <f>分析係数表!C35</f>
        <v>0.54799934277091245</v>
      </c>
      <c r="G32" s="77">
        <f t="shared" si="1"/>
        <v>0.31672134881400893</v>
      </c>
      <c r="H32" s="77">
        <v>0.44498347285261852</v>
      </c>
      <c r="I32" s="77">
        <f t="shared" si="2"/>
        <v>0.44498347285261852</v>
      </c>
      <c r="J32" s="76">
        <f>分析係数表!G35</f>
        <v>0.31370112289734142</v>
      </c>
      <c r="K32" s="78">
        <f t="shared" si="3"/>
        <v>0.13959181510462507</v>
      </c>
      <c r="L32" s="79"/>
      <c r="M32" s="80"/>
      <c r="N32" s="81">
        <f>分析係数表!H35</f>
        <v>5.7539116932049765E-2</v>
      </c>
      <c r="O32" s="82">
        <f t="shared" si="4"/>
        <v>0.89585453256432368</v>
      </c>
      <c r="P32" s="76">
        <f>分析係数表!C35</f>
        <v>0.54799934277091245</v>
      </c>
      <c r="Q32" s="82">
        <f t="shared" si="5"/>
        <v>0.49092769506359235</v>
      </c>
      <c r="R32" s="83">
        <v>0.68047057676742395</v>
      </c>
      <c r="S32" s="84">
        <f t="shared" si="6"/>
        <v>1.1254540496200425</v>
      </c>
      <c r="T32" s="85">
        <f>分析係数表!F35</f>
        <v>0.64107230038613461</v>
      </c>
      <c r="U32" s="86">
        <f t="shared" si="7"/>
        <v>0.7214974165688115</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投入係数表!U33</f>
        <v>1.8703194106960807E-3</v>
      </c>
      <c r="E33" s="77">
        <f t="shared" si="0"/>
        <v>0.18703194106960808</v>
      </c>
      <c r="F33" s="76">
        <f>分析係数表!C36</f>
        <v>1</v>
      </c>
      <c r="G33" s="77">
        <f t="shared" si="1"/>
        <v>0.18703194106960808</v>
      </c>
      <c r="H33" s="77">
        <v>0.34282514893031213</v>
      </c>
      <c r="I33" s="77">
        <f t="shared" si="2"/>
        <v>0.34282514893031213</v>
      </c>
      <c r="J33" s="76">
        <f>分析係数表!G36</f>
        <v>7.1688905781264842E-2</v>
      </c>
      <c r="K33" s="78">
        <f t="shared" si="3"/>
        <v>2.4576759801113235E-2</v>
      </c>
      <c r="L33" s="79"/>
      <c r="M33" s="80"/>
      <c r="N33" s="81">
        <f>分析係数表!H36</f>
        <v>0.19452761335809809</v>
      </c>
      <c r="O33" s="82">
        <f t="shared" si="4"/>
        <v>3.0286951456271565</v>
      </c>
      <c r="P33" s="76">
        <f>分析係数表!C36</f>
        <v>1</v>
      </c>
      <c r="Q33" s="82">
        <f t="shared" si="5"/>
        <v>3.0286951456271565</v>
      </c>
      <c r="R33" s="83">
        <v>3.2346929555634714</v>
      </c>
      <c r="S33" s="84">
        <f t="shared" si="6"/>
        <v>3.5775181044937834</v>
      </c>
      <c r="T33" s="85">
        <f>分析係数表!F36</f>
        <v>0.82458021691620631</v>
      </c>
      <c r="U33" s="86">
        <f t="shared" si="7"/>
        <v>2.9499506546251393</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投入係数表!U34</f>
        <v>1.8480902045853488E-2</v>
      </c>
      <c r="E34" s="77">
        <f t="shared" si="0"/>
        <v>1.8480902045853489</v>
      </c>
      <c r="F34" s="76">
        <f>分析係数表!C37</f>
        <v>0.69131042420256494</v>
      </c>
      <c r="G34" s="77">
        <f t="shared" si="1"/>
        <v>1.2776040232965025</v>
      </c>
      <c r="H34" s="77">
        <v>1.6151288754358191</v>
      </c>
      <c r="I34" s="77">
        <f t="shared" si="2"/>
        <v>1.6151288754358191</v>
      </c>
      <c r="J34" s="76">
        <f>分析係数表!G37</f>
        <v>0.4182361073997049</v>
      </c>
      <c r="K34" s="78">
        <f t="shared" si="3"/>
        <v>0.67550521381113982</v>
      </c>
      <c r="L34" s="79"/>
      <c r="M34" s="80"/>
      <c r="N34" s="81">
        <f>分析係数表!H37</f>
        <v>4.8668421919292611E-2</v>
      </c>
      <c r="O34" s="82">
        <f t="shared" si="4"/>
        <v>0.75774236195942912</v>
      </c>
      <c r="P34" s="76">
        <f>分析係数表!C37</f>
        <v>0.69131042420256494</v>
      </c>
      <c r="Q34" s="82">
        <f t="shared" si="5"/>
        <v>0.52383519368242648</v>
      </c>
      <c r="R34" s="83">
        <v>0.63515166655588517</v>
      </c>
      <c r="S34" s="84">
        <f t="shared" si="6"/>
        <v>2.250280541991704</v>
      </c>
      <c r="T34" s="85">
        <f>分析係数表!F37</f>
        <v>0.69719766239499947</v>
      </c>
      <c r="U34" s="86">
        <f t="shared" si="7"/>
        <v>1.5688903336095685</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投入係数表!U35</f>
        <v>1.2187737143470363E-2</v>
      </c>
      <c r="E35" s="77">
        <f t="shared" si="0"/>
        <v>1.2187737143470363</v>
      </c>
      <c r="F35" s="76">
        <f>分析係数表!C38</f>
        <v>0.16493332646861969</v>
      </c>
      <c r="G35" s="77">
        <f t="shared" si="1"/>
        <v>0.20101640291977196</v>
      </c>
      <c r="H35" s="77">
        <v>0.26288875578468601</v>
      </c>
      <c r="I35" s="77">
        <f t="shared" si="2"/>
        <v>0.26288875578468601</v>
      </c>
      <c r="J35" s="76">
        <f>分析係数表!G38</f>
        <v>0.22742119554523632</v>
      </c>
      <c r="K35" s="78">
        <f t="shared" si="3"/>
        <v>5.9786475135952956E-2</v>
      </c>
      <c r="L35" s="79"/>
      <c r="M35" s="80"/>
      <c r="N35" s="81">
        <f>分析係数表!H38</f>
        <v>4.333006953137588E-2</v>
      </c>
      <c r="O35" s="82">
        <f t="shared" si="4"/>
        <v>0.67462695390079486</v>
      </c>
      <c r="P35" s="76">
        <f>分析係数表!C38</f>
        <v>0.16493332646861969</v>
      </c>
      <c r="Q35" s="82">
        <f t="shared" si="5"/>
        <v>0.11126846763225025</v>
      </c>
      <c r="R35" s="83">
        <v>0.14601425154142128</v>
      </c>
      <c r="S35" s="84">
        <f t="shared" si="6"/>
        <v>0.40890300732610729</v>
      </c>
      <c r="T35" s="85">
        <f>分析係数表!F38</f>
        <v>0.45295344535830939</v>
      </c>
      <c r="U35" s="86">
        <f t="shared" si="7"/>
        <v>0.18521402598573433</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投入係数表!U36</f>
        <v>0</v>
      </c>
      <c r="E36" s="77">
        <f t="shared" si="0"/>
        <v>0</v>
      </c>
      <c r="F36" s="76">
        <f>分析係数表!C39</f>
        <v>1</v>
      </c>
      <c r="G36" s="77">
        <f t="shared" si="1"/>
        <v>0</v>
      </c>
      <c r="H36" s="77">
        <v>2.5721912793883316E-2</v>
      </c>
      <c r="I36" s="77">
        <f t="shared" si="2"/>
        <v>2.5721912793883316E-2</v>
      </c>
      <c r="J36" s="76">
        <f>分析係数表!G39</f>
        <v>0.35098455975764681</v>
      </c>
      <c r="K36" s="78">
        <f t="shared" si="3"/>
        <v>9.0279942380857188E-3</v>
      </c>
      <c r="L36" s="79"/>
      <c r="M36" s="80"/>
      <c r="N36" s="81">
        <f>分析係数表!H39</f>
        <v>3.8129823772400278E-3</v>
      </c>
      <c r="O36" s="82">
        <f t="shared" si="4"/>
        <v>5.9366179520487158E-2</v>
      </c>
      <c r="P36" s="76">
        <f>分析係数表!C39</f>
        <v>1</v>
      </c>
      <c r="Q36" s="82">
        <f t="shared" si="5"/>
        <v>5.9366179520487158E-2</v>
      </c>
      <c r="R36" s="83">
        <v>8.2148503454271507E-2</v>
      </c>
      <c r="S36" s="84">
        <f t="shared" si="6"/>
        <v>0.10787041624815483</v>
      </c>
      <c r="T36" s="85">
        <f>分析係数表!F39</f>
        <v>0.70174924264634031</v>
      </c>
      <c r="U36" s="86">
        <f t="shared" si="7"/>
        <v>7.5697982906088132E-2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投入係数表!U37</f>
        <v>8.5084202699698753E-4</v>
      </c>
      <c r="E37" s="77">
        <f t="shared" si="0"/>
        <v>8.5084202699698755E-2</v>
      </c>
      <c r="F37" s="76">
        <f>分析係数表!C40</f>
        <v>0.986418220166009</v>
      </c>
      <c r="G37" s="77">
        <f t="shared" si="1"/>
        <v>8.3928607791280779E-2</v>
      </c>
      <c r="H37" s="77">
        <v>9.3683170221598236E-2</v>
      </c>
      <c r="I37" s="77">
        <f t="shared" si="2"/>
        <v>9.3683170221598236E-2</v>
      </c>
      <c r="J37" s="76">
        <f>分析係数表!G40</f>
        <v>0.50833339863186511</v>
      </c>
      <c r="K37" s="78">
        <f t="shared" si="3"/>
        <v>4.7622284313352574E-2</v>
      </c>
      <c r="L37" s="79"/>
      <c r="M37" s="80"/>
      <c r="N37" s="81">
        <f>分析係数表!H40</f>
        <v>2.8557086729192376E-2</v>
      </c>
      <c r="O37" s="82">
        <f t="shared" si="4"/>
        <v>0.44461919033952962</v>
      </c>
      <c r="P37" s="76">
        <f>分析係数表!C40</f>
        <v>0.986418220166009</v>
      </c>
      <c r="Q37" s="82">
        <f t="shared" si="5"/>
        <v>0.43858047038637077</v>
      </c>
      <c r="R37" s="83">
        <v>0.44081685166818213</v>
      </c>
      <c r="S37" s="84">
        <f t="shared" si="6"/>
        <v>0.53450002188978041</v>
      </c>
      <c r="T37" s="85">
        <f>分析係数表!F40</f>
        <v>0.70189391861713379</v>
      </c>
      <c r="U37" s="86">
        <f t="shared" si="7"/>
        <v>0.37516231486516177</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投入係数表!U38</f>
        <v>0</v>
      </c>
      <c r="E38" s="77">
        <f t="shared" si="0"/>
        <v>0</v>
      </c>
      <c r="F38" s="76">
        <f>分析係数表!C41</f>
        <v>0.80184103858729516</v>
      </c>
      <c r="G38" s="77">
        <f t="shared" si="1"/>
        <v>0</v>
      </c>
      <c r="H38" s="77">
        <v>2.4824322744059634E-3</v>
      </c>
      <c r="I38" s="77">
        <f t="shared" si="2"/>
        <v>2.4824322744059634E-3</v>
      </c>
      <c r="J38" s="76">
        <f>分析係数表!G41</f>
        <v>0.44493407945472047</v>
      </c>
      <c r="K38" s="78">
        <f t="shared" si="3"/>
        <v>1.1045187188215054E-3</v>
      </c>
      <c r="L38" s="79"/>
      <c r="M38" s="80"/>
      <c r="N38" s="81">
        <f>分析係数表!H41</f>
        <v>5.1019775806905684E-2</v>
      </c>
      <c r="O38" s="82">
        <f t="shared" si="4"/>
        <v>0.79435173572455886</v>
      </c>
      <c r="P38" s="76">
        <f>分析係数表!C41</f>
        <v>0.80184103858729516</v>
      </c>
      <c r="Q38" s="82">
        <f t="shared" si="5"/>
        <v>0.63694382077700085</v>
      </c>
      <c r="R38" s="83">
        <v>0.64899445265736011</v>
      </c>
      <c r="S38" s="84">
        <f t="shared" si="6"/>
        <v>0.65147688493176603</v>
      </c>
      <c r="T38" s="85">
        <f>分析係数表!F41</f>
        <v>0.54844555184325272</v>
      </c>
      <c r="U38" s="86">
        <f t="shared" si="7"/>
        <v>0.35729959966952568</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投入係数表!U39</f>
        <v>5.0590607010631689E-4</v>
      </c>
      <c r="E39" s="77">
        <f>$C$23*D39</f>
        <v>5.0590607010631686E-2</v>
      </c>
      <c r="F39" s="76">
        <f>分析係数表!C42</f>
        <v>0.44131191733123665</v>
      </c>
      <c r="G39" s="77">
        <f>E39*F39</f>
        <v>2.2326237778812971E-2</v>
      </c>
      <c r="H39" s="77">
        <v>3.0322888815451837E-2</v>
      </c>
      <c r="I39" s="77">
        <f>C39+H39</f>
        <v>3.0322888815451837E-2</v>
      </c>
      <c r="J39" s="76">
        <f>分析係数表!G42</f>
        <v>0.48534983581712554</v>
      </c>
      <c r="K39" s="78">
        <f>I39*J39</f>
        <v>1.4717209108080501E-2</v>
      </c>
      <c r="L39" s="79"/>
      <c r="M39" s="80"/>
      <c r="N39" s="81">
        <f>分析係数表!H42</f>
        <v>1.2950152359941286E-2</v>
      </c>
      <c r="O39" s="82">
        <f t="shared" si="4"/>
        <v>0.20162722870343305</v>
      </c>
      <c r="P39" s="76">
        <f>分析係数表!C42</f>
        <v>0.44131191733123665</v>
      </c>
      <c r="Q39" s="82">
        <f>O39*P39</f>
        <v>8.8980498885295786E-2</v>
      </c>
      <c r="R39" s="83">
        <v>9.4050913231603778E-2</v>
      </c>
      <c r="S39" s="84">
        <f>I39+R39</f>
        <v>0.12437380204705561</v>
      </c>
      <c r="T39" s="85">
        <f>分析係数表!F42</f>
        <v>0.55380146501641825</v>
      </c>
      <c r="U39" s="86">
        <f>S39*T39</f>
        <v>6.8878393783321404E-2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投入係数表!U40</f>
        <v>3.6540215699951709E-2</v>
      </c>
      <c r="E40" s="77">
        <f>$C$23*D40</f>
        <v>3.6540215699951708</v>
      </c>
      <c r="F40" s="76">
        <f>分析係数表!C43</f>
        <v>0.58313408441687564</v>
      </c>
      <c r="G40" s="77">
        <f>E40*F40</f>
        <v>2.1307845226586486</v>
      </c>
      <c r="H40" s="77">
        <v>2.8442875937236738</v>
      </c>
      <c r="I40" s="77">
        <f>C40+H40</f>
        <v>2.8442875937236738</v>
      </c>
      <c r="J40" s="76">
        <f>分析係数表!G43</f>
        <v>0.35547453496171444</v>
      </c>
      <c r="K40" s="78">
        <f>I40*J40</f>
        <v>1.0110718096762967</v>
      </c>
      <c r="L40" s="79"/>
      <c r="M40" s="80"/>
      <c r="N40" s="81">
        <f>分析係数表!H43</f>
        <v>3.5303064373624467E-2</v>
      </c>
      <c r="O40" s="82">
        <f t="shared" si="4"/>
        <v>0.5496506015181023</v>
      </c>
      <c r="P40" s="76">
        <f>分析係数表!C43</f>
        <v>0.58313408441687564</v>
      </c>
      <c r="Q40" s="82">
        <f>O40*P40</f>
        <v>0.32052000026544353</v>
      </c>
      <c r="R40" s="83">
        <v>0.66078308664264285</v>
      </c>
      <c r="S40" s="84">
        <f>I40+R40</f>
        <v>3.5050706803663165</v>
      </c>
      <c r="T40" s="85">
        <f>分析係数表!F43</f>
        <v>0.6082654287782493</v>
      </c>
      <c r="U40" s="86">
        <f>S40*T40</f>
        <v>2.1320133202910876</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投入係数表!U41</f>
        <v>1.0731340881043087E-4</v>
      </c>
      <c r="E41" s="77">
        <f>$C$23*D41</f>
        <v>1.0731340881043086E-2</v>
      </c>
      <c r="F41" s="76">
        <f>分析係数表!C44</f>
        <v>0.48869592147894036</v>
      </c>
      <c r="G41" s="77">
        <f>E41*F41</f>
        <v>5.2443625205659747E-3</v>
      </c>
      <c r="H41" s="77">
        <v>1.2368156005378791E-2</v>
      </c>
      <c r="I41" s="77">
        <f>C41+H41</f>
        <v>1.2368156005378791E-2</v>
      </c>
      <c r="J41" s="76">
        <f>分析係数表!G44</f>
        <v>0.26651387949759747</v>
      </c>
      <c r="K41" s="78">
        <f>I41*J41</f>
        <v>3.2962852392250095E-3</v>
      </c>
      <c r="L41" s="79"/>
      <c r="M41" s="80"/>
      <c r="N41" s="81">
        <f>分析係数表!H44</f>
        <v>0.11648762971842183</v>
      </c>
      <c r="O41" s="82">
        <f t="shared" si="4"/>
        <v>1.8136526355481077</v>
      </c>
      <c r="P41" s="76">
        <f>分析係数表!C44</f>
        <v>0.48869592147894036</v>
      </c>
      <c r="Q41" s="82">
        <f>O41*P41</f>
        <v>0.88632464597189131</v>
      </c>
      <c r="R41" s="83">
        <v>0.90228510486909874</v>
      </c>
      <c r="S41" s="84">
        <f>I41+R41</f>
        <v>0.91465326087447751</v>
      </c>
      <c r="T41" s="85">
        <f>分析係数表!F44</f>
        <v>0.48744292920528731</v>
      </c>
      <c r="U41" s="86">
        <f>S41*T41</f>
        <v>0.44584126468782315</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投入係数表!U42</f>
        <v>1.6710230800481378E-3</v>
      </c>
      <c r="E42" s="77">
        <f>$C$23*D42</f>
        <v>0.16710230800481379</v>
      </c>
      <c r="F42" s="76">
        <f>分析係数表!C45</f>
        <v>1</v>
      </c>
      <c r="G42" s="77">
        <f>E42*F42</f>
        <v>0.16710230800481379</v>
      </c>
      <c r="H42" s="77">
        <v>0.20928575658078435</v>
      </c>
      <c r="I42" s="77">
        <f>C42+H42</f>
        <v>0.20928575658078435</v>
      </c>
      <c r="J42" s="76">
        <f>分析係数表!G45</f>
        <v>0</v>
      </c>
      <c r="K42" s="78">
        <f>I42*J42</f>
        <v>0</v>
      </c>
      <c r="L42" s="79"/>
      <c r="M42" s="80"/>
      <c r="N42" s="81">
        <f>分析係数表!H45</f>
        <v>0</v>
      </c>
      <c r="O42" s="82">
        <f t="shared" si="4"/>
        <v>0</v>
      </c>
      <c r="P42" s="76">
        <f>分析係数表!C45</f>
        <v>1</v>
      </c>
      <c r="Q42" s="82">
        <f>O42*P42</f>
        <v>0</v>
      </c>
      <c r="R42" s="83">
        <v>2.5474122959435262E-2</v>
      </c>
      <c r="S42" s="84">
        <f>I42+R42</f>
        <v>0.23475987954021962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3.2730589687181414E-3</v>
      </c>
      <c r="E43" s="77">
        <f>$C$23*D43</f>
        <v>0.32730589687181416</v>
      </c>
      <c r="F43" s="76">
        <f>分析係数表!C46</f>
        <v>0.30494810971089692</v>
      </c>
      <c r="G43" s="77">
        <f>E43*F43</f>
        <v>9.9811314548289495E-2</v>
      </c>
      <c r="H43" s="77">
        <v>0.13563117325727522</v>
      </c>
      <c r="I43" s="77">
        <f>C43+H43</f>
        <v>0.13563117325727522</v>
      </c>
      <c r="J43" s="76">
        <f>分析係数表!G46</f>
        <v>9.2473281285530198E-3</v>
      </c>
      <c r="K43" s="78">
        <f>I43*J43</f>
        <v>1.2542259635706494E-3</v>
      </c>
      <c r="L43" s="79"/>
      <c r="M43" s="80"/>
      <c r="N43" s="81">
        <f>分析係数表!H46</f>
        <v>2.1824388568312321E-2</v>
      </c>
      <c r="O43" s="82">
        <f t="shared" si="4"/>
        <v>0.33979453390737163</v>
      </c>
      <c r="P43" s="76">
        <f>分析係数表!C46</f>
        <v>0.30494810971089692</v>
      </c>
      <c r="Q43" s="82">
        <f>O43*P43</f>
        <v>0.10361970080514825</v>
      </c>
      <c r="R43" s="83">
        <v>0.1201307752431722</v>
      </c>
      <c r="S43" s="84">
        <f>I43+R43</f>
        <v>0.25576194850044742</v>
      </c>
      <c r="T43" s="85">
        <f>分析係数表!F46</f>
        <v>0.31334798756916549</v>
      </c>
      <c r="U43" s="86">
        <f>S43*T43</f>
        <v>8.0142491859383741E-2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投入係数表!U44</f>
        <v>0.65077917200039859</v>
      </c>
      <c r="E44" s="91">
        <f>SUM(E5:E43)</f>
        <v>65.077917200039849</v>
      </c>
      <c r="F44" s="92">
        <f>分析係数表!C47</f>
        <v>0.48015758503444039</v>
      </c>
      <c r="G44" s="91">
        <f>SUM(G5:G43)</f>
        <v>17.970403420564896</v>
      </c>
      <c r="H44" s="91">
        <f>SUM(H5:H43)</f>
        <v>21.639497907639097</v>
      </c>
      <c r="I44" s="91">
        <f>SUM(I5:I43)</f>
        <v>121.63949790763911</v>
      </c>
      <c r="J44" s="92">
        <f>分析係数表!G47</f>
        <v>0.24216917805049562</v>
      </c>
      <c r="K44" s="93">
        <f>SUM(K5:K43)</f>
        <v>24.818523365512227</v>
      </c>
      <c r="L44" s="94">
        <f>最終需要_まとめ!$L$33</f>
        <v>0.62733333333333341</v>
      </c>
      <c r="M44" s="91">
        <f>K44*L44</f>
        <v>15.569486991298007</v>
      </c>
      <c r="N44" s="95">
        <f>分析係数表!H47</f>
        <v>1</v>
      </c>
      <c r="O44" s="96">
        <f>SUM(O5:O43)</f>
        <v>15.569486991298007</v>
      </c>
      <c r="P44" s="92">
        <f>分析係数表!C47</f>
        <v>0.48015758503444039</v>
      </c>
      <c r="Q44" s="96">
        <f>SUM(Q5:Q43)</f>
        <v>8.2287635601021449</v>
      </c>
      <c r="R44" s="91">
        <f>SUM(R5:R43)</f>
        <v>9.5442518995146646</v>
      </c>
      <c r="S44" s="97">
        <f>SUM(S5:S43)</f>
        <v>131.18374980715376</v>
      </c>
      <c r="T44" s="98">
        <f>分析係数表!F47</f>
        <v>0.48752883779285588</v>
      </c>
      <c r="U44" s="99">
        <f>SUM(U5:U43)</f>
        <v>49.227190112434457</v>
      </c>
      <c r="V44" s="100">
        <f>分析係数表!D47</f>
        <v>6.635127530274626E-2</v>
      </c>
      <c r="W44" s="164">
        <f>SUM(W5:W43)</f>
        <v>4</v>
      </c>
      <c r="X44" s="92">
        <f>分析係数表!E47</f>
        <v>5.6027434453383658E-2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384</v>
      </c>
      <c r="S2" s="3" t="s">
        <v>153</v>
      </c>
      <c r="U2" s="64" t="s">
        <v>210</v>
      </c>
      <c r="W2" s="3" t="s">
        <v>130</v>
      </c>
      <c r="Y2" s="3" t="s">
        <v>154</v>
      </c>
    </row>
    <row r="3" spans="1:25" ht="44" x14ac:dyDescent="0.2">
      <c r="B3" s="65"/>
      <c r="C3" s="66" t="s">
        <v>228</v>
      </c>
      <c r="D3" s="66" t="s">
        <v>380</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1.3183034008406591E-2</v>
      </c>
      <c r="G5" s="77">
        <f t="shared" ref="G5:G38" si="1">E5*F5</f>
        <v>0</v>
      </c>
      <c r="H5" s="77">
        <f t="array" ref="H5:H43">MMULT(逆行列係数!C5:AO43,'20'!G5:G43)</f>
        <v>2.883975984137728E-5</v>
      </c>
      <c r="I5" s="77">
        <f t="shared" ref="I5:I38" si="2">C5+H5</f>
        <v>2.883975984137728E-5</v>
      </c>
      <c r="J5" s="76">
        <f>分析係数表!G8</f>
        <v>0.12262521588946459</v>
      </c>
      <c r="K5" s="78">
        <f t="shared" ref="K5:K43" si="3">I5*J5</f>
        <v>3.5364817767492001E-6</v>
      </c>
      <c r="L5" s="79" t="s">
        <v>184</v>
      </c>
      <c r="M5" s="80" t="s">
        <v>184</v>
      </c>
      <c r="N5" s="81">
        <f>分析係数表!H8</f>
        <v>1.0919276675383911E-2</v>
      </c>
      <c r="O5" s="82">
        <f t="shared" ref="O5:O43" si="4">$M$44*N5</f>
        <v>0.14645988698875867</v>
      </c>
      <c r="P5" s="76">
        <f>分析係数表!C8</f>
        <v>1.3183034008406591E-2</v>
      </c>
      <c r="Q5" s="82">
        <f t="shared" ref="Q5:Q38" si="5">O5*P5</f>
        <v>1.9307856710401915E-3</v>
      </c>
      <c r="R5" s="83">
        <f t="array" ref="R5:R43">MMULT(逆行列係数!C5:AO43,'20'!Q5:Q43)</f>
        <v>2.2353737372038042E-3</v>
      </c>
      <c r="S5" s="84">
        <f t="shared" ref="S5:S38" si="6">I5+R5</f>
        <v>2.2642134970451817E-3</v>
      </c>
      <c r="T5" s="85">
        <f>分析係数表!F8</f>
        <v>0.45595854922279794</v>
      </c>
      <c r="U5" s="86">
        <f t="shared" ref="U5:U38" si="7">S5*T5</f>
        <v>1.0323875012433988E-3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投入係数表!V6</f>
        <v>0</v>
      </c>
      <c r="E6" s="77">
        <f t="shared" si="0"/>
        <v>0</v>
      </c>
      <c r="F6" s="76">
        <f>分析係数表!C9</f>
        <v>2.8837209302325584E-2</v>
      </c>
      <c r="G6" s="77">
        <f t="shared" si="1"/>
        <v>0</v>
      </c>
      <c r="H6" s="77">
        <v>1.5725097096142232E-5</v>
      </c>
      <c r="I6" s="77">
        <f t="shared" si="2"/>
        <v>1.5725097096142232E-5</v>
      </c>
      <c r="J6" s="76">
        <f>分析係数表!G9</f>
        <v>0.26470588235294118</v>
      </c>
      <c r="K6" s="78">
        <f t="shared" si="3"/>
        <v>4.1625257019200026E-6</v>
      </c>
      <c r="L6" s="79"/>
      <c r="M6" s="80"/>
      <c r="N6" s="81">
        <f>分析係数表!H9</f>
        <v>5.6393540150961169E-4</v>
      </c>
      <c r="O6" s="82">
        <f t="shared" si="4"/>
        <v>7.5640463768314624E-3</v>
      </c>
      <c r="P6" s="76">
        <f>分析係数表!C9</f>
        <v>2.8837209302325584E-2</v>
      </c>
      <c r="Q6" s="82">
        <f t="shared" si="5"/>
        <v>2.1812598854118638E-4</v>
      </c>
      <c r="R6" s="83">
        <v>2.4902322792608764E-4</v>
      </c>
      <c r="S6" s="84">
        <f t="shared" si="6"/>
        <v>2.6474832502222987E-4</v>
      </c>
      <c r="T6" s="85">
        <f>分析係数表!F9</f>
        <v>0.73529411764705888</v>
      </c>
      <c r="U6" s="86">
        <f t="shared" si="7"/>
        <v>1.9466788604575726E-4</v>
      </c>
      <c r="V6" s="87">
        <f>分析係数表!D9</f>
        <v>5.8823529411764705E-2</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7.2513812154696433E-3</v>
      </c>
      <c r="G7" s="77">
        <f t="shared" si="1"/>
        <v>0</v>
      </c>
      <c r="H7" s="77">
        <v>7.5070448237287346E-6</v>
      </c>
      <c r="I7" s="77">
        <f t="shared" si="2"/>
        <v>7.5070448237287346E-6</v>
      </c>
      <c r="J7" s="76">
        <f>分析係数表!G10</f>
        <v>0.19230769230769232</v>
      </c>
      <c r="K7" s="78">
        <f t="shared" si="3"/>
        <v>1.4436624661016798E-6</v>
      </c>
      <c r="L7" s="79"/>
      <c r="M7" s="80"/>
      <c r="N7" s="81">
        <f>分析係数表!H10</f>
        <v>1.0712116731972216E-3</v>
      </c>
      <c r="O7" s="82">
        <f t="shared" si="4"/>
        <v>1.4368125770747362E-2</v>
      </c>
      <c r="P7" s="76">
        <f>分析係数表!C10</f>
        <v>7.2513812154696433E-3</v>
      </c>
      <c r="Q7" s="82">
        <f t="shared" si="5"/>
        <v>1.0418875731550272E-4</v>
      </c>
      <c r="R7" s="83">
        <v>1.3893513006668206E-4</v>
      </c>
      <c r="S7" s="84">
        <f t="shared" si="6"/>
        <v>1.4644217489041079E-4</v>
      </c>
      <c r="T7" s="85">
        <f>分析係数表!F10</f>
        <v>0.57692307692307687</v>
      </c>
      <c r="U7" s="86">
        <f t="shared" si="7"/>
        <v>8.448587012908314E-5</v>
      </c>
      <c r="V7" s="87">
        <f>分析係数表!D10</f>
        <v>3.8461538461538464E-2</v>
      </c>
      <c r="W7" s="88">
        <f t="shared" si="8"/>
        <v>0</v>
      </c>
      <c r="X7" s="76">
        <f>分析係数表!E10</f>
        <v>0</v>
      </c>
      <c r="Y7" s="89">
        <f t="shared" si="9"/>
        <v>0</v>
      </c>
    </row>
    <row r="8" spans="1:25" x14ac:dyDescent="0.2">
      <c r="A8" s="6" t="s">
        <v>222</v>
      </c>
      <c r="B8" s="5" t="s">
        <v>27</v>
      </c>
      <c r="C8" s="90"/>
      <c r="D8" s="76">
        <f>投入係数表!V8</f>
        <v>3.1612556507444756E-5</v>
      </c>
      <c r="E8" s="77">
        <f t="shared" si="0"/>
        <v>3.1612556507444756E-3</v>
      </c>
      <c r="F8" s="76">
        <f>分析係数表!C11</f>
        <v>1.1498343082089746E-2</v>
      </c>
      <c r="G8" s="77">
        <f t="shared" si="1"/>
        <v>3.6349202042454856E-5</v>
      </c>
      <c r="H8" s="77">
        <v>3.2813837706501228E-3</v>
      </c>
      <c r="I8" s="77">
        <f t="shared" si="2"/>
        <v>3.2813837706501228E-3</v>
      </c>
      <c r="J8" s="76">
        <f>分析係数表!G11</f>
        <v>0.33907284768211921</v>
      </c>
      <c r="K8" s="78">
        <f t="shared" si="3"/>
        <v>1.1126281394522272E-3</v>
      </c>
      <c r="L8" s="79"/>
      <c r="M8" s="80"/>
      <c r="N8" s="81">
        <f>分析係数表!H11</f>
        <v>-2.0361874779781897E-5</v>
      </c>
      <c r="O8" s="82">
        <f t="shared" si="4"/>
        <v>-2.731131344852804E-4</v>
      </c>
      <c r="P8" s="76">
        <f>分析係数表!C11</f>
        <v>1.1498343082089746E-2</v>
      </c>
      <c r="Q8" s="82">
        <f t="shared" si="5"/>
        <v>-3.1403485205366704E-6</v>
      </c>
      <c r="R8" s="83">
        <v>3.9770850671943679E-4</v>
      </c>
      <c r="S8" s="84">
        <f t="shared" si="6"/>
        <v>3.6790922773695597E-3</v>
      </c>
      <c r="T8" s="85">
        <f>分析係数表!F11</f>
        <v>0.56026490066225165</v>
      </c>
      <c r="U8" s="86">
        <f t="shared" si="7"/>
        <v>2.0612662693077137E-3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投入係数表!V9</f>
        <v>0</v>
      </c>
      <c r="E9" s="77">
        <f t="shared" si="0"/>
        <v>0</v>
      </c>
      <c r="F9" s="76">
        <f>分析係数表!C12</f>
        <v>1.9264738750820132E-2</v>
      </c>
      <c r="G9" s="77">
        <f t="shared" si="1"/>
        <v>0</v>
      </c>
      <c r="H9" s="77">
        <v>8.6195219862384372E-5</v>
      </c>
      <c r="I9" s="77">
        <f t="shared" si="2"/>
        <v>8.6195219862384372E-5</v>
      </c>
      <c r="J9" s="76">
        <f>分析係数表!G12</f>
        <v>0.14212218649517686</v>
      </c>
      <c r="K9" s="78">
        <f t="shared" si="3"/>
        <v>1.2250253112274564E-5</v>
      </c>
      <c r="L9" s="79"/>
      <c r="M9" s="80"/>
      <c r="N9" s="81">
        <f>分析係数表!H12</f>
        <v>9.1393832299599312E-2</v>
      </c>
      <c r="O9" s="82">
        <f t="shared" si="4"/>
        <v>1.2258623668951272</v>
      </c>
      <c r="P9" s="76">
        <f>分析係数表!C12</f>
        <v>1.9264738750820132E-2</v>
      </c>
      <c r="Q9" s="82">
        <f t="shared" si="5"/>
        <v>2.3615918242696644E-2</v>
      </c>
      <c r="R9" s="83">
        <v>2.6135106857317431E-2</v>
      </c>
      <c r="S9" s="84">
        <f t="shared" si="6"/>
        <v>2.6221302077179817E-2</v>
      </c>
      <c r="T9" s="85">
        <f>分析係数表!F12</f>
        <v>0.30139335476956058</v>
      </c>
      <c r="U9" s="86">
        <f t="shared" si="7"/>
        <v>7.9029261994672719E-3</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投入係数表!V10</f>
        <v>1.7281530890736467E-3</v>
      </c>
      <c r="E10" s="77">
        <f t="shared" si="0"/>
        <v>0.17281530890736468</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0.18964738568975711</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投入係数表!V11</f>
        <v>5.9958482175786892E-3</v>
      </c>
      <c r="E11" s="77">
        <f t="shared" si="0"/>
        <v>0.59958482175786898</v>
      </c>
      <c r="F11" s="76">
        <f>分析係数表!C14</f>
        <v>0.18033902375567878</v>
      </c>
      <c r="G11" s="77">
        <f t="shared" si="1"/>
        <v>0.10812854141453676</v>
      </c>
      <c r="H11" s="77">
        <v>0.16176402647372748</v>
      </c>
      <c r="I11" s="77">
        <f t="shared" si="2"/>
        <v>0.16176402647372748</v>
      </c>
      <c r="J11" s="76">
        <f>分析係数表!G14</f>
        <v>0.15919504269018833</v>
      </c>
      <c r="K11" s="78">
        <f t="shared" si="3"/>
        <v>2.5752031100221801E-2</v>
      </c>
      <c r="L11" s="79"/>
      <c r="M11" s="80"/>
      <c r="N11" s="81">
        <f>分析係数表!H14</f>
        <v>1.121673710694942E-3</v>
      </c>
      <c r="O11" s="82">
        <f t="shared" si="4"/>
        <v>1.5044971364906536E-2</v>
      </c>
      <c r="P11" s="76">
        <f>分析係数表!C14</f>
        <v>0.18033902375567878</v>
      </c>
      <c r="Q11" s="82">
        <f t="shared" si="5"/>
        <v>2.7131954483793868E-3</v>
      </c>
      <c r="R11" s="83">
        <v>1.5249805239803842E-2</v>
      </c>
      <c r="S11" s="84">
        <f t="shared" si="6"/>
        <v>0.17701383171353133</v>
      </c>
      <c r="T11" s="85">
        <f>分析係数表!F14</f>
        <v>0.29273560341521504</v>
      </c>
      <c r="U11" s="86">
        <f t="shared" si="7"/>
        <v>5.1818250839499924E-2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投入係数表!V12</f>
        <v>1.041106860978514E-2</v>
      </c>
      <c r="E12" s="77">
        <f t="shared" si="0"/>
        <v>1.0411068609785139</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0.11169139752037165</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投入係数表!V13</f>
        <v>4.4257579110422663E-4</v>
      </c>
      <c r="E13" s="77">
        <f t="shared" si="0"/>
        <v>4.4257579110422662E-2</v>
      </c>
      <c r="F13" s="76">
        <f>分析係数表!C16</f>
        <v>5.2745741191408291E-2</v>
      </c>
      <c r="G13" s="77">
        <f t="shared" si="1"/>
        <v>2.3343988135166318E-3</v>
      </c>
      <c r="H13" s="77">
        <v>8.3076923257816432E-3</v>
      </c>
      <c r="I13" s="77">
        <f t="shared" si="2"/>
        <v>8.3076923257816432E-3</v>
      </c>
      <c r="J13" s="76">
        <f>分析係数表!G16</f>
        <v>3.3494998484389207E-2</v>
      </c>
      <c r="K13" s="78">
        <f t="shared" si="3"/>
        <v>2.7826614186082798E-4</v>
      </c>
      <c r="L13" s="79"/>
      <c r="M13" s="80"/>
      <c r="N13" s="81">
        <f>分析係数表!H16</f>
        <v>1.6486921479299057E-2</v>
      </c>
      <c r="O13" s="82">
        <f t="shared" si="4"/>
        <v>0.22113851754432079</v>
      </c>
      <c r="P13" s="76">
        <f>分析係数表!C16</f>
        <v>5.2745741191408291E-2</v>
      </c>
      <c r="Q13" s="82">
        <f t="shared" si="5"/>
        <v>1.1664115013844446E-2</v>
      </c>
      <c r="R13" s="83">
        <v>1.3970094252403616E-2</v>
      </c>
      <c r="S13" s="84">
        <f t="shared" si="6"/>
        <v>2.2277786578185257E-2</v>
      </c>
      <c r="T13" s="85">
        <f>分析係数表!F16</f>
        <v>0.28872385571385267</v>
      </c>
      <c r="U13" s="86">
        <f t="shared" si="7"/>
        <v>6.4321284376239636E-3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投入係数表!V14</f>
        <v>4.1907712410035936E-2</v>
      </c>
      <c r="E14" s="77">
        <f t="shared" si="0"/>
        <v>4.1907712410035938</v>
      </c>
      <c r="F14" s="76">
        <f>分析係数表!C17</f>
        <v>0.15216261717207402</v>
      </c>
      <c r="G14" s="77">
        <f t="shared" si="1"/>
        <v>0.63767872000056736</v>
      </c>
      <c r="H14" s="77">
        <v>0.70636494562967767</v>
      </c>
      <c r="I14" s="77">
        <f t="shared" si="2"/>
        <v>0.70636494562967767</v>
      </c>
      <c r="J14" s="76">
        <f>分析係数表!G17</f>
        <v>0.21223848391031053</v>
      </c>
      <c r="K14" s="78">
        <f t="shared" si="3"/>
        <v>0.14991782514783172</v>
      </c>
      <c r="L14" s="79"/>
      <c r="M14" s="80"/>
      <c r="N14" s="81">
        <f>分析係数表!H17</f>
        <v>2.8913862187290294E-3</v>
      </c>
      <c r="O14" s="82">
        <f t="shared" si="4"/>
        <v>3.8782065096909818E-2</v>
      </c>
      <c r="P14" s="76">
        <f>分析係数表!C17</f>
        <v>0.15216261717207402</v>
      </c>
      <c r="Q14" s="82">
        <f t="shared" si="5"/>
        <v>5.9011805244835423E-3</v>
      </c>
      <c r="R14" s="83">
        <v>1.3624679109557154E-2</v>
      </c>
      <c r="S14" s="84">
        <f t="shared" si="6"/>
        <v>0.71998962473923478</v>
      </c>
      <c r="T14" s="85">
        <f>分析係数表!F17</f>
        <v>0.32270850924101696</v>
      </c>
      <c r="U14" s="86">
        <f t="shared" si="7"/>
        <v>0.23234677846859769</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投入係数表!V15</f>
        <v>2.8345925668342132E-3</v>
      </c>
      <c r="E15" s="77">
        <f t="shared" si="0"/>
        <v>0.28345925668342131</v>
      </c>
      <c r="F15" s="76">
        <f>分析係数表!C18</f>
        <v>0.19097312809809552</v>
      </c>
      <c r="G15" s="77">
        <f t="shared" si="1"/>
        <v>5.4133100937193958E-2</v>
      </c>
      <c r="H15" s="77">
        <v>7.0818358362693207E-2</v>
      </c>
      <c r="I15" s="77">
        <f t="shared" si="2"/>
        <v>7.0818358362693207E-2</v>
      </c>
      <c r="J15" s="76">
        <f>分析係数表!G18</f>
        <v>0.21574136510077171</v>
      </c>
      <c r="K15" s="78">
        <f t="shared" si="3"/>
        <v>1.5278449307363084E-2</v>
      </c>
      <c r="L15" s="79"/>
      <c r="M15" s="80"/>
      <c r="N15" s="81">
        <f>分析係数表!H18</f>
        <v>4.4087885392745155E-4</v>
      </c>
      <c r="O15" s="82">
        <f t="shared" si="4"/>
        <v>5.9134930858117246E-3</v>
      </c>
      <c r="P15" s="76">
        <f>分析係数表!C18</f>
        <v>0.19097312809809552</v>
      </c>
      <c r="Q15" s="82">
        <f t="shared" si="5"/>
        <v>1.1293182725839246E-3</v>
      </c>
      <c r="R15" s="83">
        <v>2.9314275014153558E-3</v>
      </c>
      <c r="S15" s="84">
        <f t="shared" si="6"/>
        <v>7.3749785864108561E-2</v>
      </c>
      <c r="T15" s="85">
        <f>分析係数表!F18</f>
        <v>0.45875477635423689</v>
      </c>
      <c r="U15" s="86">
        <f t="shared" si="7"/>
        <v>3.3833066520261981E-2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投入係数表!V16</f>
        <v>9.2203289813380541E-3</v>
      </c>
      <c r="E16" s="77">
        <f t="shared" si="0"/>
        <v>0.9220328981338054</v>
      </c>
      <c r="F16" s="76">
        <f>分析係数表!C19</f>
        <v>0.34654894752252985</v>
      </c>
      <c r="G16" s="77">
        <f t="shared" si="1"/>
        <v>0.31952953042941823</v>
      </c>
      <c r="H16" s="77">
        <v>0.48794517109491442</v>
      </c>
      <c r="I16" s="77">
        <f t="shared" si="2"/>
        <v>0.48794517109491442</v>
      </c>
      <c r="J16" s="76">
        <f>分析係数表!G19</f>
        <v>5.7665249016256609E-2</v>
      </c>
      <c r="K16" s="78">
        <f t="shared" si="3"/>
        <v>2.8137479797468175E-2</v>
      </c>
      <c r="L16" s="79"/>
      <c r="M16" s="80"/>
      <c r="N16" s="81">
        <f>分析係数表!H19</f>
        <v>-1.1331825964400361E-4</v>
      </c>
      <c r="O16" s="82">
        <f t="shared" si="4"/>
        <v>-1.5199339658311258E-3</v>
      </c>
      <c r="P16" s="76">
        <f>分析係数表!C19</f>
        <v>0.34654894752252985</v>
      </c>
      <c r="Q16" s="82">
        <f t="shared" si="5"/>
        <v>-5.2673151616252148E-4</v>
      </c>
      <c r="R16" s="83">
        <v>4.1827525158630915E-3</v>
      </c>
      <c r="S16" s="84">
        <f t="shared" si="6"/>
        <v>0.49212792361077751</v>
      </c>
      <c r="T16" s="85">
        <f>分析係数表!F19</f>
        <v>0.23996184268055168</v>
      </c>
      <c r="U16" s="86">
        <f t="shared" si="7"/>
        <v>0.11809192338419594</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投入係数表!V17</f>
        <v>4.1897174891200116E-2</v>
      </c>
      <c r="E17" s="77">
        <f t="shared" si="0"/>
        <v>4.189717489120012</v>
      </c>
      <c r="F17" s="76">
        <f>分析係数表!C20</f>
        <v>0.26243263202551737</v>
      </c>
      <c r="G17" s="77">
        <f t="shared" si="1"/>
        <v>1.0995185881131067</v>
      </c>
      <c r="H17" s="77">
        <v>1.315178690839192</v>
      </c>
      <c r="I17" s="77">
        <f t="shared" si="2"/>
        <v>1.315178690839192</v>
      </c>
      <c r="J17" s="76">
        <f>分析係数表!G20</f>
        <v>0.1000148720999405</v>
      </c>
      <c r="K17" s="78">
        <f t="shared" si="3"/>
        <v>0.13153742855284897</v>
      </c>
      <c r="L17" s="79"/>
      <c r="M17" s="80"/>
      <c r="N17" s="81">
        <f>分析係数表!H20</f>
        <v>5.5154121686104877E-4</v>
      </c>
      <c r="O17" s="82">
        <f t="shared" si="4"/>
        <v>7.3978035993186829E-3</v>
      </c>
      <c r="P17" s="76">
        <f>分析係数表!C20</f>
        <v>0.26243263202551737</v>
      </c>
      <c r="Q17" s="82">
        <f t="shared" si="5"/>
        <v>1.9414250697770477E-3</v>
      </c>
      <c r="R17" s="83">
        <v>7.1246983496220028E-3</v>
      </c>
      <c r="S17" s="84">
        <f t="shared" si="6"/>
        <v>1.3223033891888141</v>
      </c>
      <c r="T17" s="85">
        <f>分析係数表!F20</f>
        <v>0.22264772952607575</v>
      </c>
      <c r="U17" s="86">
        <f t="shared" si="7"/>
        <v>0.29440784734752434</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投入係数表!V18</f>
        <v>2.7629374387506719E-2</v>
      </c>
      <c r="E18" s="77">
        <f t="shared" si="0"/>
        <v>2.7629374387506718</v>
      </c>
      <c r="F18" s="76">
        <f>分析係数表!C21</f>
        <v>0.1872140973927936</v>
      </c>
      <c r="G18" s="77">
        <f t="shared" si="1"/>
        <v>0.51726083874846396</v>
      </c>
      <c r="H18" s="77">
        <v>0.55606625571032753</v>
      </c>
      <c r="I18" s="77">
        <f t="shared" si="2"/>
        <v>0.55606625571032753</v>
      </c>
      <c r="J18" s="76">
        <f>分析係数表!G21</f>
        <v>0.28516992623231124</v>
      </c>
      <c r="K18" s="78">
        <f t="shared" si="3"/>
        <v>0.15857337312119163</v>
      </c>
      <c r="L18" s="79"/>
      <c r="M18" s="80"/>
      <c r="N18" s="81">
        <f>分析係数表!H21</f>
        <v>9.0743137605549761E-4</v>
      </c>
      <c r="O18" s="82">
        <f t="shared" si="4"/>
        <v>1.2171346210757062E-2</v>
      </c>
      <c r="P18" s="76">
        <f>分析係数表!C21</f>
        <v>0.1872140973927936</v>
      </c>
      <c r="Q18" s="82">
        <f t="shared" si="5"/>
        <v>2.278647594902082E-3</v>
      </c>
      <c r="R18" s="83">
        <v>6.375530186930759E-3</v>
      </c>
      <c r="S18" s="84">
        <f t="shared" si="6"/>
        <v>0.56244178589725824</v>
      </c>
      <c r="T18" s="85">
        <f>分析係数表!F21</f>
        <v>0.425556514517416</v>
      </c>
      <c r="U18" s="86">
        <f t="shared" si="7"/>
        <v>0.23935076602538796</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投入係数表!V19</f>
        <v>2.2444915120285779E-3</v>
      </c>
      <c r="E19" s="77">
        <f t="shared" si="0"/>
        <v>0.2244491512028578</v>
      </c>
      <c r="F19" s="76">
        <f>分析係数表!C22</f>
        <v>8.038175161462835E-2</v>
      </c>
      <c r="G19" s="77">
        <f t="shared" si="1"/>
        <v>1.8041615922102277E-2</v>
      </c>
      <c r="H19" s="77">
        <v>2.2989897551618066E-2</v>
      </c>
      <c r="I19" s="77">
        <f t="shared" si="2"/>
        <v>2.2989897551618066E-2</v>
      </c>
      <c r="J19" s="76">
        <f>分析係数表!G22</f>
        <v>0.19463811255169108</v>
      </c>
      <c r="K19" s="78">
        <f t="shared" si="3"/>
        <v>4.4747102672036843E-3</v>
      </c>
      <c r="L19" s="79"/>
      <c r="M19" s="80"/>
      <c r="N19" s="81">
        <f>分析係数表!H22</f>
        <v>4.3379646269970129E-5</v>
      </c>
      <c r="O19" s="82">
        <f t="shared" si="4"/>
        <v>5.8184972129472789E-4</v>
      </c>
      <c r="P19" s="76">
        <f>分析係数表!C22</f>
        <v>8.038175161462835E-2</v>
      </c>
      <c r="Q19" s="82">
        <f t="shared" si="5"/>
        <v>4.6770099774153547E-5</v>
      </c>
      <c r="R19" s="83">
        <v>8.9703056154291888E-4</v>
      </c>
      <c r="S19" s="84">
        <f t="shared" si="6"/>
        <v>2.3886928113160986E-2</v>
      </c>
      <c r="T19" s="85">
        <f>分析係数表!F22</f>
        <v>0.41254969334958147</v>
      </c>
      <c r="U19" s="86">
        <f t="shared" si="7"/>
        <v>9.8545448681480619E-3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投入係数表!V20</f>
        <v>9.3783917638752784E-4</v>
      </c>
      <c r="E20" s="77">
        <f t="shared" si="0"/>
        <v>9.3783917638752781E-2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3.4436003913361447E-4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投入係数表!V21</f>
        <v>1.2961148168052351E-3</v>
      </c>
      <c r="E21" s="77">
        <f t="shared" si="0"/>
        <v>0.1296114816805235</v>
      </c>
      <c r="F21" s="76">
        <f>分析係数表!C24</f>
        <v>0.43147437344773087</v>
      </c>
      <c r="G21" s="77">
        <f t="shared" si="1"/>
        <v>5.5924032849735926E-2</v>
      </c>
      <c r="H21" s="77">
        <v>6.9897165390160415E-2</v>
      </c>
      <c r="I21" s="77">
        <f t="shared" si="2"/>
        <v>6.9897165390160415E-2</v>
      </c>
      <c r="J21" s="76">
        <f>分析係数表!G24</f>
        <v>0.20829056454796685</v>
      </c>
      <c r="K21" s="78">
        <f t="shared" si="3"/>
        <v>1.4558920039419122E-2</v>
      </c>
      <c r="L21" s="79"/>
      <c r="M21" s="80"/>
      <c r="N21" s="81">
        <f>分析係数表!H24</f>
        <v>3.3906948002854204E-4</v>
      </c>
      <c r="O21" s="82">
        <f t="shared" si="4"/>
        <v>4.5479274133853219E-3</v>
      </c>
      <c r="P21" s="76">
        <f>分析係数表!C24</f>
        <v>0.43147437344773087</v>
      </c>
      <c r="Q21" s="82">
        <f t="shared" si="5"/>
        <v>1.9623141311761912E-3</v>
      </c>
      <c r="R21" s="83">
        <v>8.4996328333845766E-3</v>
      </c>
      <c r="S21" s="84">
        <f t="shared" si="6"/>
        <v>7.8396798223544992E-2</v>
      </c>
      <c r="T21" s="85">
        <f>分析係数表!F24</f>
        <v>0.39163047769443349</v>
      </c>
      <c r="U21" s="86">
        <f t="shared" si="7"/>
        <v>3.0702575538001039E-2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投入係数表!V22</f>
        <v>0.3221319508108621</v>
      </c>
      <c r="E22" s="77">
        <f t="shared" si="0"/>
        <v>32.213195081086212</v>
      </c>
      <c r="F22" s="76">
        <f>分析係数表!C25</f>
        <v>2.0402938023075357E-2</v>
      </c>
      <c r="G22" s="77">
        <f t="shared" si="1"/>
        <v>0.65724382276463789</v>
      </c>
      <c r="H22" s="77">
        <v>0.68385194779178227</v>
      </c>
      <c r="I22" s="77">
        <f t="shared" si="2"/>
        <v>0.68385194779178227</v>
      </c>
      <c r="J22" s="76">
        <f>分析係数表!G25</f>
        <v>0.19686528023418917</v>
      </c>
      <c r="K22" s="78">
        <f t="shared" si="3"/>
        <v>0.13462670534072532</v>
      </c>
      <c r="L22" s="79"/>
      <c r="M22" s="80"/>
      <c r="N22" s="81">
        <f>分析係数表!H25</f>
        <v>5.1170276620495381E-4</v>
      </c>
      <c r="O22" s="82">
        <f t="shared" si="4"/>
        <v>6.8634518144561783E-3</v>
      </c>
      <c r="P22" s="76">
        <f>分析係数表!C25</f>
        <v>2.0402938023075357E-2</v>
      </c>
      <c r="Q22" s="82">
        <f t="shared" si="5"/>
        <v>1.400345819947135E-4</v>
      </c>
      <c r="R22" s="83">
        <v>1.6998904863080163E-3</v>
      </c>
      <c r="S22" s="84">
        <f t="shared" si="6"/>
        <v>0.6855518382780903</v>
      </c>
      <c r="T22" s="85">
        <f>分析係数表!F25</f>
        <v>0.34975910227480639</v>
      </c>
      <c r="U22" s="86">
        <f t="shared" si="7"/>
        <v>0.23977799551898812</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投入係数表!V23</f>
        <v>1.9336347063720376E-2</v>
      </c>
      <c r="E23" s="77">
        <f t="shared" si="0"/>
        <v>1.9336347063720376</v>
      </c>
      <c r="F23" s="76">
        <f>分析係数表!C26</f>
        <v>0.47286916478187335</v>
      </c>
      <c r="G23" s="77">
        <f t="shared" si="1"/>
        <v>0.91435622859538834</v>
      </c>
      <c r="H23" s="77">
        <v>1.0194563526559166</v>
      </c>
      <c r="I23" s="77">
        <f t="shared" si="2"/>
        <v>1.0194563526559166</v>
      </c>
      <c r="J23" s="76">
        <f>分析係数表!G26</f>
        <v>0.19643719482749369</v>
      </c>
      <c r="K23" s="78">
        <f t="shared" si="3"/>
        <v>0.2002591461647964</v>
      </c>
      <c r="L23" s="79"/>
      <c r="M23" s="80"/>
      <c r="N23" s="81">
        <f>分析係数表!H26</f>
        <v>1.0239367117519889E-2</v>
      </c>
      <c r="O23" s="82">
        <f t="shared" si="4"/>
        <v>0.13734028319377189</v>
      </c>
      <c r="P23" s="76">
        <f>分析係数表!C26</f>
        <v>0.47286916478187335</v>
      </c>
      <c r="Q23" s="82">
        <f t="shared" si="5"/>
        <v>6.4943985004744867E-2</v>
      </c>
      <c r="R23" s="83">
        <v>7.4898112521708568E-2</v>
      </c>
      <c r="S23" s="84">
        <f t="shared" si="6"/>
        <v>1.0943544651776251</v>
      </c>
      <c r="T23" s="85">
        <f>分析係数表!F26</f>
        <v>0.33423527698357336</v>
      </c>
      <c r="U23" s="86">
        <f t="shared" si="7"/>
        <v>0.36577186778685383</v>
      </c>
      <c r="V23" s="87">
        <f>分析係数表!D26</f>
        <v>2.4038203573536514E-2</v>
      </c>
      <c r="W23" s="88">
        <f t="shared" si="8"/>
        <v>0</v>
      </c>
      <c r="X23" s="76">
        <f>分析係数表!E26</f>
        <v>2.5471604105504413E-2</v>
      </c>
      <c r="Y23" s="89">
        <f t="shared" si="9"/>
        <v>0</v>
      </c>
    </row>
    <row r="24" spans="1:25" x14ac:dyDescent="0.2">
      <c r="A24" s="6" t="s">
        <v>12</v>
      </c>
      <c r="B24" s="5" t="s">
        <v>366</v>
      </c>
      <c r="C24" s="75">
        <f>最終需要_まとめ!C25</f>
        <v>100</v>
      </c>
      <c r="D24" s="76">
        <f>投入係数表!V24</f>
        <v>2.675476032413408E-2</v>
      </c>
      <c r="E24" s="77">
        <f t="shared" si="0"/>
        <v>2.6754760324134081</v>
      </c>
      <c r="F24" s="76">
        <f>分析係数表!C27</f>
        <v>1</v>
      </c>
      <c r="G24" s="77">
        <f t="shared" si="1"/>
        <v>2.6754760324134081</v>
      </c>
      <c r="H24" s="77">
        <v>2.7550701095451475</v>
      </c>
      <c r="I24" s="77">
        <f t="shared" si="2"/>
        <v>102.75507010954514</v>
      </c>
      <c r="J24" s="76">
        <f>分析係数表!G27</f>
        <v>0.17103446822411195</v>
      </c>
      <c r="K24" s="78">
        <f t="shared" si="3"/>
        <v>17.574658773517395</v>
      </c>
      <c r="L24" s="79"/>
      <c r="M24" s="80"/>
      <c r="N24" s="81">
        <f>分析係数表!H27</f>
        <v>1.1068892190070134E-2</v>
      </c>
      <c r="O24" s="82">
        <f t="shared" si="4"/>
        <v>0.14846667480302006</v>
      </c>
      <c r="P24" s="76">
        <f>分析係数表!C27</f>
        <v>1</v>
      </c>
      <c r="Q24" s="82">
        <f t="shared" si="5"/>
        <v>0.14846667480302006</v>
      </c>
      <c r="R24" s="83">
        <v>0.15489416043846929</v>
      </c>
      <c r="S24" s="84">
        <f t="shared" si="6"/>
        <v>102.90996426998362</v>
      </c>
      <c r="T24" s="85">
        <f>分析係数表!F27</f>
        <v>0.3217420626139369</v>
      </c>
      <c r="U24" s="86">
        <f t="shared" si="7"/>
        <v>33.110464167751076</v>
      </c>
      <c r="V24" s="87">
        <f>分析係数表!D27</f>
        <v>3.5680038778069315E-2</v>
      </c>
      <c r="W24" s="88">
        <f t="shared" si="8"/>
        <v>4</v>
      </c>
      <c r="X24" s="76">
        <f>分析係数表!E27</f>
        <v>4.2729638879229495E-2</v>
      </c>
      <c r="Y24" s="89">
        <f t="shared" si="9"/>
        <v>4</v>
      </c>
    </row>
    <row r="25" spans="1:25" x14ac:dyDescent="0.2">
      <c r="A25" s="6" t="s">
        <v>13</v>
      </c>
      <c r="B25" s="5" t="s">
        <v>192</v>
      </c>
      <c r="C25" s="90"/>
      <c r="D25" s="76">
        <f>投入係数表!V25</f>
        <v>0</v>
      </c>
      <c r="E25" s="77">
        <f t="shared" si="0"/>
        <v>0</v>
      </c>
      <c r="F25" s="76">
        <f>分析係数表!C28</f>
        <v>0.16320886633176235</v>
      </c>
      <c r="G25" s="77">
        <f t="shared" si="1"/>
        <v>0</v>
      </c>
      <c r="H25" s="77">
        <v>2.3138008227006245E-2</v>
      </c>
      <c r="I25" s="77">
        <f t="shared" si="2"/>
        <v>2.3138008227006245E-2</v>
      </c>
      <c r="J25" s="76">
        <f>分析係数表!G28</f>
        <v>0.12483282142099486</v>
      </c>
      <c r="K25" s="78">
        <f t="shared" si="3"/>
        <v>2.8883828490393806E-3</v>
      </c>
      <c r="L25" s="79"/>
      <c r="M25" s="80"/>
      <c r="N25" s="81">
        <f>分析係数表!H28</f>
        <v>1.8347819774390428E-2</v>
      </c>
      <c r="O25" s="82">
        <f t="shared" si="4"/>
        <v>0.24609868313945379</v>
      </c>
      <c r="P25" s="76">
        <f>分析係数表!C28</f>
        <v>0.16320886633176235</v>
      </c>
      <c r="Q25" s="82">
        <f t="shared" si="5"/>
        <v>4.0165487080929853E-2</v>
      </c>
      <c r="R25" s="83">
        <v>4.8965594926005676E-2</v>
      </c>
      <c r="S25" s="84">
        <f t="shared" si="6"/>
        <v>7.2103603153011925E-2</v>
      </c>
      <c r="T25" s="85">
        <f>分析係数表!F28</f>
        <v>0.21296475644963428</v>
      </c>
      <c r="U25" s="86">
        <f t="shared" si="7"/>
        <v>1.5355526284622266E-2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投入係数表!V26</f>
        <v>7.7134637878165206E-3</v>
      </c>
      <c r="E26" s="77">
        <f t="shared" si="0"/>
        <v>0.77134637878165202</v>
      </c>
      <c r="F26" s="76">
        <f>分析係数表!C29</f>
        <v>0.17511419896605485</v>
      </c>
      <c r="G26" s="77">
        <f t="shared" si="1"/>
        <v>0.13507370324571613</v>
      </c>
      <c r="H26" s="77">
        <v>0.16299823885941628</v>
      </c>
      <c r="I26" s="77">
        <f t="shared" si="2"/>
        <v>0.16299823885941628</v>
      </c>
      <c r="J26" s="76">
        <f>分析係数表!G29</f>
        <v>0.26067586141523297</v>
      </c>
      <c r="K26" s="78">
        <f t="shared" si="3"/>
        <v>4.2489706323844238E-2</v>
      </c>
      <c r="L26" s="79"/>
      <c r="M26" s="80"/>
      <c r="N26" s="81">
        <f>分析係数表!H29</f>
        <v>9.8560326923179068E-3</v>
      </c>
      <c r="O26" s="82">
        <f t="shared" si="4"/>
        <v>0.13219863157498377</v>
      </c>
      <c r="P26" s="76">
        <f>分析係数表!C29</f>
        <v>0.17511419896605485</v>
      </c>
      <c r="Q26" s="82">
        <f t="shared" si="5"/>
        <v>2.3149857472661888E-2</v>
      </c>
      <c r="R26" s="83">
        <v>3.2511271806002648E-2</v>
      </c>
      <c r="S26" s="84">
        <f t="shared" si="6"/>
        <v>0.19550951066541894</v>
      </c>
      <c r="T26" s="85">
        <f>分析係数表!F29</f>
        <v>0.43490212806294137</v>
      </c>
      <c r="U26" s="86">
        <f t="shared" si="7"/>
        <v>8.5027502244935035E-2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投入係数表!V27</f>
        <v>1.6122403818796826E-3</v>
      </c>
      <c r="E27" s="77">
        <f t="shared" si="0"/>
        <v>0.16122403818796827</v>
      </c>
      <c r="F27" s="76">
        <f>分析係数表!C30</f>
        <v>1</v>
      </c>
      <c r="G27" s="77">
        <f t="shared" si="1"/>
        <v>0.16122403818796827</v>
      </c>
      <c r="H27" s="77">
        <v>0.21087556569650848</v>
      </c>
      <c r="I27" s="77">
        <f t="shared" si="2"/>
        <v>0.21087556569650848</v>
      </c>
      <c r="J27" s="76">
        <f>分析係数表!G30</f>
        <v>0.34449040627670319</v>
      </c>
      <c r="K27" s="78">
        <f t="shared" si="3"/>
        <v>7.264460930061982E-2</v>
      </c>
      <c r="L27" s="79"/>
      <c r="M27" s="80"/>
      <c r="N27" s="81">
        <f>分析係数表!H30</f>
        <v>0</v>
      </c>
      <c r="O27" s="82">
        <f t="shared" si="4"/>
        <v>0</v>
      </c>
      <c r="P27" s="76">
        <f>分析係数表!C30</f>
        <v>1</v>
      </c>
      <c r="Q27" s="82">
        <f t="shared" si="5"/>
        <v>0</v>
      </c>
      <c r="R27" s="83">
        <v>4.5023889438650655E-2</v>
      </c>
      <c r="S27" s="84">
        <f t="shared" si="6"/>
        <v>0.2558994551351591</v>
      </c>
      <c r="T27" s="85">
        <f>分析係数表!F30</f>
        <v>0.43986930008545017</v>
      </c>
      <c r="U27" s="86">
        <f t="shared" si="7"/>
        <v>0.11256231422255049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投入係数表!V28</f>
        <v>5.5532724264744622E-3</v>
      </c>
      <c r="E28" s="77">
        <f t="shared" si="0"/>
        <v>0.55532724264744626</v>
      </c>
      <c r="F28" s="76">
        <f>分析係数表!C31</f>
        <v>0.18996181002708823</v>
      </c>
      <c r="G28" s="77">
        <f t="shared" si="1"/>
        <v>0.10549096817066092</v>
      </c>
      <c r="H28" s="77">
        <v>0.16053807805142831</v>
      </c>
      <c r="I28" s="77">
        <f t="shared" si="2"/>
        <v>0.16053807805142831</v>
      </c>
      <c r="J28" s="76">
        <f>分析係数表!G31</f>
        <v>7.0838389091119197E-2</v>
      </c>
      <c r="K28" s="78">
        <f t="shared" si="3"/>
        <v>1.137225883694754E-2</v>
      </c>
      <c r="L28" s="79"/>
      <c r="M28" s="80"/>
      <c r="N28" s="81">
        <f>分析係数表!H31</f>
        <v>2.3010689098960483E-2</v>
      </c>
      <c r="O28" s="82">
        <f t="shared" si="4"/>
        <v>0.308641590936583</v>
      </c>
      <c r="P28" s="76">
        <f>分析係数表!C31</f>
        <v>0.18996181002708823</v>
      </c>
      <c r="Q28" s="82">
        <f t="shared" si="5"/>
        <v>5.8630115263953453E-2</v>
      </c>
      <c r="R28" s="83">
        <v>8.0906760132214872E-2</v>
      </c>
      <c r="S28" s="84">
        <f t="shared" si="6"/>
        <v>0.24144483818364318</v>
      </c>
      <c r="T28" s="85">
        <f>分析係数表!F31</f>
        <v>0.34223146703645924</v>
      </c>
      <c r="U28" s="86">
        <f t="shared" si="7"/>
        <v>8.2630021179968718E-2</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投入係数表!V29</f>
        <v>2.4236293322374314E-4</v>
      </c>
      <c r="E29" s="77">
        <f t="shared" si="0"/>
        <v>2.4236293322374314E-2</v>
      </c>
      <c r="F29" s="76">
        <f>分析係数表!C32</f>
        <v>1</v>
      </c>
      <c r="G29" s="77">
        <f t="shared" si="1"/>
        <v>2.4236293322374314E-2</v>
      </c>
      <c r="H29" s="77">
        <v>4.8498197177717806E-2</v>
      </c>
      <c r="I29" s="77">
        <f t="shared" si="2"/>
        <v>4.8498197177717806E-2</v>
      </c>
      <c r="J29" s="76">
        <f>分析係数表!G32</f>
        <v>0.14032906064664244</v>
      </c>
      <c r="K29" s="78">
        <f t="shared" si="3"/>
        <v>6.8057064530047855E-3</v>
      </c>
      <c r="L29" s="79"/>
      <c r="M29" s="80"/>
      <c r="N29" s="81">
        <f>分析係数表!H32</f>
        <v>6.1785010473086027E-3</v>
      </c>
      <c r="O29" s="82">
        <f t="shared" si="4"/>
        <v>8.2872024590120524E-2</v>
      </c>
      <c r="P29" s="76">
        <f>分析係数表!C32</f>
        <v>1</v>
      </c>
      <c r="Q29" s="82">
        <f t="shared" si="5"/>
        <v>8.2872024590120524E-2</v>
      </c>
      <c r="R29" s="83">
        <v>0.11410946112426025</v>
      </c>
      <c r="S29" s="84">
        <f t="shared" si="6"/>
        <v>0.16260765830197804</v>
      </c>
      <c r="T29" s="85">
        <f>分析係数表!F32</f>
        <v>0.48206428161469295</v>
      </c>
      <c r="U29" s="86">
        <f t="shared" si="7"/>
        <v>7.8387343984390512E-2</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投入係数表!V30</f>
        <v>1.7913782020885361E-4</v>
      </c>
      <c r="E30" s="77">
        <f t="shared" si="0"/>
        <v>1.7913782020885363E-2</v>
      </c>
      <c r="F30" s="76">
        <f>分析係数表!C33</f>
        <v>0.86409315680331789</v>
      </c>
      <c r="G30" s="77">
        <f t="shared" si="1"/>
        <v>1.5479176456713352E-2</v>
      </c>
      <c r="H30" s="77">
        <v>3.6346588668778122E-2</v>
      </c>
      <c r="I30" s="77">
        <f t="shared" si="2"/>
        <v>3.6346588668778122E-2</v>
      </c>
      <c r="J30" s="76">
        <f>分析係数表!G33</f>
        <v>0.50769230769230766</v>
      </c>
      <c r="K30" s="78">
        <f t="shared" si="3"/>
        <v>1.8452883477995046E-2</v>
      </c>
      <c r="L30" s="79"/>
      <c r="M30" s="80"/>
      <c r="N30" s="81">
        <f>分析係数表!H33</f>
        <v>9.5612281574628043E-4</v>
      </c>
      <c r="O30" s="82">
        <f t="shared" si="4"/>
        <v>1.2824442836700124E-2</v>
      </c>
      <c r="P30" s="76">
        <f>分析係数表!C33</f>
        <v>0.86409315680331789</v>
      </c>
      <c r="Q30" s="82">
        <f t="shared" si="5"/>
        <v>1.1081513295007906E-2</v>
      </c>
      <c r="R30" s="83">
        <v>3.7529728783910976E-2</v>
      </c>
      <c r="S30" s="84">
        <f t="shared" si="6"/>
        <v>7.3876317452689105E-2</v>
      </c>
      <c r="T30" s="85">
        <f>分析係数表!F33</f>
        <v>0.64348226623675731</v>
      </c>
      <c r="U30" s="86">
        <f t="shared" si="7"/>
        <v>4.7538100175682489E-2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投入係数表!V31</f>
        <v>4.3699090612124472E-2</v>
      </c>
      <c r="E31" s="77">
        <f t="shared" si="0"/>
        <v>4.3699090612124474</v>
      </c>
      <c r="F31" s="76">
        <f>分析係数表!C34</f>
        <v>0.40150848192581112</v>
      </c>
      <c r="G31" s="77">
        <f t="shared" si="1"/>
        <v>1.7545555533212562</v>
      </c>
      <c r="H31" s="77">
        <v>1.9694016087313098</v>
      </c>
      <c r="I31" s="77">
        <f t="shared" si="2"/>
        <v>1.9694016087313098</v>
      </c>
      <c r="J31" s="76">
        <f>分析係数表!G34</f>
        <v>0.42480512041441487</v>
      </c>
      <c r="K31" s="78">
        <f t="shared" si="3"/>
        <v>0.83661188754144644</v>
      </c>
      <c r="L31" s="79"/>
      <c r="M31" s="80"/>
      <c r="N31" s="81">
        <f>分析係数表!H34</f>
        <v>0.15672180898436738</v>
      </c>
      <c r="O31" s="82">
        <f t="shared" si="4"/>
        <v>2.102104298196771</v>
      </c>
      <c r="P31" s="76">
        <f>分析係数表!C34</f>
        <v>0.40150848192581112</v>
      </c>
      <c r="Q31" s="82">
        <f t="shared" si="5"/>
        <v>0.84401270561870811</v>
      </c>
      <c r="R31" s="83">
        <v>0.92122673001439326</v>
      </c>
      <c r="S31" s="84">
        <f t="shared" si="6"/>
        <v>2.890628338745703</v>
      </c>
      <c r="T31" s="85">
        <f>分析係数表!F34</f>
        <v>0.69808980649017505</v>
      </c>
      <c r="U31" s="86">
        <f t="shared" si="7"/>
        <v>2.0179181776300039</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投入係数表!V32</f>
        <v>6.143373481280098E-3</v>
      </c>
      <c r="E32" s="77">
        <f t="shared" si="0"/>
        <v>0.61433734812800977</v>
      </c>
      <c r="F32" s="76">
        <f>分析係数表!C35</f>
        <v>0.54799934277091245</v>
      </c>
      <c r="G32" s="77">
        <f t="shared" si="1"/>
        <v>0.33665646301377461</v>
      </c>
      <c r="H32" s="77">
        <v>0.44438742308908419</v>
      </c>
      <c r="I32" s="77">
        <f t="shared" si="2"/>
        <v>0.44438742308908419</v>
      </c>
      <c r="J32" s="76">
        <f>分析係数表!G35</f>
        <v>0.31370112289734142</v>
      </c>
      <c r="K32" s="78">
        <f t="shared" si="3"/>
        <v>0.13940483362450165</v>
      </c>
      <c r="L32" s="79"/>
      <c r="M32" s="80"/>
      <c r="N32" s="81">
        <f>分析係数表!H35</f>
        <v>5.7539116932049765E-2</v>
      </c>
      <c r="O32" s="82">
        <f t="shared" si="4"/>
        <v>0.77177022011897023</v>
      </c>
      <c r="P32" s="76">
        <f>分析係数表!C35</f>
        <v>0.54799934277091245</v>
      </c>
      <c r="Q32" s="82">
        <f t="shared" si="5"/>
        <v>0.42292957339535814</v>
      </c>
      <c r="R32" s="83">
        <v>0.58621897610209339</v>
      </c>
      <c r="S32" s="84">
        <f t="shared" si="6"/>
        <v>1.0306063991911776</v>
      </c>
      <c r="T32" s="85">
        <f>分析係数表!F35</f>
        <v>0.64107230038613461</v>
      </c>
      <c r="U32" s="86">
        <f t="shared" si="7"/>
        <v>0.66069321512215917</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投入係数表!V33</f>
        <v>1.8651408339392407E-3</v>
      </c>
      <c r="E33" s="77">
        <f t="shared" si="0"/>
        <v>0.18651408339392408</v>
      </c>
      <c r="F33" s="76">
        <f>分析係数表!C36</f>
        <v>1</v>
      </c>
      <c r="G33" s="77">
        <f t="shared" si="1"/>
        <v>0.18651408339392408</v>
      </c>
      <c r="H33" s="77">
        <v>0.32350452270603614</v>
      </c>
      <c r="I33" s="77">
        <f t="shared" si="2"/>
        <v>0.32350452270603614</v>
      </c>
      <c r="J33" s="76">
        <f>分析係数表!G36</f>
        <v>7.1688905781264842E-2</v>
      </c>
      <c r="K33" s="78">
        <f t="shared" si="3"/>
        <v>2.3191685248086076E-2</v>
      </c>
      <c r="L33" s="79"/>
      <c r="M33" s="80"/>
      <c r="N33" s="81">
        <f>分析係数表!H36</f>
        <v>0.19452761335809809</v>
      </c>
      <c r="O33" s="82">
        <f t="shared" si="4"/>
        <v>2.6091922675471806</v>
      </c>
      <c r="P33" s="76">
        <f>分析係数表!C36</f>
        <v>1</v>
      </c>
      <c r="Q33" s="82">
        <f t="shared" si="5"/>
        <v>2.6091922675471806</v>
      </c>
      <c r="R33" s="83">
        <v>2.7866574355399103</v>
      </c>
      <c r="S33" s="84">
        <f t="shared" si="6"/>
        <v>3.1101619582459463</v>
      </c>
      <c r="T33" s="85">
        <f>分析係数表!F36</f>
        <v>0.82458021691620631</v>
      </c>
      <c r="U33" s="86">
        <f t="shared" si="7"/>
        <v>2.5645780221749752</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投入係数表!V34</f>
        <v>1.9842147967839494E-2</v>
      </c>
      <c r="E34" s="77">
        <f t="shared" si="0"/>
        <v>1.9842147967839494</v>
      </c>
      <c r="F34" s="76">
        <f>分析係数表!C37</f>
        <v>0.69131042420256494</v>
      </c>
      <c r="G34" s="77">
        <f t="shared" si="1"/>
        <v>1.3717083728737183</v>
      </c>
      <c r="H34" s="77">
        <v>1.6370150394288363</v>
      </c>
      <c r="I34" s="77">
        <f t="shared" si="2"/>
        <v>1.6370150394288363</v>
      </c>
      <c r="J34" s="76">
        <f>分析係数表!G37</f>
        <v>0.4182361073997049</v>
      </c>
      <c r="K34" s="78">
        <f t="shared" si="3"/>
        <v>0.68465879784549089</v>
      </c>
      <c r="L34" s="79"/>
      <c r="M34" s="80"/>
      <c r="N34" s="81">
        <f>分析係数表!H37</f>
        <v>4.8668421919292611E-2</v>
      </c>
      <c r="O34" s="82">
        <f t="shared" si="4"/>
        <v>0.65278788935625243</v>
      </c>
      <c r="P34" s="76">
        <f>分析係数表!C37</f>
        <v>0.69131042420256494</v>
      </c>
      <c r="Q34" s="82">
        <f t="shared" si="5"/>
        <v>0.45127907270516787</v>
      </c>
      <c r="R34" s="83">
        <v>0.54717716290794094</v>
      </c>
      <c r="S34" s="84">
        <f t="shared" si="6"/>
        <v>2.184192202336777</v>
      </c>
      <c r="T34" s="85">
        <f>分析係数表!F37</f>
        <v>0.69719766239499947</v>
      </c>
      <c r="U34" s="86">
        <f t="shared" si="7"/>
        <v>1.5228136976905866</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投入係数表!V35</f>
        <v>1.8935921347959409E-2</v>
      </c>
      <c r="E35" s="77">
        <f t="shared" si="0"/>
        <v>1.893592134795941</v>
      </c>
      <c r="F35" s="76">
        <f>分析係数表!C38</f>
        <v>0.16493332646861969</v>
      </c>
      <c r="G35" s="77">
        <f t="shared" si="1"/>
        <v>0.31231644976670947</v>
      </c>
      <c r="H35" s="77">
        <v>0.3711128466537012</v>
      </c>
      <c r="I35" s="77">
        <f t="shared" si="2"/>
        <v>0.3711128466537012</v>
      </c>
      <c r="J35" s="76">
        <f>分析係数表!G38</f>
        <v>0.22742119554523632</v>
      </c>
      <c r="K35" s="78">
        <f t="shared" si="3"/>
        <v>8.4398927268180685E-2</v>
      </c>
      <c r="L35" s="79"/>
      <c r="M35" s="80"/>
      <c r="N35" s="81">
        <f>分析係数表!H38</f>
        <v>4.333006953137588E-2</v>
      </c>
      <c r="O35" s="82">
        <f t="shared" si="4"/>
        <v>0.58118475018467675</v>
      </c>
      <c r="P35" s="76">
        <f>分析係数表!C38</f>
        <v>0.16493332646861969</v>
      </c>
      <c r="Q35" s="82">
        <f t="shared" si="5"/>
        <v>9.5856734140792474E-2</v>
      </c>
      <c r="R35" s="83">
        <v>0.12578989886903105</v>
      </c>
      <c r="S35" s="84">
        <f t="shared" si="6"/>
        <v>0.49690274552273228</v>
      </c>
      <c r="T35" s="85">
        <f>分析係数表!F38</f>
        <v>0.45295344535830939</v>
      </c>
      <c r="U35" s="86">
        <f t="shared" si="7"/>
        <v>0.22507381059252482</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投入係数表!V36</f>
        <v>0</v>
      </c>
      <c r="E36" s="77">
        <f t="shared" si="0"/>
        <v>0</v>
      </c>
      <c r="F36" s="76">
        <f>分析係数表!C39</f>
        <v>1</v>
      </c>
      <c r="G36" s="77">
        <f t="shared" si="1"/>
        <v>0</v>
      </c>
      <c r="H36" s="77">
        <v>1.8017047452554467E-2</v>
      </c>
      <c r="I36" s="77">
        <f t="shared" si="2"/>
        <v>1.8017047452554467E-2</v>
      </c>
      <c r="J36" s="76">
        <f>分析係数表!G39</f>
        <v>0.35098455975764681</v>
      </c>
      <c r="K36" s="78">
        <f t="shared" si="3"/>
        <v>6.3237054682674619E-3</v>
      </c>
      <c r="L36" s="79"/>
      <c r="M36" s="80"/>
      <c r="N36" s="81">
        <f>分析係数表!H39</f>
        <v>3.8129823772400278E-3</v>
      </c>
      <c r="O36" s="82">
        <f t="shared" si="4"/>
        <v>5.1143403053395778E-2</v>
      </c>
      <c r="P36" s="76">
        <f>分析係数表!C39</f>
        <v>1</v>
      </c>
      <c r="Q36" s="82">
        <f t="shared" si="5"/>
        <v>5.1143403053395778E-2</v>
      </c>
      <c r="R36" s="83">
        <v>7.0770159985538622E-2</v>
      </c>
      <c r="S36" s="84">
        <f t="shared" si="6"/>
        <v>8.8787207438093096E-2</v>
      </c>
      <c r="T36" s="85">
        <f>分析係数表!F39</f>
        <v>0.70174924264634031</v>
      </c>
      <c r="U36" s="86">
        <f t="shared" si="7"/>
        <v>6.2306355576365345E-2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投入係数表!V37</f>
        <v>1.2223521849545305E-3</v>
      </c>
      <c r="E37" s="77">
        <f t="shared" si="0"/>
        <v>0.12223521849545306</v>
      </c>
      <c r="F37" s="76">
        <f>分析係数表!C40</f>
        <v>0.986418220166009</v>
      </c>
      <c r="G37" s="77">
        <f t="shared" si="1"/>
        <v>0.12057504666988803</v>
      </c>
      <c r="H37" s="77">
        <v>0.12989930110784592</v>
      </c>
      <c r="I37" s="77">
        <f t="shared" si="2"/>
        <v>0.12989930110784592</v>
      </c>
      <c r="J37" s="76">
        <f>分析係数表!G40</f>
        <v>0.50833339863186511</v>
      </c>
      <c r="K37" s="78">
        <f t="shared" si="3"/>
        <v>6.6032153212055314E-2</v>
      </c>
      <c r="L37" s="79"/>
      <c r="M37" s="80"/>
      <c r="N37" s="81">
        <f>分析係数表!H40</f>
        <v>2.8557086729192376E-2</v>
      </c>
      <c r="O37" s="82">
        <f t="shared" si="4"/>
        <v>0.38303523387355176</v>
      </c>
      <c r="P37" s="76">
        <f>分析係数表!C40</f>
        <v>0.986418220166009</v>
      </c>
      <c r="Q37" s="82">
        <f t="shared" si="5"/>
        <v>0.37783293365841991</v>
      </c>
      <c r="R37" s="83">
        <v>0.37975955501422531</v>
      </c>
      <c r="S37" s="84">
        <f t="shared" si="6"/>
        <v>0.50965885612207118</v>
      </c>
      <c r="T37" s="85">
        <f>分析係数表!F40</f>
        <v>0.70189391861713379</v>
      </c>
      <c r="U37" s="86">
        <f t="shared" si="7"/>
        <v>0.35772645168144651</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投入係数表!V38</f>
        <v>0</v>
      </c>
      <c r="E38" s="77">
        <f t="shared" si="0"/>
        <v>0</v>
      </c>
      <c r="F38" s="76">
        <f>分析係数表!C41</f>
        <v>0.80184103858729516</v>
      </c>
      <c r="G38" s="77">
        <f t="shared" si="1"/>
        <v>0</v>
      </c>
      <c r="H38" s="77">
        <v>2.4493541915358522E-3</v>
      </c>
      <c r="I38" s="77">
        <f t="shared" si="2"/>
        <v>2.4493541915358522E-3</v>
      </c>
      <c r="J38" s="76">
        <f>分析係数表!G41</f>
        <v>0.44493407945472047</v>
      </c>
      <c r="K38" s="78">
        <f t="shared" si="3"/>
        <v>1.0898011524695655E-3</v>
      </c>
      <c r="L38" s="79"/>
      <c r="M38" s="80"/>
      <c r="N38" s="81">
        <f>分析係数表!H41</f>
        <v>5.1019775806905684E-2</v>
      </c>
      <c r="O38" s="82">
        <f t="shared" si="4"/>
        <v>0.68432651914724829</v>
      </c>
      <c r="P38" s="76">
        <f>分析係数表!C41</f>
        <v>0.80184103858729516</v>
      </c>
      <c r="Q38" s="82">
        <f t="shared" si="5"/>
        <v>0.54872108684585807</v>
      </c>
      <c r="R38" s="83">
        <v>0.55910259241491067</v>
      </c>
      <c r="S38" s="84">
        <f t="shared" si="6"/>
        <v>0.56155194660644647</v>
      </c>
      <c r="T38" s="85">
        <f>分析係数表!F41</f>
        <v>0.54844555184325272</v>
      </c>
      <c r="U38" s="86">
        <f t="shared" si="7"/>
        <v>0.30798066724522533</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投入係数表!V39</f>
        <v>6.6386368665633986E-4</v>
      </c>
      <c r="E39" s="77">
        <f>$C$24*D39</f>
        <v>6.638636866563398E-2</v>
      </c>
      <c r="F39" s="76">
        <f>分析係数表!C42</f>
        <v>0.44131191733123665</v>
      </c>
      <c r="G39" s="77">
        <f>E39*F39</f>
        <v>2.9297095640489261E-2</v>
      </c>
      <c r="H39" s="77">
        <v>3.6088479444955003E-2</v>
      </c>
      <c r="I39" s="77">
        <f>C39+H39</f>
        <v>3.6088479444955003E-2</v>
      </c>
      <c r="J39" s="76">
        <f>分析係数表!G42</f>
        <v>0.48534983581712554</v>
      </c>
      <c r="K39" s="78">
        <f t="shared" si="3"/>
        <v>1.7515537573498621E-2</v>
      </c>
      <c r="L39" s="79"/>
      <c r="M39" s="80"/>
      <c r="N39" s="81">
        <f>分析係数表!H42</f>
        <v>1.2950152359941286E-2</v>
      </c>
      <c r="O39" s="82">
        <f t="shared" si="4"/>
        <v>0.17369995353263834</v>
      </c>
      <c r="P39" s="76">
        <f>分析係数表!C42</f>
        <v>0.44131191733123665</v>
      </c>
      <c r="Q39" s="82">
        <f>O39*P39</f>
        <v>7.6655859533835344E-2</v>
      </c>
      <c r="R39" s="83">
        <v>8.1023973612516453E-2</v>
      </c>
      <c r="S39" s="84">
        <f>I39+R39</f>
        <v>0.11711245305747145</v>
      </c>
      <c r="T39" s="85">
        <f>分析係数表!F42</f>
        <v>0.55380146501641825</v>
      </c>
      <c r="U39" s="86">
        <f>S39*T39</f>
        <v>6.4857048074894202E-2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投入係数表!V40</f>
        <v>3.405726087735382E-2</v>
      </c>
      <c r="E40" s="77">
        <f>$C$24*D40</f>
        <v>3.4057260877353821</v>
      </c>
      <c r="F40" s="76">
        <f>分析係数表!C43</f>
        <v>0.58313408441687564</v>
      </c>
      <c r="G40" s="77">
        <f>E40*F40</f>
        <v>1.98599496394624</v>
      </c>
      <c r="H40" s="77">
        <v>2.5967319543017657</v>
      </c>
      <c r="I40" s="77">
        <f>C40+H40</f>
        <v>2.5967319543017657</v>
      </c>
      <c r="J40" s="76">
        <f>分析係数表!G43</f>
        <v>0.35547453496171444</v>
      </c>
      <c r="K40" s="78">
        <f t="shared" si="3"/>
        <v>0.9230720838756441</v>
      </c>
      <c r="L40" s="79"/>
      <c r="M40" s="80"/>
      <c r="N40" s="81">
        <f>分析係数表!H43</f>
        <v>3.5303064373624467E-2</v>
      </c>
      <c r="O40" s="82">
        <f t="shared" si="4"/>
        <v>0.47351880277693598</v>
      </c>
      <c r="P40" s="76">
        <f>分析係数表!C43</f>
        <v>0.58313408441687564</v>
      </c>
      <c r="Q40" s="82">
        <f>O40*P40</f>
        <v>0.27612495351150368</v>
      </c>
      <c r="R40" s="83">
        <v>0.56925838927143935</v>
      </c>
      <c r="S40" s="84">
        <f>I40+R40</f>
        <v>3.1659903435732053</v>
      </c>
      <c r="T40" s="85">
        <f>分析係数表!F43</f>
        <v>0.6082654287782493</v>
      </c>
      <c r="U40" s="86">
        <f>S40*T40</f>
        <v>1.9257624738413526</v>
      </c>
      <c r="V40" s="87">
        <f>分析係数表!D43</f>
        <v>0.13569621261928955</v>
      </c>
      <c r="W40" s="88">
        <f>ROUND(S40*V40,0)</f>
        <v>0</v>
      </c>
      <c r="X40" s="76">
        <f>分析係数表!E43</f>
        <v>0.1090457500713911</v>
      </c>
      <c r="Y40" s="89">
        <f>ROUND(S40*X40,0)</f>
        <v>0</v>
      </c>
    </row>
    <row r="41" spans="1:25" x14ac:dyDescent="0.2">
      <c r="A41" s="6" t="s">
        <v>341</v>
      </c>
      <c r="B41" s="5" t="s">
        <v>42</v>
      </c>
      <c r="C41" s="90"/>
      <c r="D41" s="76">
        <f>投入係数表!V41</f>
        <v>1.3698774486559394E-4</v>
      </c>
      <c r="E41" s="77">
        <f>$C$24*D41</f>
        <v>1.3698774486559394E-2</v>
      </c>
      <c r="F41" s="76">
        <f>分析係数表!C44</f>
        <v>0.48869592147894036</v>
      </c>
      <c r="G41" s="77">
        <f>E41*F41</f>
        <v>6.6945352208413415E-3</v>
      </c>
      <c r="H41" s="77">
        <v>1.4651753787843422E-2</v>
      </c>
      <c r="I41" s="77">
        <f>C41+H41</f>
        <v>1.4651753787843422E-2</v>
      </c>
      <c r="J41" s="76">
        <f>分析係数表!G44</f>
        <v>0.26651387949759747</v>
      </c>
      <c r="K41" s="78">
        <f t="shared" si="3"/>
        <v>3.9048957434417693E-3</v>
      </c>
      <c r="L41" s="79"/>
      <c r="M41" s="80"/>
      <c r="N41" s="81">
        <f>分析係数表!H44</f>
        <v>0.11648762971842183</v>
      </c>
      <c r="O41" s="82">
        <f t="shared" si="4"/>
        <v>1.5624446189379653</v>
      </c>
      <c r="P41" s="76">
        <f>分析係数表!C44</f>
        <v>0.48869592147894036</v>
      </c>
      <c r="Q41" s="82">
        <f>O41*P41</f>
        <v>0.76356031281170078</v>
      </c>
      <c r="R41" s="83">
        <v>0.77731009743470048</v>
      </c>
      <c r="S41" s="84">
        <f>I41+R41</f>
        <v>0.79196185122254392</v>
      </c>
      <c r="T41" s="85">
        <f>分析係数表!F44</f>
        <v>0.48744292920528731</v>
      </c>
      <c r="U41" s="86">
        <f>S41*T41</f>
        <v>0.38603620457875876</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投入係数表!V42</f>
        <v>1.3909524863275693E-3</v>
      </c>
      <c r="E42" s="77">
        <f>$C$24*D42</f>
        <v>0.13909524863275693</v>
      </c>
      <c r="F42" s="76">
        <f>分析係数表!C45</f>
        <v>1</v>
      </c>
      <c r="G42" s="77">
        <f>E42*F42</f>
        <v>0.13909524863275693</v>
      </c>
      <c r="H42" s="77">
        <v>0.17451312222339893</v>
      </c>
      <c r="I42" s="77">
        <f>C42+H42</f>
        <v>0.17451312222339893</v>
      </c>
      <c r="J42" s="76">
        <f>分析係数表!G45</f>
        <v>0</v>
      </c>
      <c r="K42" s="78">
        <f t="shared" si="3"/>
        <v>0</v>
      </c>
      <c r="L42" s="79"/>
      <c r="M42" s="80"/>
      <c r="N42" s="81">
        <f>分析係数表!H45</f>
        <v>0</v>
      </c>
      <c r="O42" s="82">
        <f t="shared" si="4"/>
        <v>0</v>
      </c>
      <c r="P42" s="76">
        <f>分析係数表!C45</f>
        <v>1</v>
      </c>
      <c r="Q42" s="82">
        <f>O42*P42</f>
        <v>0</v>
      </c>
      <c r="R42" s="83">
        <v>2.194571637368976E-2</v>
      </c>
      <c r="S42" s="84">
        <f>I42+R42</f>
        <v>0.19645883859708868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2.2128789555211329E-3</v>
      </c>
      <c r="E43" s="77">
        <f>$C$24*D43</f>
        <v>0.22128789555211328</v>
      </c>
      <c r="F43" s="76">
        <f>分析係数表!C46</f>
        <v>0.30494810971089692</v>
      </c>
      <c r="G43" s="77">
        <f>E43*F43</f>
        <v>6.7481325450519339E-2</v>
      </c>
      <c r="H43" s="77">
        <v>9.5003559968645526E-2</v>
      </c>
      <c r="I43" s="77">
        <f>C43+H43</f>
        <v>9.5003559968645526E-2</v>
      </c>
      <c r="J43" s="76">
        <f>分析係数表!G46</f>
        <v>9.2473281285530198E-3</v>
      </c>
      <c r="K43" s="78">
        <f t="shared" si="3"/>
        <v>8.7852909241072942E-4</v>
      </c>
      <c r="L43" s="79"/>
      <c r="M43" s="80"/>
      <c r="N43" s="81">
        <f>分析係数表!H46</f>
        <v>2.1824388568312321E-2</v>
      </c>
      <c r="O43" s="82">
        <f t="shared" si="4"/>
        <v>0.29272978223178842</v>
      </c>
      <c r="P43" s="76">
        <f>分析係数表!C46</f>
        <v>0.30494810971089692</v>
      </c>
      <c r="Q43" s="82">
        <f>O43*P43</f>
        <v>8.9267393747666374E-2</v>
      </c>
      <c r="R43" s="83">
        <v>0.10349152845953657</v>
      </c>
      <c r="S43" s="84">
        <f>I43+R43</f>
        <v>0.19849508842818209</v>
      </c>
      <c r="T43" s="85">
        <f>分析係数表!F46</f>
        <v>0.31334798756916549</v>
      </c>
      <c r="U43" s="86">
        <f>S43*T43</f>
        <v>6.2198036501334403E-2</v>
      </c>
      <c r="V43" s="87">
        <f>分析係数表!D46</f>
        <v>1.3643598878192982E-3</v>
      </c>
      <c r="W43" s="88">
        <f>ROUND(S43*V43,0)</f>
        <v>0</v>
      </c>
      <c r="X43" s="76">
        <f>分析係数表!E46</f>
        <v>3.9414841203668609E-3</v>
      </c>
      <c r="Y43" s="89">
        <f>ROUND(S43*X43,0)</f>
        <v>0</v>
      </c>
    </row>
    <row r="44" spans="1:25" x14ac:dyDescent="0.2">
      <c r="A44" s="3">
        <v>37</v>
      </c>
      <c r="B44" s="14" t="s">
        <v>151</v>
      </c>
      <c r="C44" s="197">
        <f>SUM(C5:C43)</f>
        <v>100</v>
      </c>
      <c r="D44" s="92">
        <f>投入係数表!V44</f>
        <v>0.66027039273332699</v>
      </c>
      <c r="E44" s="91">
        <f>SUM(E5:E43)</f>
        <v>66.02703927333269</v>
      </c>
      <c r="F44" s="92">
        <f>分析係数表!C47</f>
        <v>0.48015758503444039</v>
      </c>
      <c r="G44" s="91">
        <f>SUM(G5:G43)</f>
        <v>13.812055117517668</v>
      </c>
      <c r="H44" s="91">
        <f>SUM(H5:H43)</f>
        <v>16.316300954031579</v>
      </c>
      <c r="I44" s="91">
        <f>SUM(I5:I43)</f>
        <v>116.31630095403158</v>
      </c>
      <c r="J44" s="92">
        <f>分析係数表!G47</f>
        <v>0.24216917805049562</v>
      </c>
      <c r="K44" s="93">
        <f>SUM(K5:K43)</f>
        <v>21.380923514447787</v>
      </c>
      <c r="L44" s="94">
        <f>最終需要_まとめ!$L$33</f>
        <v>0.62733333333333341</v>
      </c>
      <c r="M44" s="91">
        <f>K44*L44</f>
        <v>13.41296601806358</v>
      </c>
      <c r="N44" s="95">
        <f>分析係数表!H47</f>
        <v>1</v>
      </c>
      <c r="O44" s="96">
        <f>SUM(O5:O43)</f>
        <v>13.412966018063582</v>
      </c>
      <c r="P44" s="92">
        <f>分析係数表!C47</f>
        <v>0.48015758503444039</v>
      </c>
      <c r="Q44" s="96">
        <f>SUM(Q5:Q43)</f>
        <v>7.0890021016118503</v>
      </c>
      <c r="R44" s="91">
        <f>SUM(R7:R43)</f>
        <v>8.2197984867020857</v>
      </c>
      <c r="S44" s="97">
        <f>SUM(S5:S43)</f>
        <v>124.53858383769877</v>
      </c>
      <c r="T44" s="98">
        <f>分析係数表!F47</f>
        <v>0.48752883779285588</v>
      </c>
      <c r="U44" s="99">
        <f>SUM(U5:U43)</f>
        <v>45.323572615014122</v>
      </c>
      <c r="V44" s="100">
        <f>分析係数表!D47</f>
        <v>6.635127530274626E-2</v>
      </c>
      <c r="W44" s="101">
        <f>SUM(W5:W43)</f>
        <v>4</v>
      </c>
      <c r="X44" s="92">
        <f>分析係数表!E47</f>
        <v>5.6027434453383658E-2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207</v>
      </c>
      <c r="S2" s="3" t="s">
        <v>153</v>
      </c>
      <c r="U2" s="64" t="s">
        <v>210</v>
      </c>
      <c r="W2" s="3" t="s">
        <v>130</v>
      </c>
      <c r="Y2" s="3" t="s">
        <v>154</v>
      </c>
    </row>
    <row r="3" spans="1:25" ht="44" x14ac:dyDescent="0.2">
      <c r="B3" s="65"/>
      <c r="C3" s="66" t="s">
        <v>228</v>
      </c>
      <c r="D3" s="66" t="s">
        <v>237</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1.3183034008406591E-2</v>
      </c>
      <c r="G5" s="77">
        <f t="shared" ref="G5:G38" si="1">E5*F5</f>
        <v>0</v>
      </c>
      <c r="H5" s="77">
        <f t="array" ref="H5:H43">MMULT(逆行列係数!C5:AO43,'21'!G5:G43)</f>
        <v>1.8180772296992527E-5</v>
      </c>
      <c r="I5" s="77">
        <f t="shared" ref="I5:I38" si="2">C5+H5</f>
        <v>1.8180772296992527E-5</v>
      </c>
      <c r="J5" s="76">
        <f>分析係数表!G8</f>
        <v>0.12262521588946459</v>
      </c>
      <c r="K5" s="78">
        <f t="shared" ref="K5:K38" si="3">I5*J5</f>
        <v>2.2294211279559058E-6</v>
      </c>
      <c r="L5" s="79" t="s">
        <v>184</v>
      </c>
      <c r="M5" s="80" t="s">
        <v>184</v>
      </c>
      <c r="N5" s="81">
        <f>分析係数表!H8</f>
        <v>1.0919276675383911E-2</v>
      </c>
      <c r="O5" s="82">
        <f t="shared" ref="O5:O43" si="4">$M$44*N5</f>
        <v>0.11523070292647755</v>
      </c>
      <c r="P5" s="76">
        <f>分析係数表!C8</f>
        <v>1.3183034008406591E-2</v>
      </c>
      <c r="Q5" s="82">
        <f t="shared" ref="Q5:Q38" si="5">O5*P5</f>
        <v>1.5190902754923506E-3</v>
      </c>
      <c r="R5" s="83">
        <f t="array" ref="R5:R43">MMULT(逆行列係数!C5:AO43,'21'!Q5:Q43)</f>
        <v>1.7587319800482437E-3</v>
      </c>
      <c r="S5" s="84">
        <f t="shared" ref="S5:S38" si="6">I5+R5</f>
        <v>1.7769127523452361E-3</v>
      </c>
      <c r="T5" s="85">
        <f>分析係数表!F8</f>
        <v>0.45595854922279794</v>
      </c>
      <c r="U5" s="86">
        <f t="shared" ref="U5:U38" si="7">S5*T5</f>
        <v>8.1019856065482274E-4</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投入係数表!W6</f>
        <v>0</v>
      </c>
      <c r="E6" s="77">
        <f t="shared" si="0"/>
        <v>0</v>
      </c>
      <c r="F6" s="76">
        <f>分析係数表!C9</f>
        <v>2.8837209302325584E-2</v>
      </c>
      <c r="G6" s="77">
        <f t="shared" si="1"/>
        <v>0</v>
      </c>
      <c r="H6" s="77">
        <v>6.577915190340816E-6</v>
      </c>
      <c r="I6" s="77">
        <f t="shared" si="2"/>
        <v>6.577915190340816E-6</v>
      </c>
      <c r="J6" s="76">
        <f>分析係数表!G9</f>
        <v>0.26470588235294118</v>
      </c>
      <c r="K6" s="78">
        <f t="shared" si="3"/>
        <v>1.7412128445019807E-6</v>
      </c>
      <c r="L6" s="79"/>
      <c r="M6" s="80"/>
      <c r="N6" s="81">
        <f>分析係数表!H9</f>
        <v>5.6393540150961169E-4</v>
      </c>
      <c r="O6" s="82">
        <f t="shared" si="4"/>
        <v>5.9511884031268197E-3</v>
      </c>
      <c r="P6" s="76">
        <f>分析係数表!C9</f>
        <v>2.8837209302325584E-2</v>
      </c>
      <c r="Q6" s="82">
        <f t="shared" si="5"/>
        <v>1.7161566557854087E-4</v>
      </c>
      <c r="R6" s="83">
        <v>1.9592478315339656E-4</v>
      </c>
      <c r="S6" s="84">
        <f t="shared" si="6"/>
        <v>2.0250269834373738E-4</v>
      </c>
      <c r="T6" s="85">
        <f>分析係数表!F9</f>
        <v>0.73529411764705888</v>
      </c>
      <c r="U6" s="86">
        <f t="shared" si="7"/>
        <v>1.4889904289980692E-4</v>
      </c>
      <c r="V6" s="87">
        <f>分析係数表!D9</f>
        <v>5.8823529411764705E-2</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7.2513812154696433E-3</v>
      </c>
      <c r="G7" s="77">
        <f t="shared" si="1"/>
        <v>0</v>
      </c>
      <c r="H7" s="77">
        <v>2.4641845412791056E-6</v>
      </c>
      <c r="I7" s="77">
        <f t="shared" si="2"/>
        <v>2.4641845412791056E-6</v>
      </c>
      <c r="J7" s="76">
        <f>分析係数表!G10</f>
        <v>0.19230769230769232</v>
      </c>
      <c r="K7" s="78">
        <f t="shared" si="3"/>
        <v>4.7388164255367418E-7</v>
      </c>
      <c r="L7" s="79"/>
      <c r="M7" s="80"/>
      <c r="N7" s="81">
        <f>分析係数表!H10</f>
        <v>1.0712116731972216E-3</v>
      </c>
      <c r="O7" s="82">
        <f t="shared" si="4"/>
        <v>1.1304455208451258E-2</v>
      </c>
      <c r="P7" s="76">
        <f>分析係数表!C10</f>
        <v>7.2513812154696433E-3</v>
      </c>
      <c r="Q7" s="82">
        <f t="shared" si="5"/>
        <v>8.1972914149681416E-5</v>
      </c>
      <c r="R7" s="83">
        <v>1.093104264104352E-4</v>
      </c>
      <c r="S7" s="84">
        <f t="shared" si="6"/>
        <v>1.117746109517143E-4</v>
      </c>
      <c r="T7" s="85">
        <f>分析係数表!F10</f>
        <v>0.57692307692307687</v>
      </c>
      <c r="U7" s="86">
        <f t="shared" si="7"/>
        <v>6.4485352472142866E-5</v>
      </c>
      <c r="V7" s="87">
        <f>分析係数表!D10</f>
        <v>3.8461538461538464E-2</v>
      </c>
      <c r="W7" s="167">
        <f t="shared" si="8"/>
        <v>0</v>
      </c>
      <c r="X7" s="76">
        <f>分析係数表!E10</f>
        <v>0</v>
      </c>
      <c r="Y7" s="166">
        <f t="shared" si="9"/>
        <v>0</v>
      </c>
    </row>
    <row r="8" spans="1:25" x14ac:dyDescent="0.2">
      <c r="A8" s="6" t="s">
        <v>222</v>
      </c>
      <c r="B8" s="5" t="s">
        <v>27</v>
      </c>
      <c r="C8" s="90"/>
      <c r="D8" s="76">
        <f>投入係数表!W8</f>
        <v>1.1068374885857384E-4</v>
      </c>
      <c r="E8" s="77">
        <f t="shared" si="0"/>
        <v>1.1068374885857383E-2</v>
      </c>
      <c r="F8" s="76">
        <f>分析係数表!C11</f>
        <v>1.1498343082089746E-2</v>
      </c>
      <c r="G8" s="77">
        <f t="shared" si="1"/>
        <v>1.2726797179877413E-4</v>
      </c>
      <c r="H8" s="77">
        <v>4.5166610652012341E-3</v>
      </c>
      <c r="I8" s="77">
        <f t="shared" si="2"/>
        <v>4.5166610652012341E-3</v>
      </c>
      <c r="J8" s="76">
        <f>分析係数表!G11</f>
        <v>0.33907284768211921</v>
      </c>
      <c r="K8" s="78">
        <f t="shared" si="3"/>
        <v>1.5314771293927364E-3</v>
      </c>
      <c r="L8" s="79"/>
      <c r="M8" s="80"/>
      <c r="N8" s="81">
        <f>分析係数表!H11</f>
        <v>-2.0361874779781897E-5</v>
      </c>
      <c r="O8" s="82">
        <f t="shared" si="4"/>
        <v>-2.1487807421023052E-4</v>
      </c>
      <c r="P8" s="76">
        <f>分析係数表!C11</f>
        <v>1.1498343082089746E-2</v>
      </c>
      <c r="Q8" s="82">
        <f t="shared" si="5"/>
        <v>-2.4707418180879709E-6</v>
      </c>
      <c r="R8" s="83">
        <v>3.1290636454360977E-4</v>
      </c>
      <c r="S8" s="84">
        <f t="shared" si="6"/>
        <v>4.8295674297448438E-3</v>
      </c>
      <c r="T8" s="85">
        <f>分析係数表!F11</f>
        <v>0.56026490066225165</v>
      </c>
      <c r="U8" s="86">
        <f t="shared" si="7"/>
        <v>2.7058371162676409E-3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投入係数表!W9</f>
        <v>0</v>
      </c>
      <c r="E9" s="77">
        <f t="shared" si="0"/>
        <v>0</v>
      </c>
      <c r="F9" s="76">
        <f>分析係数表!C12</f>
        <v>1.9264738750820132E-2</v>
      </c>
      <c r="G9" s="77">
        <f t="shared" si="1"/>
        <v>0</v>
      </c>
      <c r="H9" s="77">
        <v>4.5170097165367152E-5</v>
      </c>
      <c r="I9" s="77">
        <f t="shared" si="2"/>
        <v>4.5170097165367152E-5</v>
      </c>
      <c r="J9" s="76">
        <f>分析係数表!G12</f>
        <v>0.14212218649517686</v>
      </c>
      <c r="K9" s="78">
        <f t="shared" si="3"/>
        <v>6.4196729733415701E-6</v>
      </c>
      <c r="L9" s="79"/>
      <c r="M9" s="80"/>
      <c r="N9" s="81">
        <f>分析係数表!H12</f>
        <v>9.1393832299599312E-2</v>
      </c>
      <c r="O9" s="82">
        <f t="shared" si="4"/>
        <v>0.96447556483013686</v>
      </c>
      <c r="P9" s="76">
        <f>分析係数表!C12</f>
        <v>1.9264738750820132E-2</v>
      </c>
      <c r="Q9" s="82">
        <f t="shared" si="5"/>
        <v>1.858036978800227E-2</v>
      </c>
      <c r="R9" s="83">
        <v>2.0562399685986641E-2</v>
      </c>
      <c r="S9" s="84">
        <f t="shared" si="6"/>
        <v>2.0607569783152008E-2</v>
      </c>
      <c r="T9" s="85">
        <f>分析係数表!F12</f>
        <v>0.30139335476956058</v>
      </c>
      <c r="U9" s="86">
        <f t="shared" si="7"/>
        <v>6.2109845905920094E-3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投入係数表!W10</f>
        <v>1.7524926902607524E-3</v>
      </c>
      <c r="E10" s="77">
        <f t="shared" si="0"/>
        <v>0.17524926902607524</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0.14920946622659095</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投入係数表!W11</f>
        <v>1.4296650894232454E-3</v>
      </c>
      <c r="E11" s="77">
        <f t="shared" si="0"/>
        <v>0.14296650894232454</v>
      </c>
      <c r="F11" s="76">
        <f>分析係数表!C14</f>
        <v>0.18033902375567878</v>
      </c>
      <c r="G11" s="77">
        <f t="shared" si="1"/>
        <v>2.578244065241633E-2</v>
      </c>
      <c r="H11" s="77">
        <v>6.8129846618391499E-2</v>
      </c>
      <c r="I11" s="77">
        <f t="shared" si="2"/>
        <v>6.8129846618391499E-2</v>
      </c>
      <c r="J11" s="76">
        <f>分析係数表!G14</f>
        <v>0.15919504269018833</v>
      </c>
      <c r="K11" s="78">
        <f t="shared" si="3"/>
        <v>1.0845933840890817E-2</v>
      </c>
      <c r="L11" s="79"/>
      <c r="M11" s="80"/>
      <c r="N11" s="81">
        <f>分析係数表!H14</f>
        <v>1.121673710694942E-3</v>
      </c>
      <c r="O11" s="82">
        <f t="shared" si="4"/>
        <v>1.1836979131494004E-2</v>
      </c>
      <c r="P11" s="76">
        <f>分析係数表!C14</f>
        <v>0.18033902375567878</v>
      </c>
      <c r="Q11" s="82">
        <f t="shared" si="5"/>
        <v>2.1346692607899713E-3</v>
      </c>
      <c r="R11" s="83">
        <v>1.1998136919287345E-2</v>
      </c>
      <c r="S11" s="84">
        <f t="shared" si="6"/>
        <v>8.0127983537678846E-2</v>
      </c>
      <c r="T11" s="85">
        <f>分析係数表!F14</f>
        <v>0.29273560341521504</v>
      </c>
      <c r="U11" s="86">
        <f t="shared" si="7"/>
        <v>2.3456313611346834E-2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投入係数表!W12</f>
        <v>1.0090668437606648E-2</v>
      </c>
      <c r="E12" s="77">
        <f t="shared" si="0"/>
        <v>1.0090668437606647</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8.787578982701863E-2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投入係数表!W13</f>
        <v>1.9646365422396855E-3</v>
      </c>
      <c r="E13" s="77">
        <f t="shared" si="0"/>
        <v>0.19646365422396855</v>
      </c>
      <c r="F13" s="76">
        <f>分析係数表!C16</f>
        <v>5.2745741191408291E-2</v>
      </c>
      <c r="G13" s="77">
        <f t="shared" si="1"/>
        <v>1.0362621059215774E-2</v>
      </c>
      <c r="H13" s="77">
        <v>1.9273526950587892E-2</v>
      </c>
      <c r="I13" s="77">
        <f t="shared" si="2"/>
        <v>1.9273526950587892E-2</v>
      </c>
      <c r="J13" s="76">
        <f>分析係数表!G16</f>
        <v>3.3494998484389207E-2</v>
      </c>
      <c r="K13" s="78">
        <f t="shared" si="3"/>
        <v>6.4556675599877604E-4</v>
      </c>
      <c r="L13" s="79"/>
      <c r="M13" s="80"/>
      <c r="N13" s="81">
        <f>分析係数表!H16</f>
        <v>1.6486921479299057E-2</v>
      </c>
      <c r="O13" s="82">
        <f t="shared" si="4"/>
        <v>0.17398584243552712</v>
      </c>
      <c r="P13" s="76">
        <f>分析係数表!C16</f>
        <v>5.2745741191408291E-2</v>
      </c>
      <c r="Q13" s="82">
        <f t="shared" si="5"/>
        <v>9.177012216073456E-3</v>
      </c>
      <c r="R13" s="83">
        <v>1.099129470704268E-2</v>
      </c>
      <c r="S13" s="84">
        <f t="shared" si="6"/>
        <v>3.0264821657630572E-2</v>
      </c>
      <c r="T13" s="85">
        <f>分析係数表!F16</f>
        <v>0.28872385571385267</v>
      </c>
      <c r="U13" s="86">
        <f t="shared" si="7"/>
        <v>8.7381760014832131E-3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投入係数表!W14</f>
        <v>3.809365689882583E-2</v>
      </c>
      <c r="E14" s="77">
        <f t="shared" si="0"/>
        <v>3.8093656898825832</v>
      </c>
      <c r="F14" s="76">
        <f>分析係数表!C17</f>
        <v>0.15216261717207402</v>
      </c>
      <c r="G14" s="77">
        <f t="shared" si="1"/>
        <v>0.5796430531380371</v>
      </c>
      <c r="H14" s="77">
        <v>0.68099741055224816</v>
      </c>
      <c r="I14" s="77">
        <f t="shared" si="2"/>
        <v>0.68099741055224816</v>
      </c>
      <c r="J14" s="76">
        <f>分析係数表!G17</f>
        <v>0.21223848391031053</v>
      </c>
      <c r="K14" s="78">
        <f t="shared" si="3"/>
        <v>0.14453385796245646</v>
      </c>
      <c r="L14" s="79"/>
      <c r="M14" s="80"/>
      <c r="N14" s="81">
        <f>分析係数表!H17</f>
        <v>2.8913862187290294E-3</v>
      </c>
      <c r="O14" s="82">
        <f t="shared" si="4"/>
        <v>3.0512686537852735E-2</v>
      </c>
      <c r="P14" s="76">
        <f>分析係数表!C17</f>
        <v>0.15216261717207402</v>
      </c>
      <c r="Q14" s="82">
        <f t="shared" si="5"/>
        <v>4.6428902405507826E-3</v>
      </c>
      <c r="R14" s="83">
        <v>1.0719531355793458E-2</v>
      </c>
      <c r="S14" s="84">
        <f t="shared" si="6"/>
        <v>0.69171694190804167</v>
      </c>
      <c r="T14" s="85">
        <f>分析係数表!F17</f>
        <v>0.32270850924101696</v>
      </c>
      <c r="U14" s="86">
        <f t="shared" si="7"/>
        <v>0.22322294313989927</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投入係数表!W15</f>
        <v>5.8662386895044138E-3</v>
      </c>
      <c r="E15" s="77">
        <f t="shared" si="0"/>
        <v>0.58662386895044139</v>
      </c>
      <c r="F15" s="76">
        <f>分析係数表!C18</f>
        <v>0.19097312809809552</v>
      </c>
      <c r="G15" s="77">
        <f t="shared" si="1"/>
        <v>0.11202939527047305</v>
      </c>
      <c r="H15" s="77">
        <v>0.134342323384254</v>
      </c>
      <c r="I15" s="77">
        <f t="shared" si="2"/>
        <v>0.134342323384254</v>
      </c>
      <c r="J15" s="76">
        <f>分析係数表!G18</f>
        <v>0.21574136510077171</v>
      </c>
      <c r="K15" s="78">
        <f t="shared" si="3"/>
        <v>2.8983196237728284E-2</v>
      </c>
      <c r="L15" s="79"/>
      <c r="M15" s="80"/>
      <c r="N15" s="81">
        <f>分析係数表!H18</f>
        <v>4.4087885392745155E-4</v>
      </c>
      <c r="O15" s="82">
        <f t="shared" si="4"/>
        <v>4.6525774328997748E-3</v>
      </c>
      <c r="P15" s="76">
        <f>分析係数表!C18</f>
        <v>0.19097312809809552</v>
      </c>
      <c r="Q15" s="82">
        <f t="shared" si="5"/>
        <v>8.8851726607947715E-4</v>
      </c>
      <c r="R15" s="83">
        <v>2.3063683750624902E-3</v>
      </c>
      <c r="S15" s="84">
        <f t="shared" si="6"/>
        <v>0.13664869175931649</v>
      </c>
      <c r="T15" s="85">
        <f>分析係数表!F18</f>
        <v>0.45875477635423689</v>
      </c>
      <c r="U15" s="86">
        <f t="shared" si="7"/>
        <v>6.2688240027144293E-2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投入係数表!W16</f>
        <v>5.505594141140227E-2</v>
      </c>
      <c r="E16" s="77">
        <f t="shared" si="0"/>
        <v>5.5055941411402269</v>
      </c>
      <c r="F16" s="76">
        <f>分析係数表!C19</f>
        <v>0.34654894752252985</v>
      </c>
      <c r="G16" s="77">
        <f t="shared" si="1"/>
        <v>1.9079578550983523</v>
      </c>
      <c r="H16" s="77">
        <v>2.6071017824106857</v>
      </c>
      <c r="I16" s="77">
        <f t="shared" si="2"/>
        <v>2.6071017824106857</v>
      </c>
      <c r="J16" s="76">
        <f>分析係数表!G19</f>
        <v>5.7665249016256609E-2</v>
      </c>
      <c r="K16" s="78">
        <f t="shared" si="3"/>
        <v>0.15033917349343864</v>
      </c>
      <c r="L16" s="79"/>
      <c r="M16" s="80"/>
      <c r="N16" s="81">
        <f>分析係数表!H19</f>
        <v>-1.1331825964400361E-4</v>
      </c>
      <c r="O16" s="82">
        <f t="shared" si="4"/>
        <v>-1.1958431956047612E-3</v>
      </c>
      <c r="P16" s="76">
        <f>分析係数表!C19</f>
        <v>0.34654894752252985</v>
      </c>
      <c r="Q16" s="82">
        <f t="shared" si="5"/>
        <v>-4.1441820083880875E-4</v>
      </c>
      <c r="R16" s="83">
        <v>3.2908772666702273E-3</v>
      </c>
      <c r="S16" s="84">
        <f t="shared" si="6"/>
        <v>2.6103926596773559</v>
      </c>
      <c r="T16" s="85">
        <f>分析係数表!F19</f>
        <v>0.23996184268055168</v>
      </c>
      <c r="U16" s="86">
        <f t="shared" si="7"/>
        <v>0.62639463273596452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投入係数表!W17</f>
        <v>2.4811607035796969E-2</v>
      </c>
      <c r="E17" s="77">
        <f t="shared" si="0"/>
        <v>2.4811607035796968</v>
      </c>
      <c r="F17" s="76">
        <f>分析係数表!C20</f>
        <v>0.26243263202551737</v>
      </c>
      <c r="G17" s="77">
        <f t="shared" si="1"/>
        <v>0.65113753391870433</v>
      </c>
      <c r="H17" s="77">
        <v>0.8514166967687965</v>
      </c>
      <c r="I17" s="77">
        <f t="shared" si="2"/>
        <v>0.8514166967687965</v>
      </c>
      <c r="J17" s="76">
        <f>分析係数表!G20</f>
        <v>0.1000148720999405</v>
      </c>
      <c r="K17" s="78">
        <f t="shared" si="3"/>
        <v>8.5154332031085009E-2</v>
      </c>
      <c r="L17" s="79"/>
      <c r="M17" s="80"/>
      <c r="N17" s="81">
        <f>分析係数表!H20</f>
        <v>5.5154121686104877E-4</v>
      </c>
      <c r="O17" s="82">
        <f t="shared" si="4"/>
        <v>5.8203930536075482E-3</v>
      </c>
      <c r="P17" s="76">
        <f>分析係数表!C20</f>
        <v>0.26243263202551737</v>
      </c>
      <c r="Q17" s="82">
        <f t="shared" si="5"/>
        <v>1.527461068481267E-3</v>
      </c>
      <c r="R17" s="83">
        <v>5.6055211829370826E-3</v>
      </c>
      <c r="S17" s="84">
        <f t="shared" si="6"/>
        <v>0.85702221795173361</v>
      </c>
      <c r="T17" s="85">
        <f>分析係数表!F20</f>
        <v>0.22264772952607575</v>
      </c>
      <c r="U17" s="86">
        <f t="shared" si="7"/>
        <v>0.19081405098035514</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投入係数表!W18</f>
        <v>1.032125958106201E-2</v>
      </c>
      <c r="E18" s="77">
        <f t="shared" si="0"/>
        <v>1.032125958106201</v>
      </c>
      <c r="F18" s="76">
        <f>分析係数表!C21</f>
        <v>0.1872140973927936</v>
      </c>
      <c r="G18" s="77">
        <f t="shared" si="1"/>
        <v>0.19322852964252471</v>
      </c>
      <c r="H18" s="77">
        <v>0.23241199637065918</v>
      </c>
      <c r="I18" s="77">
        <f t="shared" si="2"/>
        <v>0.23241199637065918</v>
      </c>
      <c r="J18" s="76">
        <f>分析係数表!G21</f>
        <v>0.28516992623231124</v>
      </c>
      <c r="K18" s="78">
        <f t="shared" si="3"/>
        <v>6.6276911860525062E-2</v>
      </c>
      <c r="L18" s="79"/>
      <c r="M18" s="80"/>
      <c r="N18" s="81">
        <f>分析係数表!H21</f>
        <v>9.0743137605549761E-4</v>
      </c>
      <c r="O18" s="82">
        <f t="shared" si="4"/>
        <v>9.5760880898037512E-3</v>
      </c>
      <c r="P18" s="76">
        <f>分析係数表!C21</f>
        <v>0.1872140973927936</v>
      </c>
      <c r="Q18" s="82">
        <f t="shared" si="5"/>
        <v>1.7927786882864904E-3</v>
      </c>
      <c r="R18" s="83">
        <v>5.0160958066654505E-3</v>
      </c>
      <c r="S18" s="84">
        <f t="shared" si="6"/>
        <v>0.23742809217732463</v>
      </c>
      <c r="T18" s="85">
        <f>分析係数表!F21</f>
        <v>0.425556514517416</v>
      </c>
      <c r="U18" s="86">
        <f t="shared" si="7"/>
        <v>0.10103907135550204</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投入係数表!W19</f>
        <v>8.0891373124141047E-3</v>
      </c>
      <c r="E19" s="77">
        <f t="shared" si="0"/>
        <v>0.80891373124141053</v>
      </c>
      <c r="F19" s="76">
        <f>分析係数表!C22</f>
        <v>8.038175161462835E-2</v>
      </c>
      <c r="G19" s="77">
        <f t="shared" si="1"/>
        <v>6.5021902622309294E-2</v>
      </c>
      <c r="H19" s="77">
        <v>7.5662841325221331E-2</v>
      </c>
      <c r="I19" s="77">
        <f t="shared" si="2"/>
        <v>7.5662841325221331E-2</v>
      </c>
      <c r="J19" s="76">
        <f>分析係数表!G22</f>
        <v>0.19463811255169108</v>
      </c>
      <c r="K19" s="78">
        <f t="shared" si="3"/>
        <v>1.4726872625839172E-2</v>
      </c>
      <c r="L19" s="79"/>
      <c r="M19" s="80"/>
      <c r="N19" s="81">
        <f>分析係数表!H22</f>
        <v>4.3379646269970129E-5</v>
      </c>
      <c r="O19" s="82">
        <f t="shared" si="4"/>
        <v>4.5778372331744762E-4</v>
      </c>
      <c r="P19" s="76">
        <f>分析係数表!C22</f>
        <v>8.038175161462835E-2</v>
      </c>
      <c r="Q19" s="82">
        <f t="shared" si="5"/>
        <v>3.679745754092282E-5</v>
      </c>
      <c r="R19" s="83">
        <v>7.0575953783889736E-4</v>
      </c>
      <c r="S19" s="84">
        <f t="shared" si="6"/>
        <v>7.6368600863060229E-2</v>
      </c>
      <c r="T19" s="85">
        <f>分析係数表!F22</f>
        <v>0.41254969334958147</v>
      </c>
      <c r="U19" s="86">
        <f t="shared" si="7"/>
        <v>3.1505842867592081E-2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投入係数表!W20</f>
        <v>9.3158821955966311E-4</v>
      </c>
      <c r="E20" s="77">
        <f t="shared" si="0"/>
        <v>9.3158821955966309E-2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2.709332240042037E-4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投入係数表!W21</f>
        <v>3.9661676674322292E-4</v>
      </c>
      <c r="E21" s="77">
        <f t="shared" si="0"/>
        <v>3.9661676674322292E-2</v>
      </c>
      <c r="F21" s="76">
        <f>分析係数表!C24</f>
        <v>0.43147437344773087</v>
      </c>
      <c r="G21" s="77">
        <f t="shared" si="1"/>
        <v>1.7112997092939692E-2</v>
      </c>
      <c r="H21" s="77">
        <v>2.8225202641858346E-2</v>
      </c>
      <c r="I21" s="77">
        <f t="shared" si="2"/>
        <v>2.8225202641858346E-2</v>
      </c>
      <c r="J21" s="76">
        <f>分析係数表!G24</f>
        <v>0.20829056454796685</v>
      </c>
      <c r="K21" s="78">
        <f t="shared" si="3"/>
        <v>5.8790433927534405E-3</v>
      </c>
      <c r="L21" s="79"/>
      <c r="M21" s="80"/>
      <c r="N21" s="81">
        <f>分析係数表!H24</f>
        <v>3.3906948002854204E-4</v>
      </c>
      <c r="O21" s="82">
        <f t="shared" si="4"/>
        <v>3.5781870618486213E-3</v>
      </c>
      <c r="P21" s="76">
        <f>分析係数表!C24</f>
        <v>0.43147437344773087</v>
      </c>
      <c r="Q21" s="82">
        <f t="shared" si="5"/>
        <v>1.543896020589911E-3</v>
      </c>
      <c r="R21" s="83">
        <v>6.6872826829577365E-3</v>
      </c>
      <c r="S21" s="84">
        <f t="shared" si="6"/>
        <v>3.4912485324816084E-2</v>
      </c>
      <c r="T21" s="85">
        <f>分析係数表!F24</f>
        <v>0.39163047769443349</v>
      </c>
      <c r="U21" s="86">
        <f t="shared" si="7"/>
        <v>1.3672793305257622E-2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投入係数表!W22</f>
        <v>1.11421640517631E-2</v>
      </c>
      <c r="E22" s="77">
        <f t="shared" si="0"/>
        <v>1.1142164051763099</v>
      </c>
      <c r="F22" s="76">
        <f>分析係数表!C25</f>
        <v>2.0402938023075357E-2</v>
      </c>
      <c r="G22" s="77">
        <f t="shared" si="1"/>
        <v>2.2733288259106071E-2</v>
      </c>
      <c r="H22" s="77">
        <v>3.6038468889746392E-2</v>
      </c>
      <c r="I22" s="77">
        <f t="shared" si="2"/>
        <v>3.6038468889746392E-2</v>
      </c>
      <c r="J22" s="76">
        <f>分析係数表!G25</f>
        <v>0.19686528023418917</v>
      </c>
      <c r="K22" s="78">
        <f t="shared" si="3"/>
        <v>7.0947232771910321E-3</v>
      </c>
      <c r="L22" s="79"/>
      <c r="M22" s="80"/>
      <c r="N22" s="81">
        <f>分析係数表!H25</f>
        <v>5.1170276620495381E-4</v>
      </c>
      <c r="O22" s="82">
        <f t="shared" si="4"/>
        <v>5.3999794301527503E-3</v>
      </c>
      <c r="P22" s="76">
        <f>分析係数表!C25</f>
        <v>2.0402938023075357E-2</v>
      </c>
      <c r="Q22" s="82">
        <f t="shared" si="5"/>
        <v>1.1017544563928835E-4</v>
      </c>
      <c r="R22" s="83">
        <v>1.3374281495269686E-3</v>
      </c>
      <c r="S22" s="84">
        <f t="shared" si="6"/>
        <v>3.7375897039273361E-2</v>
      </c>
      <c r="T22" s="85">
        <f>分析係数表!F25</f>
        <v>0.34975910227480639</v>
      </c>
      <c r="U22" s="86">
        <f t="shared" si="7"/>
        <v>1.3072560195171844E-2</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投入係数表!W23</f>
        <v>3.2873073410996427E-2</v>
      </c>
      <c r="E23" s="77">
        <f t="shared" si="0"/>
        <v>3.2873073410996425</v>
      </c>
      <c r="F23" s="76">
        <f>分析係数表!C26</f>
        <v>0.47286916478187335</v>
      </c>
      <c r="G23" s="77">
        <f t="shared" si="1"/>
        <v>1.5544662767671089</v>
      </c>
      <c r="H23" s="77">
        <v>1.8030232672668296</v>
      </c>
      <c r="I23" s="77">
        <f t="shared" si="2"/>
        <v>1.8030232672668296</v>
      </c>
      <c r="J23" s="76">
        <f>分析係数表!G26</f>
        <v>0.19643719482749369</v>
      </c>
      <c r="K23" s="78">
        <f t="shared" si="3"/>
        <v>0.35418083283059842</v>
      </c>
      <c r="L23" s="79"/>
      <c r="M23" s="80"/>
      <c r="N23" s="81">
        <f>分析係数表!H26</f>
        <v>1.0239367117519889E-2</v>
      </c>
      <c r="O23" s="82">
        <f t="shared" si="4"/>
        <v>0.10805564375284898</v>
      </c>
      <c r="P23" s="76">
        <f>分析係数表!C26</f>
        <v>0.47286916478187335</v>
      </c>
      <c r="Q23" s="82">
        <f t="shared" si="5"/>
        <v>5.1096182011377347E-2</v>
      </c>
      <c r="R23" s="83">
        <v>5.8927822021365601E-2</v>
      </c>
      <c r="S23" s="84">
        <f t="shared" si="6"/>
        <v>1.8619510892881952</v>
      </c>
      <c r="T23" s="85">
        <f>分析係数表!F26</f>
        <v>0.33423527698357336</v>
      </c>
      <c r="U23" s="86">
        <f t="shared" si="7"/>
        <v>0.6223297380581061</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投入係数表!W24</f>
        <v>6.4842229539647843E-3</v>
      </c>
      <c r="E24" s="77">
        <f t="shared" si="0"/>
        <v>0.64842229539647844</v>
      </c>
      <c r="F24" s="76">
        <f>分析係数表!C27</f>
        <v>1</v>
      </c>
      <c r="G24" s="77">
        <f t="shared" si="1"/>
        <v>0.64842229539647844</v>
      </c>
      <c r="H24" s="77">
        <v>0.72577436450166155</v>
      </c>
      <c r="I24" s="77">
        <f t="shared" si="2"/>
        <v>0.72577436450166155</v>
      </c>
      <c r="J24" s="76">
        <f>分析係数表!G27</f>
        <v>0.17103446822411195</v>
      </c>
      <c r="K24" s="78">
        <f t="shared" si="3"/>
        <v>0.12413243248323447</v>
      </c>
      <c r="L24" s="79"/>
      <c r="M24" s="80"/>
      <c r="N24" s="81">
        <f>分析係数表!H27</f>
        <v>1.1068892190070134E-2</v>
      </c>
      <c r="O24" s="82">
        <f t="shared" si="4"/>
        <v>0.11680958964567445</v>
      </c>
      <c r="P24" s="76">
        <f>分析係数表!C27</f>
        <v>1</v>
      </c>
      <c r="Q24" s="82">
        <f t="shared" si="5"/>
        <v>0.11680958964567445</v>
      </c>
      <c r="R24" s="83">
        <v>0.12186656260291495</v>
      </c>
      <c r="S24" s="84">
        <f t="shared" si="6"/>
        <v>0.8476409271045765</v>
      </c>
      <c r="T24" s="85">
        <f>分析係数表!F27</f>
        <v>0.3217420626139369</v>
      </c>
      <c r="U24" s="86">
        <f t="shared" si="7"/>
        <v>0.2727217402426162</v>
      </c>
      <c r="V24" s="87">
        <f>分析係数表!D27</f>
        <v>3.5680038778069315E-2</v>
      </c>
      <c r="W24" s="167">
        <f t="shared" si="8"/>
        <v>0</v>
      </c>
      <c r="X24" s="76">
        <f>分析係数表!E27</f>
        <v>4.2729638879229495E-2</v>
      </c>
      <c r="Y24" s="166">
        <f t="shared" si="9"/>
        <v>0</v>
      </c>
    </row>
    <row r="25" spans="1:25" x14ac:dyDescent="0.2">
      <c r="A25" s="6" t="s">
        <v>13</v>
      </c>
      <c r="B25" s="5" t="s">
        <v>192</v>
      </c>
      <c r="C25" s="75">
        <f>最終需要_まとめ!C26</f>
        <v>100</v>
      </c>
      <c r="D25" s="76">
        <f>投入係数表!W25</f>
        <v>0.46686405268546444</v>
      </c>
      <c r="E25" s="77">
        <f t="shared" si="0"/>
        <v>46.686405268546444</v>
      </c>
      <c r="F25" s="76">
        <f>分析係数表!C28</f>
        <v>0.16320886633176235</v>
      </c>
      <c r="G25" s="77">
        <f t="shared" si="1"/>
        <v>7.619635276984682</v>
      </c>
      <c r="H25" s="77">
        <v>8.2655795540981458</v>
      </c>
      <c r="I25" s="77">
        <f t="shared" si="2"/>
        <v>108.26557955409814</v>
      </c>
      <c r="J25" s="76">
        <f>分析係数表!G28</f>
        <v>0.12483282142099486</v>
      </c>
      <c r="K25" s="78">
        <f t="shared" si="3"/>
        <v>13.515097758517244</v>
      </c>
      <c r="L25" s="79"/>
      <c r="M25" s="80"/>
      <c r="N25" s="81">
        <f>分析係数表!H28</f>
        <v>1.8347819774390428E-2</v>
      </c>
      <c r="O25" s="82">
        <f t="shared" si="4"/>
        <v>0.19362382991334903</v>
      </c>
      <c r="P25" s="76">
        <f>分析係数表!C28</f>
        <v>0.16320886633176235</v>
      </c>
      <c r="Q25" s="82">
        <f t="shared" si="5"/>
        <v>3.1601125774971671E-2</v>
      </c>
      <c r="R25" s="83">
        <v>3.8524814121766088E-2</v>
      </c>
      <c r="S25" s="84">
        <f t="shared" si="6"/>
        <v>108.30410436821991</v>
      </c>
      <c r="T25" s="85">
        <f>分析係数表!F28</f>
        <v>0.21296475644963428</v>
      </c>
      <c r="U25" s="86">
        <f t="shared" si="7"/>
        <v>23.064957209273725</v>
      </c>
      <c r="V25" s="87">
        <f>分析係数表!D28</f>
        <v>1.6750140660597507E-2</v>
      </c>
      <c r="W25" s="167">
        <f t="shared" si="8"/>
        <v>2</v>
      </c>
      <c r="X25" s="76">
        <f>分析係数表!E28</f>
        <v>1.6630233266000719E-2</v>
      </c>
      <c r="Y25" s="166">
        <f t="shared" si="9"/>
        <v>2</v>
      </c>
    </row>
    <row r="26" spans="1:25" x14ac:dyDescent="0.2">
      <c r="A26" s="6" t="s">
        <v>14</v>
      </c>
      <c r="B26" s="5" t="s">
        <v>50</v>
      </c>
      <c r="C26" s="90"/>
      <c r="D26" s="76">
        <f>投入係数表!W26</f>
        <v>1.5772434212346772E-3</v>
      </c>
      <c r="E26" s="77">
        <f t="shared" si="0"/>
        <v>0.15772434212346773</v>
      </c>
      <c r="F26" s="76">
        <f>分析係数表!C29</f>
        <v>0.17511419896605485</v>
      </c>
      <c r="G26" s="77">
        <f t="shared" si="1"/>
        <v>2.7619771828399031E-2</v>
      </c>
      <c r="H26" s="77">
        <v>5.0320913789727612E-2</v>
      </c>
      <c r="I26" s="77">
        <f t="shared" si="2"/>
        <v>5.0320913789727612E-2</v>
      </c>
      <c r="J26" s="76">
        <f>分析係数表!G29</f>
        <v>0.26067586141523297</v>
      </c>
      <c r="K26" s="78">
        <f t="shared" si="3"/>
        <v>1.3117447549338921E-2</v>
      </c>
      <c r="L26" s="79"/>
      <c r="M26" s="80"/>
      <c r="N26" s="81">
        <f>分析係数表!H29</f>
        <v>9.8560326923179068E-3</v>
      </c>
      <c r="O26" s="82">
        <f t="shared" si="4"/>
        <v>0.10401033044271724</v>
      </c>
      <c r="P26" s="76">
        <f>分析係数表!C29</f>
        <v>0.17511419896605485</v>
      </c>
      <c r="Q26" s="82">
        <f t="shared" si="5"/>
        <v>1.8213685699671099E-2</v>
      </c>
      <c r="R26" s="83">
        <v>2.5578994906141093E-2</v>
      </c>
      <c r="S26" s="84">
        <f t="shared" si="6"/>
        <v>7.5899908695868712E-2</v>
      </c>
      <c r="T26" s="85">
        <f>分析係数表!F29</f>
        <v>0.43490212806294137</v>
      </c>
      <c r="U26" s="86">
        <f t="shared" si="7"/>
        <v>3.3009031811616255E-2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投入係数表!W27</f>
        <v>6.2720791019858508E-4</v>
      </c>
      <c r="E27" s="77">
        <f t="shared" si="0"/>
        <v>6.2720791019858502E-2</v>
      </c>
      <c r="F27" s="76">
        <f>分析係数表!C30</f>
        <v>1</v>
      </c>
      <c r="G27" s="77">
        <f t="shared" si="1"/>
        <v>6.2720791019858502E-2</v>
      </c>
      <c r="H27" s="77">
        <v>0.11478327383129189</v>
      </c>
      <c r="I27" s="77">
        <f t="shared" si="2"/>
        <v>0.11478327383129189</v>
      </c>
      <c r="J27" s="76">
        <f>分析係数表!G30</f>
        <v>0.34449040627670319</v>
      </c>
      <c r="K27" s="78">
        <f t="shared" si="3"/>
        <v>3.9541736635911817E-2</v>
      </c>
      <c r="L27" s="79"/>
      <c r="M27" s="80"/>
      <c r="N27" s="81">
        <f>分析係数表!H30</f>
        <v>0</v>
      </c>
      <c r="O27" s="82">
        <f t="shared" si="4"/>
        <v>0</v>
      </c>
      <c r="P27" s="76">
        <f>分析係数表!C30</f>
        <v>1</v>
      </c>
      <c r="Q27" s="82">
        <f t="shared" si="5"/>
        <v>0</v>
      </c>
      <c r="R27" s="83">
        <v>3.5423586178910088E-2</v>
      </c>
      <c r="S27" s="84">
        <f t="shared" si="6"/>
        <v>0.15020686001020198</v>
      </c>
      <c r="T27" s="85">
        <f>分析係数表!F30</f>
        <v>0.43986930008545017</v>
      </c>
      <c r="U27" s="86">
        <f t="shared" si="7"/>
        <v>6.6071386380720742E-2</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投入係数表!W28</f>
        <v>1.2562605495448131E-2</v>
      </c>
      <c r="E28" s="77">
        <f t="shared" si="0"/>
        <v>1.2562605495448131</v>
      </c>
      <c r="F28" s="76">
        <f>分析係数表!C31</f>
        <v>0.18996181002708823</v>
      </c>
      <c r="G28" s="77">
        <f t="shared" si="1"/>
        <v>0.23864152785715725</v>
      </c>
      <c r="H28" s="77">
        <v>0.32163555324749715</v>
      </c>
      <c r="I28" s="77">
        <f t="shared" si="2"/>
        <v>0.32163555324749715</v>
      </c>
      <c r="J28" s="76">
        <f>分析係数表!G31</f>
        <v>7.0838389091119197E-2</v>
      </c>
      <c r="K28" s="78">
        <f t="shared" si="3"/>
        <v>2.2784144466483591E-2</v>
      </c>
      <c r="L28" s="79"/>
      <c r="M28" s="80"/>
      <c r="N28" s="81">
        <f>分析係数表!H31</f>
        <v>2.3010689098960483E-2</v>
      </c>
      <c r="O28" s="82">
        <f t="shared" si="4"/>
        <v>0.24283090890749184</v>
      </c>
      <c r="P28" s="76">
        <f>分析係数表!C31</f>
        <v>0.18996181002708823</v>
      </c>
      <c r="Q28" s="82">
        <f t="shared" si="5"/>
        <v>4.6128598986590136E-2</v>
      </c>
      <c r="R28" s="83">
        <v>6.36552644769868E-2</v>
      </c>
      <c r="S28" s="84">
        <f t="shared" si="6"/>
        <v>0.38529081772448392</v>
      </c>
      <c r="T28" s="85">
        <f>分析係数表!F31</f>
        <v>0.34223146703645924</v>
      </c>
      <c r="U28" s="86">
        <f t="shared" si="7"/>
        <v>0.13185864178552714</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投入係数表!W29</f>
        <v>3.5972218379036496E-4</v>
      </c>
      <c r="E29" s="77">
        <f t="shared" si="0"/>
        <v>3.5972218379036497E-2</v>
      </c>
      <c r="F29" s="76">
        <f>分析係数表!C32</f>
        <v>1</v>
      </c>
      <c r="G29" s="77">
        <f t="shared" si="1"/>
        <v>3.5972218379036497E-2</v>
      </c>
      <c r="H29" s="77">
        <v>6.131234806992545E-2</v>
      </c>
      <c r="I29" s="77">
        <f t="shared" si="2"/>
        <v>6.131234806992545E-2</v>
      </c>
      <c r="J29" s="76">
        <f>分析係数表!G32</f>
        <v>0.14032906064664244</v>
      </c>
      <c r="K29" s="78">
        <f t="shared" si="3"/>
        <v>8.6039042106926186E-3</v>
      </c>
      <c r="L29" s="79"/>
      <c r="M29" s="80"/>
      <c r="N29" s="81">
        <f>分析係数表!H32</f>
        <v>6.1785010473086027E-3</v>
      </c>
      <c r="O29" s="82">
        <f t="shared" si="4"/>
        <v>6.5201481735356476E-2</v>
      </c>
      <c r="P29" s="76">
        <f>分析係数表!C32</f>
        <v>1</v>
      </c>
      <c r="Q29" s="82">
        <f t="shared" si="5"/>
        <v>6.5201481735356476E-2</v>
      </c>
      <c r="R29" s="83">
        <v>8.977825728432591E-2</v>
      </c>
      <c r="S29" s="84">
        <f t="shared" si="6"/>
        <v>0.15109060535425137</v>
      </c>
      <c r="T29" s="85">
        <f>分析係数表!F32</f>
        <v>0.48206428161469295</v>
      </c>
      <c r="U29" s="86">
        <f t="shared" si="7"/>
        <v>7.2835384128826258E-2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投入係数表!W30</f>
        <v>3.6894582952857948E-4</v>
      </c>
      <c r="E30" s="77">
        <f t="shared" si="0"/>
        <v>3.6894582952857947E-2</v>
      </c>
      <c r="F30" s="76">
        <f>分析係数表!C33</f>
        <v>0.86409315680331789</v>
      </c>
      <c r="G30" s="77">
        <f t="shared" si="1"/>
        <v>3.1880356652676904E-2</v>
      </c>
      <c r="H30" s="77">
        <v>5.2515777161912733E-2</v>
      </c>
      <c r="I30" s="77">
        <f t="shared" si="2"/>
        <v>5.2515777161912733E-2</v>
      </c>
      <c r="J30" s="76">
        <f>分析係数表!G33</f>
        <v>0.50769230769230766</v>
      </c>
      <c r="K30" s="78">
        <f t="shared" si="3"/>
        <v>2.6661856097586464E-2</v>
      </c>
      <c r="L30" s="79"/>
      <c r="M30" s="80"/>
      <c r="N30" s="81">
        <f>分析係数表!H33</f>
        <v>9.5612281574628043E-4</v>
      </c>
      <c r="O30" s="82">
        <f t="shared" si="4"/>
        <v>1.0089926962915174E-2</v>
      </c>
      <c r="P30" s="76">
        <f>分析係数表!C33</f>
        <v>0.86409315680331789</v>
      </c>
      <c r="Q30" s="82">
        <f t="shared" si="5"/>
        <v>8.7186368413002865E-3</v>
      </c>
      <c r="R30" s="83">
        <v>2.9527381983723962E-2</v>
      </c>
      <c r="S30" s="84">
        <f t="shared" si="6"/>
        <v>8.2043159145636702E-2</v>
      </c>
      <c r="T30" s="85">
        <f>分析係数表!F33</f>
        <v>0.64348226623675731</v>
      </c>
      <c r="U30" s="86">
        <f t="shared" si="7"/>
        <v>5.2793317976257248E-2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投入係数表!W31</f>
        <v>4.0168977189924092E-2</v>
      </c>
      <c r="E31" s="77">
        <f t="shared" si="0"/>
        <v>4.0168977189924089</v>
      </c>
      <c r="F31" s="76">
        <f>分析係数表!C34</f>
        <v>0.40150848192581112</v>
      </c>
      <c r="G31" s="77">
        <f t="shared" si="1"/>
        <v>1.6128185052038955</v>
      </c>
      <c r="H31" s="77">
        <v>1.9167808298402089</v>
      </c>
      <c r="I31" s="77">
        <f t="shared" si="2"/>
        <v>1.9167808298402089</v>
      </c>
      <c r="J31" s="76">
        <f>分析係数表!G34</f>
        <v>0.42480512041441487</v>
      </c>
      <c r="K31" s="78">
        <f t="shared" si="3"/>
        <v>0.81425831122831205</v>
      </c>
      <c r="L31" s="79"/>
      <c r="M31" s="80"/>
      <c r="N31" s="81">
        <f>分析係数表!H34</f>
        <v>0.15672180898436738</v>
      </c>
      <c r="O31" s="82">
        <f t="shared" si="4"/>
        <v>1.6538791670962816</v>
      </c>
      <c r="P31" s="76">
        <f>分析係数表!C34</f>
        <v>0.40150848192581112</v>
      </c>
      <c r="Q31" s="82">
        <f t="shared" si="5"/>
        <v>0.66404651366955292</v>
      </c>
      <c r="R31" s="83">
        <v>0.72479643291249152</v>
      </c>
      <c r="S31" s="84">
        <f t="shared" si="6"/>
        <v>2.6415772627527003</v>
      </c>
      <c r="T31" s="85">
        <f>分析係数表!F34</f>
        <v>0.69808980649017505</v>
      </c>
      <c r="U31" s="86">
        <f t="shared" si="7"/>
        <v>1.8440581601838788</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投入係数表!W32</f>
        <v>3.8370366270972264E-3</v>
      </c>
      <c r="E32" s="77">
        <f t="shared" si="0"/>
        <v>0.38370366270972261</v>
      </c>
      <c r="F32" s="76">
        <f>分析係数表!C35</f>
        <v>0.54799934277091245</v>
      </c>
      <c r="G32" s="77">
        <f t="shared" si="1"/>
        <v>0.21026935498371985</v>
      </c>
      <c r="H32" s="77">
        <v>0.31074190975664889</v>
      </c>
      <c r="I32" s="77">
        <f t="shared" si="2"/>
        <v>0.31074190975664889</v>
      </c>
      <c r="J32" s="76">
        <f>分析係数表!G35</f>
        <v>0.31370112289734142</v>
      </c>
      <c r="K32" s="78">
        <f t="shared" si="3"/>
        <v>9.7480086021925094E-2</v>
      </c>
      <c r="L32" s="79"/>
      <c r="M32" s="80"/>
      <c r="N32" s="81">
        <f>分析係数表!H35</f>
        <v>5.7539116932049765E-2</v>
      </c>
      <c r="O32" s="82">
        <f t="shared" si="4"/>
        <v>0.60720806761824886</v>
      </c>
      <c r="P32" s="76">
        <f>分析係数表!C35</f>
        <v>0.54799934277091245</v>
      </c>
      <c r="Q32" s="82">
        <f t="shared" si="5"/>
        <v>0.33274962197999614</v>
      </c>
      <c r="R32" s="83">
        <v>0.46122133557476325</v>
      </c>
      <c r="S32" s="84">
        <f t="shared" si="6"/>
        <v>0.77196324533141214</v>
      </c>
      <c r="T32" s="85">
        <f>分析係数表!F35</f>
        <v>0.64107230038613461</v>
      </c>
      <c r="U32" s="86">
        <f t="shared" si="7"/>
        <v>0.49488425349815435</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投入係数表!W33</f>
        <v>3.8739312100500846E-4</v>
      </c>
      <c r="E33" s="77">
        <f t="shared" si="0"/>
        <v>3.8739312100500849E-2</v>
      </c>
      <c r="F33" s="76">
        <f>分析係数表!C36</f>
        <v>1</v>
      </c>
      <c r="G33" s="77">
        <f t="shared" si="1"/>
        <v>3.8739312100500849E-2</v>
      </c>
      <c r="H33" s="77">
        <v>0.15083850811684518</v>
      </c>
      <c r="I33" s="77">
        <f t="shared" si="2"/>
        <v>0.15083850811684518</v>
      </c>
      <c r="J33" s="76">
        <f>分析係数表!G36</f>
        <v>7.1688905781264842E-2</v>
      </c>
      <c r="K33" s="78">
        <f t="shared" si="3"/>
        <v>1.0813447596575066E-2</v>
      </c>
      <c r="L33" s="79"/>
      <c r="M33" s="80"/>
      <c r="N33" s="81">
        <f>分析係数表!H36</f>
        <v>0.19452761335809809</v>
      </c>
      <c r="O33" s="82">
        <f t="shared" si="4"/>
        <v>2.05284235322992</v>
      </c>
      <c r="P33" s="76">
        <f>分析係数表!C36</f>
        <v>1</v>
      </c>
      <c r="Q33" s="82">
        <f t="shared" si="5"/>
        <v>2.05284235322992</v>
      </c>
      <c r="R33" s="83">
        <v>2.1924671779734841</v>
      </c>
      <c r="S33" s="84">
        <f t="shared" si="6"/>
        <v>2.3433056860903294</v>
      </c>
      <c r="T33" s="85">
        <f>分析係数表!F36</f>
        <v>0.82458021691620631</v>
      </c>
      <c r="U33" s="86">
        <f t="shared" si="7"/>
        <v>1.9322435109373435</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投入係数表!W34</f>
        <v>1.4564136620640674E-2</v>
      </c>
      <c r="E34" s="77">
        <f t="shared" si="0"/>
        <v>1.4564136620640675</v>
      </c>
      <c r="F34" s="76">
        <f>分析係数表!C37</f>
        <v>0.69131042420256494</v>
      </c>
      <c r="G34" s="77">
        <f t="shared" si="1"/>
        <v>1.0068339465359215</v>
      </c>
      <c r="H34" s="77">
        <v>1.311335927596611</v>
      </c>
      <c r="I34" s="77">
        <f t="shared" si="2"/>
        <v>1.311335927596611</v>
      </c>
      <c r="J34" s="76">
        <f>分析係数表!G37</f>
        <v>0.4182361073997049</v>
      </c>
      <c r="K34" s="78">
        <f t="shared" si="3"/>
        <v>0.54844803385138785</v>
      </c>
      <c r="L34" s="79"/>
      <c r="M34" s="80"/>
      <c r="N34" s="81">
        <f>分析係数表!H37</f>
        <v>4.8668421919292611E-2</v>
      </c>
      <c r="O34" s="82">
        <f t="shared" si="4"/>
        <v>0.51359596746231362</v>
      </c>
      <c r="P34" s="76">
        <f>分析係数表!C37</f>
        <v>0.69131042420256494</v>
      </c>
      <c r="Q34" s="82">
        <f t="shared" si="5"/>
        <v>0.35505424613509878</v>
      </c>
      <c r="R34" s="83">
        <v>0.43050428621481318</v>
      </c>
      <c r="S34" s="84">
        <f t="shared" si="6"/>
        <v>1.7418402138114242</v>
      </c>
      <c r="T34" s="85">
        <f>分析係数表!F37</f>
        <v>0.69719766239499947</v>
      </c>
      <c r="U34" s="86">
        <f t="shared" si="7"/>
        <v>1.214406925334931</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投入係数表!W35</f>
        <v>2.1491094570039752E-3</v>
      </c>
      <c r="E35" s="77">
        <f t="shared" si="0"/>
        <v>0.21491094570039751</v>
      </c>
      <c r="F35" s="76">
        <f>分析係数表!C38</f>
        <v>0.16493332646861969</v>
      </c>
      <c r="G35" s="77">
        <f t="shared" si="1"/>
        <v>3.5445977168883459E-2</v>
      </c>
      <c r="H35" s="77">
        <v>7.6799014516779174E-2</v>
      </c>
      <c r="I35" s="77">
        <f t="shared" si="2"/>
        <v>7.6799014516779174E-2</v>
      </c>
      <c r="J35" s="76">
        <f>分析係数表!G38</f>
        <v>0.22742119554523632</v>
      </c>
      <c r="K35" s="78">
        <f t="shared" si="3"/>
        <v>1.7465723698101881E-2</v>
      </c>
      <c r="L35" s="79"/>
      <c r="M35" s="80"/>
      <c r="N35" s="81">
        <f>分析係数表!H38</f>
        <v>4.333006953137588E-2</v>
      </c>
      <c r="O35" s="82">
        <f t="shared" si="4"/>
        <v>0.4572605419193706</v>
      </c>
      <c r="P35" s="76">
        <f>分析係数表!C38</f>
        <v>0.16493332646861969</v>
      </c>
      <c r="Q35" s="82">
        <f t="shared" si="5"/>
        <v>7.5417502241605511E-2</v>
      </c>
      <c r="R35" s="83">
        <v>9.8968111786413626E-2</v>
      </c>
      <c r="S35" s="84">
        <f t="shared" si="6"/>
        <v>0.1757671263031928</v>
      </c>
      <c r="T35" s="85">
        <f>分析係数表!F38</f>
        <v>0.45295344535830939</v>
      </c>
      <c r="U35" s="86">
        <f t="shared" si="7"/>
        <v>7.9614325439760311E-2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投入係数表!W36</f>
        <v>0</v>
      </c>
      <c r="E36" s="77">
        <f t="shared" si="0"/>
        <v>0</v>
      </c>
      <c r="F36" s="76">
        <f>分析係数表!C39</f>
        <v>1</v>
      </c>
      <c r="G36" s="77">
        <f t="shared" si="1"/>
        <v>0</v>
      </c>
      <c r="H36" s="77">
        <v>1.6999138438865094E-2</v>
      </c>
      <c r="I36" s="77">
        <f t="shared" si="2"/>
        <v>1.6999138438865094E-2</v>
      </c>
      <c r="J36" s="76">
        <f>分析係数表!G39</f>
        <v>0.35098455975764681</v>
      </c>
      <c r="K36" s="78">
        <f t="shared" si="3"/>
        <v>5.966435121224356E-3</v>
      </c>
      <c r="L36" s="79"/>
      <c r="M36" s="80"/>
      <c r="N36" s="81">
        <f>分析係数表!H39</f>
        <v>3.8129823772400278E-3</v>
      </c>
      <c r="O36" s="82">
        <f t="shared" si="4"/>
        <v>4.0238255027107088E-2</v>
      </c>
      <c r="P36" s="76">
        <f>分析係数表!C39</f>
        <v>1</v>
      </c>
      <c r="Q36" s="82">
        <f t="shared" si="5"/>
        <v>4.0238255027107088E-2</v>
      </c>
      <c r="R36" s="83">
        <v>5.5680059905950964E-2</v>
      </c>
      <c r="S36" s="84">
        <f t="shared" si="6"/>
        <v>7.2679198344816065E-2</v>
      </c>
      <c r="T36" s="85">
        <f>分析係数表!F39</f>
        <v>0.70174924264634031</v>
      </c>
      <c r="U36" s="86">
        <f t="shared" si="7"/>
        <v>5.1002572394617821E-2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投入係数表!W37</f>
        <v>7.378916590571589E-5</v>
      </c>
      <c r="E37" s="77">
        <f t="shared" si="0"/>
        <v>7.3789165905715891E-3</v>
      </c>
      <c r="F37" s="76">
        <f>分析係数表!C40</f>
        <v>0.986418220166009</v>
      </c>
      <c r="G37" s="77">
        <f t="shared" si="1"/>
        <v>7.2786977700250626E-3</v>
      </c>
      <c r="H37" s="77">
        <v>1.3390430462925901E-2</v>
      </c>
      <c r="I37" s="77">
        <f t="shared" si="2"/>
        <v>1.3390430462925901E-2</v>
      </c>
      <c r="J37" s="76">
        <f>分析係数表!G40</f>
        <v>0.50833339863186511</v>
      </c>
      <c r="K37" s="78">
        <f t="shared" si="3"/>
        <v>6.8068030263627819E-3</v>
      </c>
      <c r="L37" s="79"/>
      <c r="M37" s="80"/>
      <c r="N37" s="81">
        <f>分析係数表!H40</f>
        <v>2.8557086729192376E-2</v>
      </c>
      <c r="O37" s="82">
        <f t="shared" si="4"/>
        <v>0.30136182781736548</v>
      </c>
      <c r="P37" s="76">
        <f>分析係数表!C40</f>
        <v>0.986418220166009</v>
      </c>
      <c r="Q37" s="82">
        <f t="shared" si="5"/>
        <v>0.29726879782158094</v>
      </c>
      <c r="R37" s="83">
        <v>0.29878461172576393</v>
      </c>
      <c r="S37" s="84">
        <f t="shared" si="6"/>
        <v>0.31217504218868986</v>
      </c>
      <c r="T37" s="85">
        <f>分析係数表!F40</f>
        <v>0.70189391861713379</v>
      </c>
      <c r="U37" s="86">
        <f t="shared" si="7"/>
        <v>0.2191137636562886</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投入係数表!W38</f>
        <v>0</v>
      </c>
      <c r="E38" s="77">
        <f t="shared" si="0"/>
        <v>0</v>
      </c>
      <c r="F38" s="76">
        <f>分析係数表!C41</f>
        <v>0.80184103858729516</v>
      </c>
      <c r="G38" s="77">
        <f t="shared" si="1"/>
        <v>0</v>
      </c>
      <c r="H38" s="77">
        <v>1.9192949561837988E-3</v>
      </c>
      <c r="I38" s="77">
        <f t="shared" si="2"/>
        <v>1.9192949561837988E-3</v>
      </c>
      <c r="J38" s="76">
        <f>分析係数表!G41</f>
        <v>0.44493407945472047</v>
      </c>
      <c r="K38" s="78">
        <f t="shared" si="3"/>
        <v>8.5395973453172662E-4</v>
      </c>
      <c r="L38" s="79"/>
      <c r="M38" s="80"/>
      <c r="N38" s="81">
        <f>分析係数表!H41</f>
        <v>5.1019775806905684E-2</v>
      </c>
      <c r="O38" s="82">
        <f t="shared" si="4"/>
        <v>0.53840971377111246</v>
      </c>
      <c r="P38" s="76">
        <f>分析係数表!C41</f>
        <v>0.80184103858729516</v>
      </c>
      <c r="Q38" s="82">
        <f t="shared" si="5"/>
        <v>0.43171900407571712</v>
      </c>
      <c r="R38" s="83">
        <v>0.43988689365116712</v>
      </c>
      <c r="S38" s="84">
        <f t="shared" si="6"/>
        <v>0.44180618860735094</v>
      </c>
      <c r="T38" s="85">
        <f>分析係数表!F41</f>
        <v>0.54844555184325272</v>
      </c>
      <c r="U38" s="86">
        <f t="shared" si="7"/>
        <v>0.24230663891852278</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投入係数表!W39</f>
        <v>1.5680197754964627E-4</v>
      </c>
      <c r="E39" s="77">
        <f>$C$25*D39</f>
        <v>1.5680197754964625E-2</v>
      </c>
      <c r="F39" s="76">
        <f>分析係数表!C42</f>
        <v>0.44131191733123665</v>
      </c>
      <c r="G39" s="77">
        <f>E39*F39</f>
        <v>6.9198581353763916E-3</v>
      </c>
      <c r="H39" s="77">
        <v>1.2823063050278836E-2</v>
      </c>
      <c r="I39" s="77">
        <f>C39+H39</f>
        <v>1.2823063050278836E-2</v>
      </c>
      <c r="J39" s="76">
        <f>分析係数表!G42</f>
        <v>0.48534983581712554</v>
      </c>
      <c r="K39" s="78">
        <f>I39*J39</f>
        <v>6.2236715461254817E-3</v>
      </c>
      <c r="L39" s="79"/>
      <c r="M39" s="80"/>
      <c r="N39" s="81">
        <f>分析係数表!H42</f>
        <v>1.2950152359941286E-2</v>
      </c>
      <c r="O39" s="82">
        <f t="shared" si="4"/>
        <v>0.13666245519770662</v>
      </c>
      <c r="P39" s="76">
        <f>分析係数表!C42</f>
        <v>0.44131191733123665</v>
      </c>
      <c r="Q39" s="82">
        <f>O39*P39</f>
        <v>6.0310770130494136E-2</v>
      </c>
      <c r="R39" s="83">
        <v>6.3747484893138348E-2</v>
      </c>
      <c r="S39" s="84">
        <f>I39+R39</f>
        <v>7.657054794341718E-2</v>
      </c>
      <c r="T39" s="85">
        <f>分析係数表!F42</f>
        <v>0.55380146501641825</v>
      </c>
      <c r="U39" s="86">
        <f>S39*T39</f>
        <v>4.2404881628174323E-2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投入係数表!W40</f>
        <v>2.3428060175064797E-2</v>
      </c>
      <c r="E40" s="77">
        <f>$C$25*D40</f>
        <v>2.3428060175064798</v>
      </c>
      <c r="F40" s="76">
        <f>分析係数表!C43</f>
        <v>0.58313408441687564</v>
      </c>
      <c r="G40" s="77">
        <f>E40*F40</f>
        <v>1.3661700419849878</v>
      </c>
      <c r="H40" s="77">
        <v>1.9424165000755658</v>
      </c>
      <c r="I40" s="77">
        <f>C40+H40</f>
        <v>1.9424165000755658</v>
      </c>
      <c r="J40" s="76">
        <f>分析係数表!G43</f>
        <v>0.35547453496171444</v>
      </c>
      <c r="K40" s="78">
        <f>I40*J40</f>
        <v>0.69047960206632275</v>
      </c>
      <c r="L40" s="79"/>
      <c r="M40" s="80"/>
      <c r="N40" s="81">
        <f>分析係数表!H43</f>
        <v>3.5303064373624467E-2</v>
      </c>
      <c r="O40" s="82">
        <f t="shared" si="4"/>
        <v>0.37255186805571144</v>
      </c>
      <c r="P40" s="76">
        <f>分析係数表!C43</f>
        <v>0.58313408441687564</v>
      </c>
      <c r="Q40" s="82">
        <f>O40*P40</f>
        <v>0.21724769247646394</v>
      </c>
      <c r="R40" s="83">
        <v>0.44787720167759709</v>
      </c>
      <c r="S40" s="84">
        <f>I40+R40</f>
        <v>2.3902937017531629</v>
      </c>
      <c r="T40" s="85">
        <f>分析係数表!F43</f>
        <v>0.6082654287782493</v>
      </c>
      <c r="U40" s="86">
        <f>S40*T40</f>
        <v>1.4539330234028365</v>
      </c>
      <c r="V40" s="87">
        <f>分析係数表!D43</f>
        <v>0.13569621261928955</v>
      </c>
      <c r="W40" s="167">
        <f>ROUND(S40*V40,0)</f>
        <v>0</v>
      </c>
      <c r="X40" s="76">
        <f>分析係数表!E43</f>
        <v>0.1090457500713911</v>
      </c>
      <c r="Y40" s="166">
        <f>ROUND(S40*X40,0)</f>
        <v>0</v>
      </c>
    </row>
    <row r="41" spans="1:25" x14ac:dyDescent="0.2">
      <c r="A41" s="6" t="s">
        <v>341</v>
      </c>
      <c r="B41" s="5" t="s">
        <v>42</v>
      </c>
      <c r="C41" s="90"/>
      <c r="D41" s="76">
        <f>投入係数表!W41</f>
        <v>8.301281164393038E-5</v>
      </c>
      <c r="E41" s="77">
        <f>$C$25*D41</f>
        <v>8.301281164393038E-3</v>
      </c>
      <c r="F41" s="76">
        <f>分析係数表!C44</f>
        <v>0.48869592147894036</v>
      </c>
      <c r="G41" s="77">
        <f>E41*F41</f>
        <v>4.0568022480888264E-3</v>
      </c>
      <c r="H41" s="77">
        <v>8.1382917096145865E-3</v>
      </c>
      <c r="I41" s="77">
        <f>C41+H41</f>
        <v>8.1382917096145865E-3</v>
      </c>
      <c r="J41" s="76">
        <f>分析係数表!G44</f>
        <v>0.26651387949759747</v>
      </c>
      <c r="K41" s="78">
        <f>I41*J41</f>
        <v>2.1689676960125184E-3</v>
      </c>
      <c r="L41" s="79"/>
      <c r="M41" s="80"/>
      <c r="N41" s="81">
        <f>分析係数表!H44</f>
        <v>0.11648762971842183</v>
      </c>
      <c r="O41" s="82">
        <f t="shared" si="4"/>
        <v>1.229289434981832</v>
      </c>
      <c r="P41" s="76">
        <f>分析係数表!C44</f>
        <v>0.48869592147894036</v>
      </c>
      <c r="Q41" s="82">
        <f>O41*P41</f>
        <v>0.60074873319277233</v>
      </c>
      <c r="R41" s="83">
        <v>0.61156669420429166</v>
      </c>
      <c r="S41" s="84">
        <f>I41+R41</f>
        <v>0.61970498591390621</v>
      </c>
      <c r="T41" s="85">
        <f>分析係数表!F44</f>
        <v>0.48744292920528731</v>
      </c>
      <c r="U41" s="86">
        <f>S41*T41</f>
        <v>0.30207081357699578</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投入係数表!W42</f>
        <v>1.3374286320411005E-3</v>
      </c>
      <c r="E42" s="77">
        <f>$C$25*D42</f>
        <v>0.13374286320411005</v>
      </c>
      <c r="F42" s="76">
        <f>分析係数表!C45</f>
        <v>1</v>
      </c>
      <c r="G42" s="77">
        <f>E42*F42</f>
        <v>0.13374286320411005</v>
      </c>
      <c r="H42" s="77">
        <v>0.17121666348416009</v>
      </c>
      <c r="I42" s="77">
        <f>C42+H42</f>
        <v>0.17121666348416009</v>
      </c>
      <c r="J42" s="76">
        <f>分析係数表!G45</f>
        <v>0</v>
      </c>
      <c r="K42" s="78">
        <f>I42*J42</f>
        <v>0</v>
      </c>
      <c r="L42" s="79"/>
      <c r="M42" s="80"/>
      <c r="N42" s="81">
        <f>分析係数表!H45</f>
        <v>0</v>
      </c>
      <c r="O42" s="82">
        <f t="shared" si="4"/>
        <v>0</v>
      </c>
      <c r="P42" s="76">
        <f>分析係数表!C45</f>
        <v>1</v>
      </c>
      <c r="Q42" s="82">
        <f>O42*P42</f>
        <v>0</v>
      </c>
      <c r="R42" s="83">
        <v>1.7266299844676754E-2</v>
      </c>
      <c r="S42" s="84">
        <f>I42+R42</f>
        <v>0.18848296332883685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1.9923074794543291E-3</v>
      </c>
      <c r="E43" s="77">
        <f>$C$25*D43</f>
        <v>0.19923074794543291</v>
      </c>
      <c r="F43" s="76">
        <f>分析係数表!C46</f>
        <v>0.30494810971089692</v>
      </c>
      <c r="G43" s="77">
        <f>E43*F43</f>
        <v>6.0755039982247926E-2</v>
      </c>
      <c r="H43" s="77">
        <v>8.9636144454015659E-2</v>
      </c>
      <c r="I43" s="77">
        <f>C43+H43</f>
        <v>8.9636144454015659E-2</v>
      </c>
      <c r="J43" s="76">
        <f>分析係数表!G46</f>
        <v>9.2473281285530198E-3</v>
      </c>
      <c r="K43" s="78">
        <f>I43*J43</f>
        <v>8.2889483994466075E-4</v>
      </c>
      <c r="L43" s="79"/>
      <c r="M43" s="80"/>
      <c r="N43" s="81">
        <f>分析係数表!H46</f>
        <v>2.1824388568312321E-2</v>
      </c>
      <c r="O43" s="82">
        <f t="shared" si="4"/>
        <v>0.23031192545350451</v>
      </c>
      <c r="P43" s="76">
        <f>分析係数表!C46</f>
        <v>0.30494810971089692</v>
      </c>
      <c r="Q43" s="82">
        <f>O43*P43</f>
        <v>7.0233186310923207E-2</v>
      </c>
      <c r="R43" s="83">
        <v>8.1424353224055654E-2</v>
      </c>
      <c r="S43" s="84">
        <f>I43+R43</f>
        <v>0.1710604976780713</v>
      </c>
      <c r="T43" s="85">
        <f>分析係数表!F46</f>
        <v>0.31334798756916549</v>
      </c>
      <c r="U43" s="86">
        <f>S43*T43</f>
        <v>5.3601462700003544E-2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投入係数表!W44</f>
        <v>0.77995148362341704</v>
      </c>
      <c r="E44" s="91">
        <f>SUM(E5:E43)</f>
        <v>77.995148362341681</v>
      </c>
      <c r="F44" s="92">
        <f>分析係数表!C47</f>
        <v>0.48015758503444039</v>
      </c>
      <c r="G44" s="91">
        <f>SUM(G5:G43)</f>
        <v>18.287525798929028</v>
      </c>
      <c r="H44" s="91">
        <f>SUM(H5:H43)</f>
        <v>22.156169918372544</v>
      </c>
      <c r="I44" s="91">
        <f>SUM(I5:I43)</f>
        <v>122.15616991837253</v>
      </c>
      <c r="J44" s="92">
        <f>分析係数表!G47</f>
        <v>0.24216917805049562</v>
      </c>
      <c r="K44" s="93">
        <f>SUM(K5:K43)</f>
        <v>16.821936002013796</v>
      </c>
      <c r="L44" s="94">
        <f>最終需要_まとめ!$L$33</f>
        <v>0.62733333333333341</v>
      </c>
      <c r="M44" s="91">
        <f>K44*L44</f>
        <v>10.552961185263323</v>
      </c>
      <c r="N44" s="95">
        <f>分析係数表!H47</f>
        <v>1</v>
      </c>
      <c r="O44" s="96">
        <f>SUM(O5:O43)</f>
        <v>10.552961185263324</v>
      </c>
      <c r="P44" s="92">
        <f>分析係数表!C47</f>
        <v>0.48015758503444039</v>
      </c>
      <c r="Q44" s="96">
        <f>SUM(Q5:Q43)</f>
        <v>5.5774363343507707</v>
      </c>
      <c r="R44" s="91">
        <f>SUM(R5:R43)</f>
        <v>6.4690711963886658</v>
      </c>
      <c r="S44" s="97">
        <f>SUM(S5:S43)</f>
        <v>128.6252411147612</v>
      </c>
      <c r="T44" s="98">
        <f>分析係数表!F47</f>
        <v>0.48752883779285588</v>
      </c>
      <c r="U44" s="99">
        <f>SUM(U5:U43)</f>
        <v>33.550761810211505</v>
      </c>
      <c r="V44" s="100">
        <f>分析係数表!D47</f>
        <v>6.635127530274626E-2</v>
      </c>
      <c r="W44" s="164">
        <f>SUM(W5:W43)</f>
        <v>2</v>
      </c>
      <c r="X44" s="92">
        <f>分析係数表!E47</f>
        <v>5.6027434453383658E-2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295</v>
      </c>
      <c r="S2" s="3" t="s">
        <v>153</v>
      </c>
      <c r="U2" s="64" t="s">
        <v>210</v>
      </c>
      <c r="W2" s="3" t="s">
        <v>130</v>
      </c>
      <c r="Y2" s="3" t="s">
        <v>154</v>
      </c>
    </row>
    <row r="3" spans="1:25" ht="44" x14ac:dyDescent="0.2">
      <c r="B3" s="65"/>
      <c r="C3" s="66" t="s">
        <v>228</v>
      </c>
      <c r="D3" s="66" t="s">
        <v>235</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1.6588463908242096E-3</v>
      </c>
      <c r="E5" s="77">
        <f t="shared" ref="E5:E38" si="0">$C$26*D5</f>
        <v>0.16588463908242096</v>
      </c>
      <c r="F5" s="76">
        <f>分析係数表!C8</f>
        <v>1.3183034008406591E-2</v>
      </c>
      <c r="G5" s="77">
        <f t="shared" ref="G5:G38" si="1">E5*F5</f>
        <v>2.1868628384958087E-3</v>
      </c>
      <c r="H5" s="77">
        <f t="array" ref="H5:H43">MMULT(逆行列係数!C5:AO43,'22'!G5:G43)</f>
        <v>2.2612543336866485E-3</v>
      </c>
      <c r="I5" s="77">
        <f t="shared" ref="I5:I38" si="2">C5+H5</f>
        <v>2.2612543336866485E-3</v>
      </c>
      <c r="J5" s="76">
        <f>分析係数表!G8</f>
        <v>0.12262521588946459</v>
      </c>
      <c r="K5" s="78">
        <f t="shared" ref="K5:K38" si="3">I5*J5</f>
        <v>2.7728680084931266E-4</v>
      </c>
      <c r="L5" s="79" t="s">
        <v>184</v>
      </c>
      <c r="M5" s="80" t="s">
        <v>184</v>
      </c>
      <c r="N5" s="81">
        <f>分析係数表!H8</f>
        <v>1.0919276675383911E-2</v>
      </c>
      <c r="O5" s="82">
        <f t="shared" ref="O5:O43" si="4">$M$44*N5</f>
        <v>0.22366498544757465</v>
      </c>
      <c r="P5" s="76">
        <f>分析係数表!C8</f>
        <v>1.3183034008406591E-2</v>
      </c>
      <c r="Q5" s="82">
        <f t="shared" ref="Q5:Q38" si="5">O5*P5</f>
        <v>2.9485831096451418E-3</v>
      </c>
      <c r="R5" s="83">
        <f t="array" ref="R5:R43">MMULT(逆行列係数!C5:AO43,'22'!Q5:Q43)</f>
        <v>3.4137322148825255E-3</v>
      </c>
      <c r="S5" s="84">
        <f t="shared" ref="S5:S38" si="6">I5+R5</f>
        <v>5.6749865485691744E-3</v>
      </c>
      <c r="T5" s="85">
        <f>分析係数表!F8</f>
        <v>0.45595854922279794</v>
      </c>
      <c r="U5" s="86">
        <f t="shared" ref="U5:U38" si="7">S5*T5</f>
        <v>2.587558633544494E-3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投入係数表!X6</f>
        <v>1.8958244466562397E-4</v>
      </c>
      <c r="E6" s="77">
        <f t="shared" si="0"/>
        <v>1.8958244466562399E-2</v>
      </c>
      <c r="F6" s="76">
        <f>分析係数表!C9</f>
        <v>2.8837209302325584E-2</v>
      </c>
      <c r="G6" s="77">
        <f t="shared" si="1"/>
        <v>5.4670286368691575E-4</v>
      </c>
      <c r="H6" s="77">
        <v>7.1140141017181498E-4</v>
      </c>
      <c r="I6" s="77">
        <f t="shared" si="2"/>
        <v>7.1140141017181498E-4</v>
      </c>
      <c r="J6" s="76">
        <f>分析係数表!G9</f>
        <v>0.26470588235294118</v>
      </c>
      <c r="K6" s="78">
        <f t="shared" si="3"/>
        <v>1.883121379866569E-4</v>
      </c>
      <c r="L6" s="79"/>
      <c r="M6" s="80"/>
      <c r="N6" s="81">
        <f>分析係数表!H9</f>
        <v>5.6393540150961169E-4</v>
      </c>
      <c r="O6" s="82">
        <f t="shared" si="4"/>
        <v>1.1551369850016625E-2</v>
      </c>
      <c r="P6" s="76">
        <f>分析係数表!C9</f>
        <v>2.8837209302325584E-2</v>
      </c>
      <c r="Q6" s="82">
        <f t="shared" si="5"/>
        <v>3.3310927009350274E-4</v>
      </c>
      <c r="R6" s="83">
        <v>3.8029372953477338E-4</v>
      </c>
      <c r="S6" s="84">
        <f t="shared" si="6"/>
        <v>1.0916951397065885E-3</v>
      </c>
      <c r="T6" s="85">
        <f>分析係数表!F9</f>
        <v>0.73529411764705888</v>
      </c>
      <c r="U6" s="86">
        <f t="shared" si="7"/>
        <v>8.0271701449013868E-4</v>
      </c>
      <c r="V6" s="87">
        <f>分析係数表!D9</f>
        <v>5.8823529411764705E-2</v>
      </c>
      <c r="W6" s="88">
        <f t="shared" si="8"/>
        <v>0</v>
      </c>
      <c r="X6" s="76">
        <f>分析係数表!E9</f>
        <v>0</v>
      </c>
      <c r="Y6" s="89">
        <f t="shared" si="9"/>
        <v>0</v>
      </c>
    </row>
    <row r="7" spans="1:25" x14ac:dyDescent="0.2">
      <c r="A7" s="6" t="s">
        <v>221</v>
      </c>
      <c r="B7" s="5" t="s">
        <v>267</v>
      </c>
      <c r="C7" s="90"/>
      <c r="D7" s="76">
        <f>投入係数表!X7</f>
        <v>5.8296601734679366E-3</v>
      </c>
      <c r="E7" s="77">
        <f t="shared" si="0"/>
        <v>0.58296601734679365</v>
      </c>
      <c r="F7" s="76">
        <f>分析係数表!C10</f>
        <v>7.2513812154696433E-3</v>
      </c>
      <c r="G7" s="77">
        <f t="shared" si="1"/>
        <v>4.22730882744569E-3</v>
      </c>
      <c r="H7" s="77">
        <v>4.2695585801997577E-3</v>
      </c>
      <c r="I7" s="77">
        <f t="shared" si="2"/>
        <v>4.2695585801997577E-3</v>
      </c>
      <c r="J7" s="76">
        <f>分析係数表!G10</f>
        <v>0.19230769230769232</v>
      </c>
      <c r="K7" s="78">
        <f t="shared" si="3"/>
        <v>8.2106895773072263E-4</v>
      </c>
      <c r="L7" s="79"/>
      <c r="M7" s="80"/>
      <c r="N7" s="81">
        <f>分析係数表!H10</f>
        <v>1.0712116731972216E-3</v>
      </c>
      <c r="O7" s="82">
        <f t="shared" si="4"/>
        <v>2.1942162509450733E-2</v>
      </c>
      <c r="P7" s="76">
        <f>分析係数表!C10</f>
        <v>7.2513812154696433E-3</v>
      </c>
      <c r="Q7" s="82">
        <f t="shared" si="5"/>
        <v>1.591109850478133E-4</v>
      </c>
      <c r="R7" s="83">
        <v>2.1217361615816666E-4</v>
      </c>
      <c r="S7" s="84">
        <f t="shared" si="6"/>
        <v>4.4817321963579243E-3</v>
      </c>
      <c r="T7" s="85">
        <f>分析係数表!F10</f>
        <v>0.57692307692307687</v>
      </c>
      <c r="U7" s="86">
        <f t="shared" si="7"/>
        <v>2.585614728668033E-3</v>
      </c>
      <c r="V7" s="87">
        <f>分析係数表!D10</f>
        <v>3.8461538461538464E-2</v>
      </c>
      <c r="W7" s="88">
        <f t="shared" si="8"/>
        <v>0</v>
      </c>
      <c r="X7" s="76">
        <f>分析係数表!E10</f>
        <v>0</v>
      </c>
      <c r="Y7" s="89">
        <f t="shared" si="9"/>
        <v>0</v>
      </c>
    </row>
    <row r="8" spans="1:25" x14ac:dyDescent="0.2">
      <c r="A8" s="6" t="s">
        <v>222</v>
      </c>
      <c r="B8" s="5" t="s">
        <v>27</v>
      </c>
      <c r="C8" s="90"/>
      <c r="D8" s="76">
        <f>投入係数表!X8</f>
        <v>5.2135172283046592E-4</v>
      </c>
      <c r="E8" s="77">
        <f t="shared" si="0"/>
        <v>5.2135172283046594E-2</v>
      </c>
      <c r="F8" s="76">
        <f>分析係数表!C11</f>
        <v>1.1498343082089746E-2</v>
      </c>
      <c r="G8" s="77">
        <f t="shared" si="1"/>
        <v>5.9946809755432586E-4</v>
      </c>
      <c r="H8" s="77">
        <v>3.4782938949052601E-3</v>
      </c>
      <c r="I8" s="77">
        <f t="shared" si="2"/>
        <v>3.4782938949052601E-3</v>
      </c>
      <c r="J8" s="76">
        <f>分析係数表!G11</f>
        <v>0.33907284768211921</v>
      </c>
      <c r="K8" s="78">
        <f t="shared" si="3"/>
        <v>1.1793950160208565E-3</v>
      </c>
      <c r="L8" s="79"/>
      <c r="M8" s="80"/>
      <c r="N8" s="81">
        <f>分析係数表!H11</f>
        <v>-2.0361874779781897E-5</v>
      </c>
      <c r="O8" s="82">
        <f t="shared" si="4"/>
        <v>-4.1708242786559239E-4</v>
      </c>
      <c r="P8" s="76">
        <f>分析係数表!C11</f>
        <v>1.1498343082089746E-2</v>
      </c>
      <c r="Q8" s="82">
        <f t="shared" si="5"/>
        <v>-4.7957568491095294E-6</v>
      </c>
      <c r="R8" s="83">
        <v>6.0735720337273618E-4</v>
      </c>
      <c r="S8" s="84">
        <f t="shared" si="6"/>
        <v>4.085651098277996E-3</v>
      </c>
      <c r="T8" s="85">
        <f>分析係数表!F11</f>
        <v>0.56026490066225165</v>
      </c>
      <c r="U8" s="86">
        <f t="shared" si="7"/>
        <v>2.2890469067173408E-3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投入係数表!X9</f>
        <v>1.3744727238257737E-3</v>
      </c>
      <c r="E9" s="77">
        <f t="shared" si="0"/>
        <v>0.13744727238257737</v>
      </c>
      <c r="F9" s="76">
        <f>分析係数表!C12</f>
        <v>1.9264738750820132E-2</v>
      </c>
      <c r="G9" s="77">
        <f t="shared" si="1"/>
        <v>2.647885794463168E-3</v>
      </c>
      <c r="H9" s="77">
        <v>2.8993837176114153E-3</v>
      </c>
      <c r="I9" s="77">
        <f t="shared" si="2"/>
        <v>2.8993837176114153E-3</v>
      </c>
      <c r="J9" s="76">
        <f>分析係数表!G12</f>
        <v>0.14212218649517686</v>
      </c>
      <c r="K9" s="78">
        <f t="shared" si="3"/>
        <v>4.1206675343544874E-4</v>
      </c>
      <c r="L9" s="79"/>
      <c r="M9" s="80"/>
      <c r="N9" s="81">
        <f>分析係数表!H12</f>
        <v>9.1393832299599312E-2</v>
      </c>
      <c r="O9" s="82">
        <f t="shared" si="4"/>
        <v>1.8720654104654102</v>
      </c>
      <c r="P9" s="76">
        <f>分析係数表!C12</f>
        <v>1.9264738750820132E-2</v>
      </c>
      <c r="Q9" s="82">
        <f t="shared" si="5"/>
        <v>3.6064851057062981E-2</v>
      </c>
      <c r="R9" s="83">
        <v>3.9912008776583151E-2</v>
      </c>
      <c r="S9" s="84">
        <f t="shared" si="6"/>
        <v>4.2811392494194564E-2</v>
      </c>
      <c r="T9" s="85">
        <f>分析係数表!F12</f>
        <v>0.30139335476956058</v>
      </c>
      <c r="U9" s="86">
        <f t="shared" si="7"/>
        <v>1.2903069206181686E-2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投入係数表!X10</f>
        <v>4.1234181714773213E-3</v>
      </c>
      <c r="E10" s="77">
        <f t="shared" si="0"/>
        <v>0.4123418171477321</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0.28961841110614683</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投入係数表!X11</f>
        <v>9.0478221716669041E-2</v>
      </c>
      <c r="E11" s="77">
        <f t="shared" si="0"/>
        <v>9.0478221716669047</v>
      </c>
      <c r="F11" s="76">
        <f>分析係数表!C14</f>
        <v>0.18033902375567878</v>
      </c>
      <c r="G11" s="77">
        <f t="shared" si="1"/>
        <v>1.6316754175533952</v>
      </c>
      <c r="H11" s="77">
        <v>1.8144605374386444</v>
      </c>
      <c r="I11" s="77">
        <f t="shared" si="2"/>
        <v>1.8144605374386444</v>
      </c>
      <c r="J11" s="76">
        <f>分析係数表!G14</f>
        <v>0.15919504269018833</v>
      </c>
      <c r="K11" s="78">
        <f t="shared" si="3"/>
        <v>0.28885312271720709</v>
      </c>
      <c r="L11" s="79"/>
      <c r="M11" s="80"/>
      <c r="N11" s="81">
        <f>分析係数表!H14</f>
        <v>1.121673710694942E-3</v>
      </c>
      <c r="O11" s="82">
        <f t="shared" si="4"/>
        <v>2.2975801569813287E-2</v>
      </c>
      <c r="P11" s="76">
        <f>分析係数表!C14</f>
        <v>0.18033902375567878</v>
      </c>
      <c r="Q11" s="82">
        <f t="shared" si="5"/>
        <v>4.1434336251043201E-3</v>
      </c>
      <c r="R11" s="83">
        <v>2.3288611900273207E-2</v>
      </c>
      <c r="S11" s="84">
        <f t="shared" si="6"/>
        <v>1.8377491493389178</v>
      </c>
      <c r="T11" s="85">
        <f>分析係数表!F14</f>
        <v>0.29273560341521504</v>
      </c>
      <c r="U11" s="86">
        <f t="shared" si="7"/>
        <v>0.53797460615752624</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投入係数表!X12</f>
        <v>3.6731598653964644E-2</v>
      </c>
      <c r="E12" s="77">
        <f t="shared" si="0"/>
        <v>3.6731598653964643</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0.17056857897842445</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投入係数表!X13</f>
        <v>1.9432200578226456E-3</v>
      </c>
      <c r="E13" s="77">
        <f t="shared" si="0"/>
        <v>0.19432200578226455</v>
      </c>
      <c r="F13" s="76">
        <f>分析係数表!C16</f>
        <v>5.2745741191408291E-2</v>
      </c>
      <c r="G13" s="77">
        <f t="shared" si="1"/>
        <v>1.0249658224786672E-2</v>
      </c>
      <c r="H13" s="77">
        <v>2.6913921547703033E-2</v>
      </c>
      <c r="I13" s="77">
        <f t="shared" si="2"/>
        <v>2.6913921547703033E-2</v>
      </c>
      <c r="J13" s="76">
        <f>分析係数表!G16</f>
        <v>3.3494998484389207E-2</v>
      </c>
      <c r="K13" s="78">
        <f t="shared" si="3"/>
        <v>9.0148176144928306E-4</v>
      </c>
      <c r="L13" s="79"/>
      <c r="M13" s="80"/>
      <c r="N13" s="81">
        <f>分析係数表!H16</f>
        <v>1.6486921479299057E-2</v>
      </c>
      <c r="O13" s="82">
        <f t="shared" si="4"/>
        <v>0.33770982844090991</v>
      </c>
      <c r="P13" s="76">
        <f>分析係数表!C16</f>
        <v>5.2745741191408291E-2</v>
      </c>
      <c r="Q13" s="82">
        <f t="shared" si="5"/>
        <v>1.781275520873913E-2</v>
      </c>
      <c r="R13" s="83">
        <v>2.1334312021590765E-2</v>
      </c>
      <c r="S13" s="84">
        <f t="shared" si="6"/>
        <v>4.8248233569293794E-2</v>
      </c>
      <c r="T13" s="85">
        <f>分析係数表!F16</f>
        <v>0.28872385571385267</v>
      </c>
      <c r="U13" s="86">
        <f t="shared" si="7"/>
        <v>1.3930416027509045E-2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投入係数表!X14</f>
        <v>5.9860656903170766E-2</v>
      </c>
      <c r="E14" s="77">
        <f t="shared" si="0"/>
        <v>5.9860656903170764</v>
      </c>
      <c r="F14" s="76">
        <f>分析係数表!C17</f>
        <v>0.15216261717207402</v>
      </c>
      <c r="G14" s="77">
        <f t="shared" si="1"/>
        <v>0.91085542200260428</v>
      </c>
      <c r="H14" s="77">
        <v>0.98104947031178702</v>
      </c>
      <c r="I14" s="77">
        <f t="shared" si="2"/>
        <v>0.98104947031178702</v>
      </c>
      <c r="J14" s="76">
        <f>分析係数表!G17</f>
        <v>0.21223848391031053</v>
      </c>
      <c r="K14" s="78">
        <f t="shared" si="3"/>
        <v>0.20821645221998689</v>
      </c>
      <c r="L14" s="79"/>
      <c r="M14" s="80"/>
      <c r="N14" s="81">
        <f>分析係数表!H17</f>
        <v>2.8913862187290294E-3</v>
      </c>
      <c r="O14" s="82">
        <f t="shared" si="4"/>
        <v>5.9225704756914119E-2</v>
      </c>
      <c r="P14" s="76">
        <f>分析係数表!C17</f>
        <v>0.15216261717207402</v>
      </c>
      <c r="Q14" s="82">
        <f t="shared" si="5"/>
        <v>9.011938239672607E-3</v>
      </c>
      <c r="R14" s="83">
        <v>2.0806814189340956E-2</v>
      </c>
      <c r="S14" s="84">
        <f t="shared" si="6"/>
        <v>1.0018562845011281</v>
      </c>
      <c r="T14" s="85">
        <f>分析係数表!F17</f>
        <v>0.32270850924101696</v>
      </c>
      <c r="U14" s="86">
        <f t="shared" si="7"/>
        <v>0.3233075480451032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投入係数表!X15</f>
        <v>5.4030996729702825E-3</v>
      </c>
      <c r="E15" s="77">
        <f t="shared" si="0"/>
        <v>0.54030996729702829</v>
      </c>
      <c r="F15" s="76">
        <f>分析係数表!C18</f>
        <v>0.19097312809809552</v>
      </c>
      <c r="G15" s="77">
        <f t="shared" si="1"/>
        <v>0.10318468459729319</v>
      </c>
      <c r="H15" s="77">
        <v>0.11261529593190359</v>
      </c>
      <c r="I15" s="77">
        <f t="shared" si="2"/>
        <v>0.11261529593190359</v>
      </c>
      <c r="J15" s="76">
        <f>分析係数表!G18</f>
        <v>0.21574136510077171</v>
      </c>
      <c r="K15" s="78">
        <f t="shared" si="3"/>
        <v>2.4295777675576263E-2</v>
      </c>
      <c r="L15" s="79"/>
      <c r="M15" s="80"/>
      <c r="N15" s="81">
        <f>分析係数表!H18</f>
        <v>4.4087885392745155E-4</v>
      </c>
      <c r="O15" s="82">
        <f t="shared" si="4"/>
        <v>9.0307412642202187E-3</v>
      </c>
      <c r="P15" s="76">
        <f>分析係数表!C18</f>
        <v>0.19097312809809552</v>
      </c>
      <c r="Q15" s="82">
        <f t="shared" si="5"/>
        <v>1.7246289082726849E-3</v>
      </c>
      <c r="R15" s="83">
        <v>4.476704870699579E-3</v>
      </c>
      <c r="S15" s="84">
        <f t="shared" si="6"/>
        <v>0.11709200080260317</v>
      </c>
      <c r="T15" s="85">
        <f>分析係数表!F18</f>
        <v>0.45875477635423689</v>
      </c>
      <c r="U15" s="86">
        <f t="shared" si="7"/>
        <v>5.3716514641068344E-2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投入係数表!X16</f>
        <v>3.9338357268116969E-3</v>
      </c>
      <c r="E16" s="77">
        <f t="shared" si="0"/>
        <v>0.39338357268116969</v>
      </c>
      <c r="F16" s="76">
        <f>分析係数表!C19</f>
        <v>0.34654894752252985</v>
      </c>
      <c r="G16" s="77">
        <f t="shared" si="1"/>
        <v>0.13632666308531199</v>
      </c>
      <c r="H16" s="77">
        <v>0.20469296700972089</v>
      </c>
      <c r="I16" s="77">
        <f t="shared" si="2"/>
        <v>0.20469296700972089</v>
      </c>
      <c r="J16" s="76">
        <f>分析係数表!G19</f>
        <v>5.7665249016256609E-2</v>
      </c>
      <c r="K16" s="78">
        <f t="shared" si="3"/>
        <v>1.1803670914491955E-2</v>
      </c>
      <c r="L16" s="79"/>
      <c r="M16" s="80"/>
      <c r="N16" s="81">
        <f>分析係数表!H19</f>
        <v>-1.1331825964400361E-4</v>
      </c>
      <c r="O16" s="82">
        <f t="shared" si="4"/>
        <v>-2.3211543811650359E-3</v>
      </c>
      <c r="P16" s="76">
        <f>分析係数表!C19</f>
        <v>0.34654894752252985</v>
      </c>
      <c r="Q16" s="82">
        <f t="shared" si="5"/>
        <v>-8.0439360783005228E-4</v>
      </c>
      <c r="R16" s="83">
        <v>6.3876553493662763E-3</v>
      </c>
      <c r="S16" s="84">
        <f t="shared" si="6"/>
        <v>0.21108062235908717</v>
      </c>
      <c r="T16" s="85">
        <f>分析係数表!F19</f>
        <v>0.23996184268055168</v>
      </c>
      <c r="U16" s="86">
        <f t="shared" si="7"/>
        <v>5.0651295095444214E-2</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投入係数表!X17</f>
        <v>1.4692639461585857E-2</v>
      </c>
      <c r="E17" s="77">
        <f t="shared" si="0"/>
        <v>1.4692639461585857</v>
      </c>
      <c r="F17" s="76">
        <f>分析係数表!C20</f>
        <v>0.26243263202551737</v>
      </c>
      <c r="G17" s="77">
        <f t="shared" si="1"/>
        <v>0.38558280453059568</v>
      </c>
      <c r="H17" s="77">
        <v>0.44884483093023803</v>
      </c>
      <c r="I17" s="77">
        <f t="shared" si="2"/>
        <v>0.44884483093023803</v>
      </c>
      <c r="J17" s="76">
        <f>分析係数表!G20</f>
        <v>0.1000148720999405</v>
      </c>
      <c r="K17" s="78">
        <f t="shared" si="3"/>
        <v>4.4891158358207173E-2</v>
      </c>
      <c r="L17" s="79"/>
      <c r="M17" s="80"/>
      <c r="N17" s="81">
        <f>分析係数表!H20</f>
        <v>5.5154121686104877E-4</v>
      </c>
      <c r="O17" s="82">
        <f t="shared" si="4"/>
        <v>1.1297493589576699E-2</v>
      </c>
      <c r="P17" s="76">
        <f>分析係数表!C20</f>
        <v>0.26243263202551737</v>
      </c>
      <c r="Q17" s="82">
        <f t="shared" si="5"/>
        <v>2.9648309780040231E-3</v>
      </c>
      <c r="R17" s="83">
        <v>1.0880423202899742E-2</v>
      </c>
      <c r="S17" s="84">
        <f t="shared" si="6"/>
        <v>0.45972525413313775</v>
      </c>
      <c r="T17" s="85">
        <f>分析係数表!F20</f>
        <v>0.22264772952607575</v>
      </c>
      <c r="U17" s="86">
        <f t="shared" si="7"/>
        <v>0.10235678403854129</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投入係数表!X18</f>
        <v>1.2986397459595242E-2</v>
      </c>
      <c r="E18" s="77">
        <f t="shared" si="0"/>
        <v>1.2986397459595242</v>
      </c>
      <c r="F18" s="76">
        <f>分析係数表!C21</f>
        <v>0.1872140973927936</v>
      </c>
      <c r="G18" s="77">
        <f t="shared" si="1"/>
        <v>0.24312366787821912</v>
      </c>
      <c r="H18" s="77">
        <v>0.26106463259786988</v>
      </c>
      <c r="I18" s="77">
        <f t="shared" si="2"/>
        <v>0.26106463259786988</v>
      </c>
      <c r="J18" s="76">
        <f>分析係数表!G21</f>
        <v>0.28516992623231124</v>
      </c>
      <c r="K18" s="78">
        <f t="shared" si="3"/>
        <v>7.4447782019799985E-2</v>
      </c>
      <c r="L18" s="79"/>
      <c r="M18" s="80"/>
      <c r="N18" s="81">
        <f>分析係数表!H21</f>
        <v>9.0743137605549761E-4</v>
      </c>
      <c r="O18" s="82">
        <f t="shared" si="4"/>
        <v>1.8587369067923139E-2</v>
      </c>
      <c r="P18" s="76">
        <f>分析係数表!C21</f>
        <v>0.1872140973927936</v>
      </c>
      <c r="Q18" s="82">
        <f t="shared" si="5"/>
        <v>3.4798175229579617E-3</v>
      </c>
      <c r="R18" s="83">
        <v>9.736337339860783E-3</v>
      </c>
      <c r="S18" s="84">
        <f t="shared" si="6"/>
        <v>0.27080096993773067</v>
      </c>
      <c r="T18" s="85">
        <f>分析係数表!F21</f>
        <v>0.425556514517416</v>
      </c>
      <c r="U18" s="86">
        <f t="shared" si="7"/>
        <v>0.11524111689463622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投入係数表!X19</f>
        <v>5.6874733399687192E-4</v>
      </c>
      <c r="E19" s="77">
        <f t="shared" si="0"/>
        <v>5.687473339968719E-2</v>
      </c>
      <c r="F19" s="76">
        <f>分析係数表!C22</f>
        <v>8.038175161462835E-2</v>
      </c>
      <c r="G19" s="77">
        <f t="shared" si="1"/>
        <v>4.5716906932818623E-3</v>
      </c>
      <c r="H19" s="77">
        <v>8.1275186765098588E-3</v>
      </c>
      <c r="I19" s="77">
        <f t="shared" si="2"/>
        <v>8.1275186765098588E-3</v>
      </c>
      <c r="J19" s="76">
        <f>分析係数表!G22</f>
        <v>0.19463811255169108</v>
      </c>
      <c r="K19" s="78">
        <f t="shared" si="3"/>
        <v>1.5819248949244973E-3</v>
      </c>
      <c r="L19" s="79"/>
      <c r="M19" s="80"/>
      <c r="N19" s="81">
        <f>分析係数表!H22</f>
        <v>4.3379646269970129E-5</v>
      </c>
      <c r="O19" s="82">
        <f t="shared" si="4"/>
        <v>8.8856691153974031E-4</v>
      </c>
      <c r="P19" s="76">
        <f>分析係数表!C22</f>
        <v>8.038175161462835E-2</v>
      </c>
      <c r="Q19" s="82">
        <f t="shared" si="5"/>
        <v>7.1424564776364848E-5</v>
      </c>
      <c r="R19" s="83">
        <v>1.3698926826901496E-3</v>
      </c>
      <c r="S19" s="84">
        <f t="shared" si="6"/>
        <v>9.497411359200009E-3</v>
      </c>
      <c r="T19" s="85">
        <f>分析係数表!F22</f>
        <v>0.41254969334958147</v>
      </c>
      <c r="U19" s="86">
        <f t="shared" si="7"/>
        <v>3.9181541438527952E-3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投入係数表!X20</f>
        <v>1.4218683349921798E-4</v>
      </c>
      <c r="E20" s="77">
        <f t="shared" si="0"/>
        <v>1.4218683349921797E-2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5.2588653948270345E-4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投入係数表!X21</f>
        <v>1.8958244466562397E-4</v>
      </c>
      <c r="E21" s="77">
        <f t="shared" si="0"/>
        <v>1.8958244466562399E-2</v>
      </c>
      <c r="F21" s="76">
        <f>分析係数表!C24</f>
        <v>0.43147437344773087</v>
      </c>
      <c r="G21" s="77">
        <f t="shared" si="1"/>
        <v>8.1799966528789212E-3</v>
      </c>
      <c r="H21" s="77">
        <v>2.0433379667084157E-2</v>
      </c>
      <c r="I21" s="77">
        <f t="shared" si="2"/>
        <v>2.0433379667084157E-2</v>
      </c>
      <c r="J21" s="76">
        <f>分析係数表!G24</f>
        <v>0.20829056454796685</v>
      </c>
      <c r="K21" s="78">
        <f t="shared" si="3"/>
        <v>4.2560801864799059E-3</v>
      </c>
      <c r="L21" s="79"/>
      <c r="M21" s="80"/>
      <c r="N21" s="81">
        <f>分析係数表!H24</f>
        <v>3.3906948002854204E-4</v>
      </c>
      <c r="O21" s="82">
        <f t="shared" si="4"/>
        <v>6.9453291248922563E-3</v>
      </c>
      <c r="P21" s="76">
        <f>分析係数表!C24</f>
        <v>0.43147437344773087</v>
      </c>
      <c r="Q21" s="82">
        <f t="shared" si="5"/>
        <v>2.9967315325511632E-3</v>
      </c>
      <c r="R21" s="83">
        <v>1.298014284371668E-2</v>
      </c>
      <c r="S21" s="84">
        <f t="shared" si="6"/>
        <v>3.3413522510800833E-2</v>
      </c>
      <c r="T21" s="85">
        <f>分析係数表!F24</f>
        <v>0.39163047769443349</v>
      </c>
      <c r="U21" s="86">
        <f t="shared" si="7"/>
        <v>1.3085753782358637E-2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投入係数表!X22</f>
        <v>8.3890231764538609E-3</v>
      </c>
      <c r="E22" s="77">
        <f t="shared" si="0"/>
        <v>0.83890231764538603</v>
      </c>
      <c r="F22" s="76">
        <f>分析係数表!C25</f>
        <v>2.0402938023075357E-2</v>
      </c>
      <c r="G22" s="77">
        <f t="shared" si="1"/>
        <v>1.7116071994333088E-2</v>
      </c>
      <c r="H22" s="77">
        <v>1.9059095205204928E-2</v>
      </c>
      <c r="I22" s="77">
        <f t="shared" si="2"/>
        <v>1.9059095205204928E-2</v>
      </c>
      <c r="J22" s="76">
        <f>分析係数表!G25</f>
        <v>0.19686528023418917</v>
      </c>
      <c r="K22" s="78">
        <f t="shared" si="3"/>
        <v>3.7520741185827593E-3</v>
      </c>
      <c r="L22" s="79"/>
      <c r="M22" s="80"/>
      <c r="N22" s="81">
        <f>分析係数表!H25</f>
        <v>5.1170276620495381E-4</v>
      </c>
      <c r="O22" s="82">
        <f t="shared" si="4"/>
        <v>1.0481462752448366E-2</v>
      </c>
      <c r="P22" s="76">
        <f>分析係数表!C25</f>
        <v>2.0402938023075357E-2</v>
      </c>
      <c r="Q22" s="82">
        <f t="shared" si="5"/>
        <v>2.1385263492937684E-4</v>
      </c>
      <c r="R22" s="83">
        <v>2.5959734689112216E-3</v>
      </c>
      <c r="S22" s="84">
        <f t="shared" si="6"/>
        <v>2.1655068674116148E-2</v>
      </c>
      <c r="T22" s="85">
        <f>分析係数表!F25</f>
        <v>0.34975910227480639</v>
      </c>
      <c r="U22" s="86">
        <f t="shared" si="7"/>
        <v>7.5740573791581453E-3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投入係数表!X23</f>
        <v>1.5640551684913977E-3</v>
      </c>
      <c r="E23" s="77">
        <f t="shared" si="0"/>
        <v>0.15640551684913975</v>
      </c>
      <c r="F23" s="76">
        <f>分析係数表!C26</f>
        <v>0.47286916478187335</v>
      </c>
      <c r="G23" s="77">
        <f t="shared" si="1"/>
        <v>7.395934611972993E-2</v>
      </c>
      <c r="H23" s="77">
        <v>9.7594641157321513E-2</v>
      </c>
      <c r="I23" s="77">
        <f t="shared" si="2"/>
        <v>9.7594641157321513E-2</v>
      </c>
      <c r="J23" s="76">
        <f>分析係数表!G26</f>
        <v>0.19643719482749369</v>
      </c>
      <c r="K23" s="78">
        <f t="shared" si="3"/>
        <v>1.9171217539140101E-2</v>
      </c>
      <c r="L23" s="79"/>
      <c r="M23" s="80"/>
      <c r="N23" s="81">
        <f>分析係数表!H26</f>
        <v>1.0239367117519889E-2</v>
      </c>
      <c r="O23" s="82">
        <f t="shared" si="4"/>
        <v>0.20973805916058444</v>
      </c>
      <c r="P23" s="76">
        <f>分析係数表!C26</f>
        <v>0.47286916478187335</v>
      </c>
      <c r="Q23" s="82">
        <f t="shared" si="5"/>
        <v>9.9178660858236706E-2</v>
      </c>
      <c r="R23" s="83">
        <v>0.11438002303323191</v>
      </c>
      <c r="S23" s="84">
        <f t="shared" si="6"/>
        <v>0.21197466419055344</v>
      </c>
      <c r="T23" s="85">
        <f>分析係数表!F26</f>
        <v>0.33423527698357336</v>
      </c>
      <c r="U23" s="86">
        <f t="shared" si="7"/>
        <v>7.0849410599229584E-2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投入係数表!X24</f>
        <v>4.7395611166405993E-5</v>
      </c>
      <c r="E24" s="77">
        <f t="shared" si="0"/>
        <v>4.7395611166405997E-3</v>
      </c>
      <c r="F24" s="76">
        <f>分析係数表!C27</f>
        <v>1</v>
      </c>
      <c r="G24" s="77">
        <f t="shared" si="1"/>
        <v>4.7395611166405997E-3</v>
      </c>
      <c r="H24" s="77">
        <v>1.2716385838097369E-2</v>
      </c>
      <c r="I24" s="77">
        <f t="shared" si="2"/>
        <v>1.2716385838097369E-2</v>
      </c>
      <c r="J24" s="76">
        <f>分析係数表!G27</f>
        <v>0.17103446822411195</v>
      </c>
      <c r="K24" s="78">
        <f t="shared" si="3"/>
        <v>2.1749402895516116E-3</v>
      </c>
      <c r="L24" s="79"/>
      <c r="M24" s="80"/>
      <c r="N24" s="81">
        <f>分析係数表!H27</f>
        <v>1.1068892190070134E-2</v>
      </c>
      <c r="O24" s="82">
        <f t="shared" si="4"/>
        <v>0.22672963459145662</v>
      </c>
      <c r="P24" s="76">
        <f>分析係数表!C27</f>
        <v>1</v>
      </c>
      <c r="Q24" s="82">
        <f t="shared" si="5"/>
        <v>0.22672963459145662</v>
      </c>
      <c r="R24" s="83">
        <v>0.23654531525784675</v>
      </c>
      <c r="S24" s="84">
        <f t="shared" si="6"/>
        <v>0.24926170109594412</v>
      </c>
      <c r="T24" s="85">
        <f>分析係数表!F27</f>
        <v>0.3217420626139369</v>
      </c>
      <c r="U24" s="86">
        <f t="shared" si="7"/>
        <v>8.0197973841267672E-2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投入係数表!X25</f>
        <v>0</v>
      </c>
      <c r="E25" s="77">
        <f t="shared" si="0"/>
        <v>0</v>
      </c>
      <c r="F25" s="76">
        <f>分析係数表!C28</f>
        <v>0.16320886633176235</v>
      </c>
      <c r="G25" s="77">
        <f t="shared" si="1"/>
        <v>0</v>
      </c>
      <c r="H25" s="77">
        <v>3.4158005245000782E-2</v>
      </c>
      <c r="I25" s="77">
        <f t="shared" si="2"/>
        <v>3.4158005245000782E-2</v>
      </c>
      <c r="J25" s="76">
        <f>分析係数表!G28</f>
        <v>0.12483282142099486</v>
      </c>
      <c r="K25" s="78">
        <f t="shared" si="3"/>
        <v>4.2640401688465888E-3</v>
      </c>
      <c r="L25" s="79"/>
      <c r="M25" s="80"/>
      <c r="N25" s="81">
        <f>分析係数表!H28</f>
        <v>1.8347819774390428E-2</v>
      </c>
      <c r="O25" s="82">
        <f t="shared" si="4"/>
        <v>0.37582753554410447</v>
      </c>
      <c r="P25" s="76">
        <f>分析係数表!C28</f>
        <v>0.16320886633176235</v>
      </c>
      <c r="Q25" s="82">
        <f t="shared" si="5"/>
        <v>6.1338386012413412E-2</v>
      </c>
      <c r="R25" s="83">
        <v>7.4777396744799454E-2</v>
      </c>
      <c r="S25" s="84">
        <f t="shared" si="6"/>
        <v>0.10893540198980023</v>
      </c>
      <c r="T25" s="85">
        <f>分析係数表!F28</f>
        <v>0.21296475644963428</v>
      </c>
      <c r="U25" s="86">
        <f t="shared" si="7"/>
        <v>2.319940135350081E-2</v>
      </c>
      <c r="V25" s="87">
        <f>分析係数表!D28</f>
        <v>1.6750140660597507E-2</v>
      </c>
      <c r="W25" s="88">
        <f t="shared" si="8"/>
        <v>0</v>
      </c>
      <c r="X25" s="76">
        <f>分析係数表!E28</f>
        <v>1.6630233266000719E-2</v>
      </c>
      <c r="Y25" s="89">
        <f t="shared" si="9"/>
        <v>0</v>
      </c>
    </row>
    <row r="26" spans="1:25" x14ac:dyDescent="0.2">
      <c r="A26" s="6" t="s">
        <v>14</v>
      </c>
      <c r="B26" s="5" t="s">
        <v>50</v>
      </c>
      <c r="C26" s="75">
        <f>最終需要_まとめ!C27</f>
        <v>100</v>
      </c>
      <c r="D26" s="76">
        <f>投入係数表!X26</f>
        <v>5.0808095170387223E-2</v>
      </c>
      <c r="E26" s="77">
        <f t="shared" si="0"/>
        <v>5.0808095170387224</v>
      </c>
      <c r="F26" s="76">
        <f>分析係数表!C29</f>
        <v>0.17511419896605485</v>
      </c>
      <c r="G26" s="77">
        <f t="shared" si="1"/>
        <v>0.88972188867534385</v>
      </c>
      <c r="H26" s="77">
        <v>0.92375072081793408</v>
      </c>
      <c r="I26" s="77">
        <f t="shared" si="2"/>
        <v>100.92375072081794</v>
      </c>
      <c r="J26" s="76">
        <f>分析係数表!G29</f>
        <v>0.26067586141523297</v>
      </c>
      <c r="K26" s="78">
        <f t="shared" si="3"/>
        <v>26.308385656405456</v>
      </c>
      <c r="L26" s="79"/>
      <c r="M26" s="80"/>
      <c r="N26" s="81">
        <f>分析係数表!H29</f>
        <v>9.8560326923179068E-3</v>
      </c>
      <c r="O26" s="82">
        <f t="shared" si="4"/>
        <v>0.20188602910554956</v>
      </c>
      <c r="P26" s="76">
        <f>分析係数表!C29</f>
        <v>0.17511419896605485</v>
      </c>
      <c r="Q26" s="82">
        <f t="shared" si="5"/>
        <v>3.5353110269255944E-2</v>
      </c>
      <c r="R26" s="83">
        <v>4.9649315487522196E-2</v>
      </c>
      <c r="S26" s="84">
        <f t="shared" si="6"/>
        <v>100.97340003630546</v>
      </c>
      <c r="T26" s="85">
        <f>分析係数表!F29</f>
        <v>0.43490212806294137</v>
      </c>
      <c r="U26" s="86">
        <f t="shared" si="7"/>
        <v>43.913546553539931</v>
      </c>
      <c r="V26" s="87">
        <f>分析係数表!D29</f>
        <v>6.8771031802455099E-2</v>
      </c>
      <c r="W26" s="88">
        <f t="shared" si="8"/>
        <v>7</v>
      </c>
      <c r="X26" s="76">
        <f>分析係数表!E29</f>
        <v>4.9670600502393476E-2</v>
      </c>
      <c r="Y26" s="89">
        <f t="shared" si="9"/>
        <v>5</v>
      </c>
    </row>
    <row r="27" spans="1:25" x14ac:dyDescent="0.2">
      <c r="A27" s="6" t="s">
        <v>15</v>
      </c>
      <c r="B27" s="5" t="s">
        <v>36</v>
      </c>
      <c r="C27" s="90"/>
      <c r="D27" s="76">
        <f>投入係数表!X27</f>
        <v>1.5166595573249918E-3</v>
      </c>
      <c r="E27" s="77">
        <f t="shared" si="0"/>
        <v>0.15166595573249919</v>
      </c>
      <c r="F27" s="76">
        <f>分析係数表!C30</f>
        <v>1</v>
      </c>
      <c r="G27" s="77">
        <f t="shared" si="1"/>
        <v>0.15166595573249919</v>
      </c>
      <c r="H27" s="77">
        <v>0.23528041686622034</v>
      </c>
      <c r="I27" s="77">
        <f t="shared" si="2"/>
        <v>0.23528041686622034</v>
      </c>
      <c r="J27" s="76">
        <f>分析係数表!G30</f>
        <v>0.34449040627670319</v>
      </c>
      <c r="K27" s="78">
        <f t="shared" si="3"/>
        <v>8.1051846395196331E-2</v>
      </c>
      <c r="L27" s="79"/>
      <c r="M27" s="80"/>
      <c r="N27" s="81">
        <f>分析係数表!H30</f>
        <v>0</v>
      </c>
      <c r="O27" s="82">
        <f t="shared" si="4"/>
        <v>0</v>
      </c>
      <c r="P27" s="76">
        <f>分析係数表!C30</f>
        <v>1</v>
      </c>
      <c r="Q27" s="82">
        <f t="shared" si="5"/>
        <v>0</v>
      </c>
      <c r="R27" s="83">
        <v>6.8757854339065144E-2</v>
      </c>
      <c r="S27" s="84">
        <f t="shared" si="6"/>
        <v>0.30403827120528548</v>
      </c>
      <c r="T27" s="85">
        <f>分析係数表!F30</f>
        <v>0.43986930008545017</v>
      </c>
      <c r="U27" s="86">
        <f t="shared" si="7"/>
        <v>0.13373710155425919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投入係数表!X28</f>
        <v>1.8626475188397554E-2</v>
      </c>
      <c r="E28" s="77">
        <f t="shared" si="0"/>
        <v>1.8626475188397555</v>
      </c>
      <c r="F28" s="76">
        <f>分析係数表!C31</f>
        <v>0.18996181002708823</v>
      </c>
      <c r="G28" s="77">
        <f t="shared" si="1"/>
        <v>0.35383189412126487</v>
      </c>
      <c r="H28" s="77">
        <v>0.44219374500291536</v>
      </c>
      <c r="I28" s="77">
        <f t="shared" si="2"/>
        <v>0.44219374500291536</v>
      </c>
      <c r="J28" s="76">
        <f>分析係数表!G31</f>
        <v>7.0838389091119197E-2</v>
      </c>
      <c r="K28" s="78">
        <f t="shared" si="3"/>
        <v>3.1324292562175664E-2</v>
      </c>
      <c r="L28" s="79"/>
      <c r="M28" s="80"/>
      <c r="N28" s="81">
        <f>分析係数表!H31</f>
        <v>2.3010689098960483E-2</v>
      </c>
      <c r="O28" s="82">
        <f t="shared" si="4"/>
        <v>0.47133941152532516</v>
      </c>
      <c r="P28" s="76">
        <f>分析係数表!C31</f>
        <v>0.18996181002708823</v>
      </c>
      <c r="Q28" s="82">
        <f t="shared" si="5"/>
        <v>8.9536487750453378E-2</v>
      </c>
      <c r="R28" s="83">
        <v>0.1235560787300839</v>
      </c>
      <c r="S28" s="84">
        <f t="shared" si="6"/>
        <v>0.5657498237329992</v>
      </c>
      <c r="T28" s="85">
        <f>分析係数表!F31</f>
        <v>0.34223146703645924</v>
      </c>
      <c r="U28" s="86">
        <f t="shared" si="7"/>
        <v>0.19361739215176255</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投入係数表!X29</f>
        <v>9.0051661216171387E-4</v>
      </c>
      <c r="E29" s="77">
        <f t="shared" si="0"/>
        <v>9.0051661216171391E-2</v>
      </c>
      <c r="F29" s="76">
        <f>分析係数表!C32</f>
        <v>1</v>
      </c>
      <c r="G29" s="77">
        <f t="shared" si="1"/>
        <v>9.0051661216171391E-2</v>
      </c>
      <c r="H29" s="77">
        <v>0.13953724041318075</v>
      </c>
      <c r="I29" s="77">
        <f t="shared" si="2"/>
        <v>0.13953724041318075</v>
      </c>
      <c r="J29" s="76">
        <f>分析係数表!G32</f>
        <v>0.14032906064664244</v>
      </c>
      <c r="K29" s="78">
        <f t="shared" si="3"/>
        <v>1.9581129872406369E-2</v>
      </c>
      <c r="L29" s="79"/>
      <c r="M29" s="80"/>
      <c r="N29" s="81">
        <f>分析係数表!H32</f>
        <v>6.1785010473086027E-3</v>
      </c>
      <c r="O29" s="82">
        <f t="shared" si="4"/>
        <v>0.12655731582930302</v>
      </c>
      <c r="P29" s="76">
        <f>分析係数表!C32</f>
        <v>1</v>
      </c>
      <c r="Q29" s="82">
        <f t="shared" si="5"/>
        <v>0.12655731582930302</v>
      </c>
      <c r="R29" s="83">
        <v>0.17426130448774124</v>
      </c>
      <c r="S29" s="84">
        <f t="shared" si="6"/>
        <v>0.31379854490092196</v>
      </c>
      <c r="T29" s="85">
        <f>分析係数表!F32</f>
        <v>0.48206428161469295</v>
      </c>
      <c r="U29" s="86">
        <f t="shared" si="7"/>
        <v>0.15127107011939891</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投入係数表!X30</f>
        <v>2.8437366699843596E-4</v>
      </c>
      <c r="E30" s="77">
        <f t="shared" si="0"/>
        <v>2.8437366699843595E-2</v>
      </c>
      <c r="F30" s="76">
        <f>分析係数表!C33</f>
        <v>0.86409315680331789</v>
      </c>
      <c r="G30" s="77">
        <f t="shared" si="1"/>
        <v>2.4572533962841401E-2</v>
      </c>
      <c r="H30" s="77">
        <v>7.91235950300649E-2</v>
      </c>
      <c r="I30" s="77">
        <f t="shared" si="2"/>
        <v>7.91235950300649E-2</v>
      </c>
      <c r="J30" s="76">
        <f>分析係数表!G33</f>
        <v>0.50769230769230766</v>
      </c>
      <c r="K30" s="78">
        <f t="shared" si="3"/>
        <v>4.0170440553725255E-2</v>
      </c>
      <c r="L30" s="79"/>
      <c r="M30" s="80"/>
      <c r="N30" s="81">
        <f>分析係数表!H33</f>
        <v>9.5612281574628043E-4</v>
      </c>
      <c r="O30" s="82">
        <f t="shared" si="4"/>
        <v>1.9584740091079991E-2</v>
      </c>
      <c r="P30" s="76">
        <f>分析係数表!C33</f>
        <v>0.86409315680331789</v>
      </c>
      <c r="Q30" s="82">
        <f t="shared" si="5"/>
        <v>1.692303989047381E-2</v>
      </c>
      <c r="R30" s="83">
        <v>5.7313209882164873E-2</v>
      </c>
      <c r="S30" s="84">
        <f t="shared" si="6"/>
        <v>0.13643680491222976</v>
      </c>
      <c r="T30" s="85">
        <f>分析係数表!F33</f>
        <v>0.64348226623675731</v>
      </c>
      <c r="U30" s="86">
        <f t="shared" si="7"/>
        <v>8.7794664423023944E-2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投入係数表!X31</f>
        <v>7.4079340253092568E-2</v>
      </c>
      <c r="E31" s="77">
        <f t="shared" si="0"/>
        <v>7.4079340253092569</v>
      </c>
      <c r="F31" s="76">
        <f>分析係数表!C34</f>
        <v>0.40150848192581112</v>
      </c>
      <c r="G31" s="77">
        <f t="shared" si="1"/>
        <v>2.9743483447084831</v>
      </c>
      <c r="H31" s="77">
        <v>3.2120347463952394</v>
      </c>
      <c r="I31" s="77">
        <f t="shared" si="2"/>
        <v>3.2120347463952394</v>
      </c>
      <c r="J31" s="76">
        <f>分析係数表!G34</f>
        <v>0.42480512041441487</v>
      </c>
      <c r="K31" s="78">
        <f t="shared" si="3"/>
        <v>1.3644888072177142</v>
      </c>
      <c r="L31" s="79"/>
      <c r="M31" s="80"/>
      <c r="N31" s="81">
        <f>分析係数表!H34</f>
        <v>0.15672180898436738</v>
      </c>
      <c r="O31" s="82">
        <f t="shared" si="4"/>
        <v>3.2102109112070534</v>
      </c>
      <c r="P31" s="76">
        <f>分析係数表!C34</f>
        <v>0.40150848192581112</v>
      </c>
      <c r="Q31" s="82">
        <f t="shared" si="5"/>
        <v>1.2889269096204188</v>
      </c>
      <c r="R31" s="83">
        <v>1.4068436580071981</v>
      </c>
      <c r="S31" s="84">
        <f t="shared" si="6"/>
        <v>4.6188784044024374</v>
      </c>
      <c r="T31" s="85">
        <f>分析係数表!F34</f>
        <v>0.69808980649017505</v>
      </c>
      <c r="U31" s="86">
        <f t="shared" si="7"/>
        <v>3.2243919315309459</v>
      </c>
      <c r="V31" s="87">
        <f>分析係数表!D34</f>
        <v>0.1643762608024307</v>
      </c>
      <c r="W31" s="88">
        <f t="shared" si="8"/>
        <v>1</v>
      </c>
      <c r="X31" s="76">
        <f>分析係数表!E34</f>
        <v>0.12280028889497671</v>
      </c>
      <c r="Y31" s="89">
        <f t="shared" si="9"/>
        <v>1</v>
      </c>
    </row>
    <row r="32" spans="1:25" x14ac:dyDescent="0.2">
      <c r="A32" s="6" t="s">
        <v>20</v>
      </c>
      <c r="B32" s="5" t="s">
        <v>37</v>
      </c>
      <c r="C32" s="90"/>
      <c r="D32" s="76">
        <f>投入係数表!X32</f>
        <v>1.5924925351912412E-2</v>
      </c>
      <c r="E32" s="77">
        <f t="shared" si="0"/>
        <v>1.5924925351912411</v>
      </c>
      <c r="F32" s="76">
        <f>分析係数表!C35</f>
        <v>0.54799934277091245</v>
      </c>
      <c r="G32" s="77">
        <f t="shared" si="1"/>
        <v>0.87268486265238432</v>
      </c>
      <c r="H32" s="77">
        <v>1.0565485989052925</v>
      </c>
      <c r="I32" s="77">
        <f t="shared" si="2"/>
        <v>1.0565485989052925</v>
      </c>
      <c r="J32" s="76">
        <f>分析係数表!G35</f>
        <v>0.31370112289734142</v>
      </c>
      <c r="K32" s="78">
        <f t="shared" si="3"/>
        <v>0.33144048187220304</v>
      </c>
      <c r="L32" s="79"/>
      <c r="M32" s="80"/>
      <c r="N32" s="81">
        <f>分析係数表!H35</f>
        <v>5.7539116932049765E-2</v>
      </c>
      <c r="O32" s="82">
        <f t="shared" si="4"/>
        <v>1.1786024050737527</v>
      </c>
      <c r="P32" s="76">
        <f>分析係数表!C35</f>
        <v>0.54799934277091245</v>
      </c>
      <c r="Q32" s="82">
        <f t="shared" si="5"/>
        <v>0.64587334336863322</v>
      </c>
      <c r="R32" s="83">
        <v>0.89523938229605871</v>
      </c>
      <c r="S32" s="84">
        <f t="shared" si="6"/>
        <v>1.9517879812013512</v>
      </c>
      <c r="T32" s="85">
        <f>分析係数表!F35</f>
        <v>0.64107230038613461</v>
      </c>
      <c r="U32" s="86">
        <f t="shared" si="7"/>
        <v>1.2512372109747598</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投入係数表!X33</f>
        <v>1.5640551684913977E-3</v>
      </c>
      <c r="E33" s="77">
        <f t="shared" si="0"/>
        <v>0.15640551684913975</v>
      </c>
      <c r="F33" s="76">
        <f>分析係数表!C36</f>
        <v>1</v>
      </c>
      <c r="G33" s="77">
        <f t="shared" si="1"/>
        <v>0.15640551684913975</v>
      </c>
      <c r="H33" s="77">
        <v>0.40566070143616134</v>
      </c>
      <c r="I33" s="77">
        <f t="shared" si="2"/>
        <v>0.40566070143616134</v>
      </c>
      <c r="J33" s="76">
        <f>分析係数表!G36</f>
        <v>7.1688905781264842E-2</v>
      </c>
      <c r="K33" s="78">
        <f t="shared" si="3"/>
        <v>2.9081371804418776E-2</v>
      </c>
      <c r="L33" s="79"/>
      <c r="M33" s="80"/>
      <c r="N33" s="81">
        <f>分析係数表!H36</f>
        <v>0.19452761335809809</v>
      </c>
      <c r="O33" s="82">
        <f t="shared" si="4"/>
        <v>3.9846060416232385</v>
      </c>
      <c r="P33" s="76">
        <f>分析係数表!C36</f>
        <v>1</v>
      </c>
      <c r="Q33" s="82">
        <f t="shared" si="5"/>
        <v>3.9846060416232385</v>
      </c>
      <c r="R33" s="83">
        <v>4.255620481362576</v>
      </c>
      <c r="S33" s="84">
        <f t="shared" si="6"/>
        <v>4.6612811827987377</v>
      </c>
      <c r="T33" s="85">
        <f>分析係数表!F36</f>
        <v>0.82458021691620631</v>
      </c>
      <c r="U33" s="86">
        <f t="shared" si="7"/>
        <v>3.8436002488196137</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投入係数表!X34</f>
        <v>8.4269396653869857E-2</v>
      </c>
      <c r="E34" s="77">
        <f t="shared" si="0"/>
        <v>8.4269396653869855</v>
      </c>
      <c r="F34" s="76">
        <f>分析係数表!C37</f>
        <v>0.69131042420256494</v>
      </c>
      <c r="G34" s="77">
        <f t="shared" si="1"/>
        <v>5.8256312348080979</v>
      </c>
      <c r="H34" s="77">
        <v>6.2966743281901767</v>
      </c>
      <c r="I34" s="77">
        <f t="shared" si="2"/>
        <v>6.2966743281901767</v>
      </c>
      <c r="J34" s="76">
        <f>分析係数表!G37</f>
        <v>0.4182361073997049</v>
      </c>
      <c r="K34" s="78">
        <f t="shared" si="3"/>
        <v>2.6334965605859115</v>
      </c>
      <c r="L34" s="79"/>
      <c r="M34" s="80"/>
      <c r="N34" s="81">
        <f>分析係数表!H37</f>
        <v>4.8668421919292611E-2</v>
      </c>
      <c r="O34" s="82">
        <f t="shared" si="4"/>
        <v>0.99689953867317727</v>
      </c>
      <c r="P34" s="76">
        <f>分析係数表!C37</f>
        <v>0.69131042420256494</v>
      </c>
      <c r="Q34" s="82">
        <f t="shared" si="5"/>
        <v>0.68916704296749542</v>
      </c>
      <c r="R34" s="83">
        <v>0.83561700541557349</v>
      </c>
      <c r="S34" s="84">
        <f t="shared" si="6"/>
        <v>7.1322913336057505</v>
      </c>
      <c r="T34" s="85">
        <f>分析係数表!F37</f>
        <v>0.69719766239499947</v>
      </c>
      <c r="U34" s="86">
        <f t="shared" si="7"/>
        <v>4.9726168453100428</v>
      </c>
      <c r="V34" s="87">
        <f>分析係数表!D37</f>
        <v>8.1275923365593528E-2</v>
      </c>
      <c r="W34" s="88">
        <f t="shared" si="8"/>
        <v>1</v>
      </c>
      <c r="X34" s="76">
        <f>分析係数表!E37</f>
        <v>7.6285857025014239E-2</v>
      </c>
      <c r="Y34" s="89">
        <f t="shared" si="9"/>
        <v>1</v>
      </c>
    </row>
    <row r="35" spans="1:25" x14ac:dyDescent="0.2">
      <c r="A35" s="6" t="s">
        <v>23</v>
      </c>
      <c r="B35" s="5" t="s">
        <v>194</v>
      </c>
      <c r="C35" s="90"/>
      <c r="D35" s="76">
        <f>投入係数表!X35</f>
        <v>5.213517228304659E-3</v>
      </c>
      <c r="E35" s="77">
        <f t="shared" si="0"/>
        <v>0.52135172283046594</v>
      </c>
      <c r="F35" s="76">
        <f>分析係数表!C38</f>
        <v>0.16493332646861969</v>
      </c>
      <c r="G35" s="77">
        <f t="shared" si="1"/>
        <v>8.5988273906574569E-2</v>
      </c>
      <c r="H35" s="77">
        <v>0.15286090565732249</v>
      </c>
      <c r="I35" s="77">
        <f t="shared" si="2"/>
        <v>0.15286090565732249</v>
      </c>
      <c r="J35" s="76">
        <f>分析係数表!G38</f>
        <v>0.22742119554523632</v>
      </c>
      <c r="K35" s="78">
        <f t="shared" si="3"/>
        <v>3.4763809916715863E-2</v>
      </c>
      <c r="L35" s="79"/>
      <c r="M35" s="80"/>
      <c r="N35" s="81">
        <f>分析係数表!H38</f>
        <v>4.333006953137588E-2</v>
      </c>
      <c r="O35" s="82">
        <f t="shared" si="4"/>
        <v>0.8875514064979807</v>
      </c>
      <c r="P35" s="76">
        <f>分析係数表!C38</f>
        <v>0.16493332646861969</v>
      </c>
      <c r="Q35" s="82">
        <f t="shared" si="5"/>
        <v>0.14638680588561404</v>
      </c>
      <c r="R35" s="83">
        <v>0.19209898681782522</v>
      </c>
      <c r="S35" s="84">
        <f t="shared" si="6"/>
        <v>0.34495989247514769</v>
      </c>
      <c r="T35" s="85">
        <f>分析係数表!F38</f>
        <v>0.45295344535830939</v>
      </c>
      <c r="U35" s="86">
        <f t="shared" si="7"/>
        <v>0.1562507718070501</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投入係数表!X36</f>
        <v>0</v>
      </c>
      <c r="E36" s="77">
        <f t="shared" si="0"/>
        <v>0</v>
      </c>
      <c r="F36" s="76">
        <f>分析係数表!C39</f>
        <v>1</v>
      </c>
      <c r="G36" s="77">
        <f t="shared" si="1"/>
        <v>0</v>
      </c>
      <c r="H36" s="77">
        <v>2.6936595529357461E-2</v>
      </c>
      <c r="I36" s="77">
        <f t="shared" si="2"/>
        <v>2.6936595529357461E-2</v>
      </c>
      <c r="J36" s="76">
        <f>分析係数表!G39</f>
        <v>0.35098455975764681</v>
      </c>
      <c r="K36" s="78">
        <f t="shared" si="3"/>
        <v>9.454329123241326E-3</v>
      </c>
      <c r="L36" s="79"/>
      <c r="M36" s="80"/>
      <c r="N36" s="81">
        <f>分析係数表!H39</f>
        <v>3.8129823772400278E-3</v>
      </c>
      <c r="O36" s="82">
        <f t="shared" si="4"/>
        <v>7.8103218122482901E-2</v>
      </c>
      <c r="P36" s="76">
        <f>分析係数表!C39</f>
        <v>1</v>
      </c>
      <c r="Q36" s="82">
        <f t="shared" si="5"/>
        <v>7.8103218122482901E-2</v>
      </c>
      <c r="R36" s="83">
        <v>0.10807605501227069</v>
      </c>
      <c r="S36" s="84">
        <f t="shared" si="6"/>
        <v>0.13501265054162814</v>
      </c>
      <c r="T36" s="85">
        <f>分析係数表!F39</f>
        <v>0.70174924264634031</v>
      </c>
      <c r="U36" s="86">
        <f t="shared" si="7"/>
        <v>9.4745025265262559E-2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投入係数表!X37</f>
        <v>4.7395611166405993E-5</v>
      </c>
      <c r="E37" s="77">
        <f t="shared" si="0"/>
        <v>4.7395611166405997E-3</v>
      </c>
      <c r="F37" s="76">
        <f>分析係数表!C40</f>
        <v>0.986418220166009</v>
      </c>
      <c r="G37" s="77">
        <f t="shared" si="1"/>
        <v>4.6751894410446424E-3</v>
      </c>
      <c r="H37" s="77">
        <v>1.6093703611945894E-2</v>
      </c>
      <c r="I37" s="77">
        <f t="shared" si="2"/>
        <v>1.6093703611945894E-2</v>
      </c>
      <c r="J37" s="76">
        <f>分析係数表!G40</f>
        <v>0.50833339863186511</v>
      </c>
      <c r="K37" s="78">
        <f t="shared" si="3"/>
        <v>8.180967053634379E-3</v>
      </c>
      <c r="L37" s="79"/>
      <c r="M37" s="80"/>
      <c r="N37" s="81">
        <f>分析係数表!H40</f>
        <v>2.8557086729192376E-2</v>
      </c>
      <c r="O37" s="82">
        <f t="shared" si="4"/>
        <v>0.5849490380721919</v>
      </c>
      <c r="P37" s="76">
        <f>分析係数表!C40</f>
        <v>0.986418220166009</v>
      </c>
      <c r="Q37" s="82">
        <f t="shared" si="5"/>
        <v>0.57700438902299056</v>
      </c>
      <c r="R37" s="83">
        <v>0.57994661263362512</v>
      </c>
      <c r="S37" s="84">
        <f t="shared" si="6"/>
        <v>0.59604031624557097</v>
      </c>
      <c r="T37" s="85">
        <f>分析係数表!F40</f>
        <v>0.70189391861713379</v>
      </c>
      <c r="U37" s="86">
        <f t="shared" si="7"/>
        <v>0.41835707322339949</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投入係数表!X38</f>
        <v>0</v>
      </c>
      <c r="E38" s="77">
        <f t="shared" si="0"/>
        <v>0</v>
      </c>
      <c r="F38" s="76">
        <f>分析係数表!C41</f>
        <v>0.80184103858729516</v>
      </c>
      <c r="G38" s="77">
        <f t="shared" si="1"/>
        <v>0</v>
      </c>
      <c r="H38" s="77">
        <v>8.2107628042933055E-3</v>
      </c>
      <c r="I38" s="77">
        <f t="shared" si="2"/>
        <v>8.2107628042933055E-3</v>
      </c>
      <c r="J38" s="76">
        <f>分析係数表!G41</f>
        <v>0.44493407945472047</v>
      </c>
      <c r="K38" s="78">
        <f t="shared" si="3"/>
        <v>3.6532481899493011E-3</v>
      </c>
      <c r="L38" s="79"/>
      <c r="M38" s="80"/>
      <c r="N38" s="81">
        <f>分析係数表!H41</f>
        <v>5.1019775806905684E-2</v>
      </c>
      <c r="O38" s="82">
        <f t="shared" si="4"/>
        <v>1.0450634920823518</v>
      </c>
      <c r="P38" s="76">
        <f>分析係数表!C41</f>
        <v>0.80184103858729516</v>
      </c>
      <c r="Q38" s="82">
        <f t="shared" si="5"/>
        <v>0.83797479588097856</v>
      </c>
      <c r="R38" s="83">
        <v>0.8538288248561906</v>
      </c>
      <c r="S38" s="84">
        <f t="shared" si="6"/>
        <v>0.86203958766048394</v>
      </c>
      <c r="T38" s="85">
        <f>分析係数表!F41</f>
        <v>0.54844555184325272</v>
      </c>
      <c r="U38" s="86">
        <f t="shared" si="7"/>
        <v>0.47278177736518412</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投入係数表!X39</f>
        <v>6.1614294516327791E-4</v>
      </c>
      <c r="E39" s="77">
        <f>$C$26*D39</f>
        <v>6.1614294516327793E-2</v>
      </c>
      <c r="F39" s="76">
        <f>分析係数表!C42</f>
        <v>0.44131191733123665</v>
      </c>
      <c r="G39" s="77">
        <f>E39*F39</f>
        <v>2.7191122448012119E-2</v>
      </c>
      <c r="H39" s="77">
        <v>3.7858124167934507E-2</v>
      </c>
      <c r="I39" s="77">
        <f>C39+H39</f>
        <v>3.7858124167934507E-2</v>
      </c>
      <c r="J39" s="76">
        <f>分析係数表!G42</f>
        <v>0.48534983581712554</v>
      </c>
      <c r="K39" s="78">
        <f>I39*J39</f>
        <v>1.8374434349251366E-2</v>
      </c>
      <c r="L39" s="79"/>
      <c r="M39" s="80"/>
      <c r="N39" s="81">
        <f>分析係数表!H42</f>
        <v>1.2950152359941286E-2</v>
      </c>
      <c r="O39" s="82">
        <f t="shared" si="4"/>
        <v>0.26526442412251677</v>
      </c>
      <c r="P39" s="76">
        <f>分析係数表!C42</f>
        <v>0.44131191733123665</v>
      </c>
      <c r="Q39" s="82">
        <f>O39*P39</f>
        <v>0.11706435160927423</v>
      </c>
      <c r="R39" s="83">
        <v>0.12373508031136961</v>
      </c>
      <c r="S39" s="84">
        <f>I39+R39</f>
        <v>0.16159320447930411</v>
      </c>
      <c r="T39" s="85">
        <f>分析係数表!F42</f>
        <v>0.55380146501641825</v>
      </c>
      <c r="U39" s="86">
        <f>S39*T39</f>
        <v>8.949055337733626E-2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投入係数表!X40</f>
        <v>3.5404521541305273E-2</v>
      </c>
      <c r="E40" s="77">
        <f>$C$26*D40</f>
        <v>3.5404521541305272</v>
      </c>
      <c r="F40" s="76">
        <f>分析係数表!C43</f>
        <v>0.58313408441687564</v>
      </c>
      <c r="G40" s="77">
        <f>E40*F40</f>
        <v>2.0645583253206601</v>
      </c>
      <c r="H40" s="77">
        <v>2.9190790874885639</v>
      </c>
      <c r="I40" s="77">
        <f>C40+H40</f>
        <v>2.9190790874885639</v>
      </c>
      <c r="J40" s="76">
        <f>分析係数表!G43</f>
        <v>0.35547453496171444</v>
      </c>
      <c r="K40" s="78">
        <f>I40*J40</f>
        <v>1.037658281141463</v>
      </c>
      <c r="L40" s="79"/>
      <c r="M40" s="80"/>
      <c r="N40" s="81">
        <f>分析係数表!H43</f>
        <v>3.5303064373624467E-2</v>
      </c>
      <c r="O40" s="82">
        <f t="shared" si="4"/>
        <v>0.72313025982592294</v>
      </c>
      <c r="P40" s="76">
        <f>分析係数表!C43</f>
        <v>0.58313408441687564</v>
      </c>
      <c r="Q40" s="82">
        <f>O40*P40</f>
        <v>0.42168190197772698</v>
      </c>
      <c r="R40" s="83">
        <v>0.86933816466811009</v>
      </c>
      <c r="S40" s="84">
        <f>I40+R40</f>
        <v>3.7884172521566741</v>
      </c>
      <c r="T40" s="85">
        <f>分析係数表!F43</f>
        <v>0.6082654287782493</v>
      </c>
      <c r="U40" s="86">
        <f>S40*T40</f>
        <v>2.3043632442739965</v>
      </c>
      <c r="V40" s="87">
        <f>分析係数表!D43</f>
        <v>0.13569621261928955</v>
      </c>
      <c r="W40" s="88">
        <f>ROUND(S40*V40,0)</f>
        <v>1</v>
      </c>
      <c r="X40" s="76">
        <f>分析係数表!E43</f>
        <v>0.1090457500713911</v>
      </c>
      <c r="Y40" s="89">
        <f>ROUND(S40*X40,0)</f>
        <v>0</v>
      </c>
    </row>
    <row r="41" spans="1:25" x14ac:dyDescent="0.2">
      <c r="A41" s="6" t="s">
        <v>341</v>
      </c>
      <c r="B41" s="5" t="s">
        <v>42</v>
      </c>
      <c r="C41" s="90"/>
      <c r="D41" s="76">
        <f>投入係数表!X41</f>
        <v>4.2656050049765394E-4</v>
      </c>
      <c r="E41" s="77">
        <f>$C$26*D41</f>
        <v>4.2656050049765394E-2</v>
      </c>
      <c r="F41" s="76">
        <f>分析係数表!C44</f>
        <v>0.48869592147894036</v>
      </c>
      <c r="G41" s="77">
        <f>E41*F41</f>
        <v>2.0845837685721898E-2</v>
      </c>
      <c r="H41" s="77">
        <v>2.9231790343219592E-2</v>
      </c>
      <c r="I41" s="77">
        <f>C41+H41</f>
        <v>2.9231790343219592E-2</v>
      </c>
      <c r="J41" s="76">
        <f>分析係数表!G44</f>
        <v>0.26651387949759747</v>
      </c>
      <c r="K41" s="78">
        <f>I41*J41</f>
        <v>7.7906778490318598E-3</v>
      </c>
      <c r="L41" s="79"/>
      <c r="M41" s="80"/>
      <c r="N41" s="81">
        <f>分析係数表!H44</f>
        <v>0.11648762971842183</v>
      </c>
      <c r="O41" s="82">
        <f t="shared" si="4"/>
        <v>2.3860741677632458</v>
      </c>
      <c r="P41" s="76">
        <f>分析係数表!C44</f>
        <v>0.48869592147894036</v>
      </c>
      <c r="Q41" s="82">
        <f>O41*P41</f>
        <v>1.1660647141321552</v>
      </c>
      <c r="R41" s="83">
        <v>1.1870625821548622</v>
      </c>
      <c r="S41" s="84">
        <f>I41+R41</f>
        <v>1.2162943724980817</v>
      </c>
      <c r="T41" s="85">
        <f>分析係数表!F44</f>
        <v>0.48744292920528731</v>
      </c>
      <c r="U41" s="86">
        <f>S41*T41</f>
        <v>0.59287409170637184</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投入係数表!X42</f>
        <v>1.9906156689890515E-3</v>
      </c>
      <c r="E42" s="77">
        <f>$C$26*D42</f>
        <v>0.19906156689890514</v>
      </c>
      <c r="F42" s="76">
        <f>分析係数表!C45</f>
        <v>1</v>
      </c>
      <c r="G42" s="77">
        <f>E42*F42</f>
        <v>0.19906156689890514</v>
      </c>
      <c r="H42" s="77">
        <v>0.2541103346473948</v>
      </c>
      <c r="I42" s="77">
        <f>C42+H42</f>
        <v>0.2541103346473948</v>
      </c>
      <c r="J42" s="76">
        <f>分析係数表!G45</f>
        <v>0</v>
      </c>
      <c r="K42" s="78">
        <f>I42*J42</f>
        <v>0</v>
      </c>
      <c r="L42" s="79"/>
      <c r="M42" s="80"/>
      <c r="N42" s="81">
        <f>分析係数表!H45</f>
        <v>0</v>
      </c>
      <c r="O42" s="82">
        <f t="shared" si="4"/>
        <v>0</v>
      </c>
      <c r="P42" s="76">
        <f>分析係数表!C45</f>
        <v>1</v>
      </c>
      <c r="Q42" s="82">
        <f>O42*P42</f>
        <v>0</v>
      </c>
      <c r="R42" s="83">
        <v>3.3514216310536048E-2</v>
      </c>
      <c r="S42" s="84">
        <f>I42+R42</f>
        <v>0.28762455095793082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3.0807147258163892E-3</v>
      </c>
      <c r="E43" s="77">
        <f>$C$26*D43</f>
        <v>0.30807147258163892</v>
      </c>
      <c r="F43" s="76">
        <f>分析係数表!C46</f>
        <v>0.30494810971089692</v>
      </c>
      <c r="G43" s="77">
        <f>E43*F43</f>
        <v>9.3945813219623198E-2</v>
      </c>
      <c r="H43" s="77">
        <v>0.1420361729891339</v>
      </c>
      <c r="I43" s="77">
        <f>C43+H43</f>
        <v>0.1420361729891339</v>
      </c>
      <c r="J43" s="76">
        <f>分析係数表!G46</f>
        <v>9.2473281285530198E-3</v>
      </c>
      <c r="K43" s="78">
        <f>I43*J43</f>
        <v>1.3134550977544407E-3</v>
      </c>
      <c r="L43" s="79"/>
      <c r="M43" s="80"/>
      <c r="N43" s="81">
        <f>分析係数表!H46</f>
        <v>2.1824388568312321E-2</v>
      </c>
      <c r="O43" s="82">
        <f t="shared" si="4"/>
        <v>0.44703982659750369</v>
      </c>
      <c r="P43" s="76">
        <f>分析係数表!C46</f>
        <v>0.30494810971089692</v>
      </c>
      <c r="Q43" s="82">
        <f>O43*P43</f>
        <v>0.13632395008639589</v>
      </c>
      <c r="R43" s="83">
        <v>0.15804621786049963</v>
      </c>
      <c r="S43" s="84">
        <f>I43+R43</f>
        <v>0.30008239084963351</v>
      </c>
      <c r="T43" s="85">
        <f>分析係数表!F46</f>
        <v>0.31334798756916549</v>
      </c>
      <c r="U43" s="86">
        <f>S43*T43</f>
        <v>9.4030213277676425E-2</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投入係数表!X44</f>
        <v>0.54538129769183374</v>
      </c>
      <c r="E44" s="91">
        <f>SUM(E5:E43)</f>
        <v>54.538129769183371</v>
      </c>
      <c r="F44" s="92">
        <f>分析係数表!C47</f>
        <v>0.48015758503444039</v>
      </c>
      <c r="G44" s="91">
        <f>SUM(G5:G43)</f>
        <v>17.374953234517484</v>
      </c>
      <c r="H44" s="91">
        <f>SUM(H5:H43)</f>
        <v>20.432572143790011</v>
      </c>
      <c r="I44" s="91">
        <f>SUM(I5:I43)</f>
        <v>120.43257214379001</v>
      </c>
      <c r="J44" s="92">
        <f>分析係数表!G47</f>
        <v>0.24216917805049562</v>
      </c>
      <c r="K44" s="93">
        <f>SUM(K5:K43)</f>
        <v>32.65169764252051</v>
      </c>
      <c r="L44" s="94">
        <f>最終需要_まとめ!$L$33</f>
        <v>0.62733333333333341</v>
      </c>
      <c r="M44" s="91">
        <f>K44*L44</f>
        <v>20.483498321074535</v>
      </c>
      <c r="N44" s="95">
        <f>分析係数表!H47</f>
        <v>1</v>
      </c>
      <c r="O44" s="96">
        <f>SUM(O5:O43)</f>
        <v>20.483498321074535</v>
      </c>
      <c r="P44" s="92">
        <f>分析係数表!C47</f>
        <v>0.48015758503444039</v>
      </c>
      <c r="Q44" s="96">
        <f>SUM(Q5:Q43)</f>
        <v>10.825909977771175</v>
      </c>
      <c r="R44" s="91">
        <f>SUM(R5:R43)</f>
        <v>12.556590199079032</v>
      </c>
      <c r="S44" s="97">
        <f>SUM(S5:S43)</f>
        <v>132.98916234286907</v>
      </c>
      <c r="T44" s="98">
        <f>分析係数表!F47</f>
        <v>0.48752883779285588</v>
      </c>
      <c r="U44" s="99">
        <f>SUM(U5:U43)</f>
        <v>63.411876807208806</v>
      </c>
      <c r="V44" s="100">
        <f>分析係数表!D47</f>
        <v>6.635127530274626E-2</v>
      </c>
      <c r="W44" s="101">
        <f>SUM(W5:W43)</f>
        <v>10</v>
      </c>
      <c r="X44" s="92">
        <f>分析係数表!E47</f>
        <v>5.6027434453383658E-2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294</v>
      </c>
      <c r="S2" s="3" t="s">
        <v>153</v>
      </c>
      <c r="U2" s="64" t="s">
        <v>210</v>
      </c>
      <c r="W2" s="3" t="s">
        <v>130</v>
      </c>
      <c r="Y2" s="3" t="s">
        <v>154</v>
      </c>
    </row>
    <row r="3" spans="1:25" ht="44" x14ac:dyDescent="0.2">
      <c r="B3" s="65"/>
      <c r="C3" s="66" t="s">
        <v>228</v>
      </c>
      <c r="D3" s="66" t="s">
        <v>236</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1.0681270877029442E-3</v>
      </c>
      <c r="E5" s="77">
        <f t="shared" ref="E5:E38" si="0">$C$27*D5</f>
        <v>0.10681270877029442</v>
      </c>
      <c r="F5" s="76">
        <f>分析係数表!C8</f>
        <v>1.3183034008406591E-2</v>
      </c>
      <c r="G5" s="77">
        <f t="shared" ref="G5:G38" si="1">E5*F5</f>
        <v>1.4081155722488203E-3</v>
      </c>
      <c r="H5" s="77">
        <f t="array" ref="H5:H43">MMULT(逆行列係数!C5:AO43,'23'!G5:G43)</f>
        <v>1.4394933268633081E-3</v>
      </c>
      <c r="I5" s="77">
        <f t="shared" ref="I5:I38" si="2">C5+H5</f>
        <v>1.4394933268633081E-3</v>
      </c>
      <c r="J5" s="76">
        <f>分析係数表!G8</f>
        <v>0.12262521588946459</v>
      </c>
      <c r="K5" s="78">
        <f t="shared" ref="K5:K38" si="3">I5*J5</f>
        <v>1.7651817997805678E-4</v>
      </c>
      <c r="L5" s="79" t="s">
        <v>184</v>
      </c>
      <c r="M5" s="80" t="s">
        <v>184</v>
      </c>
      <c r="N5" s="81">
        <f>分析係数表!H8</f>
        <v>1.0919276675383911E-2</v>
      </c>
      <c r="O5" s="82">
        <f t="shared" ref="O5:O43" si="4">$M$44*N5</f>
        <v>0.2789801574498505</v>
      </c>
      <c r="P5" s="76">
        <f>分析係数表!C8</f>
        <v>1.3183034008406591E-2</v>
      </c>
      <c r="Q5" s="82">
        <f t="shared" ref="Q5:Q38" si="5">O5*P5</f>
        <v>3.6778049033320045E-3</v>
      </c>
      <c r="R5" s="83">
        <f t="array" ref="R5:R43">MMULT(逆行列係数!C5:AO43,'23'!Q5:Q43)</f>
        <v>4.2579912492506809E-3</v>
      </c>
      <c r="S5" s="84">
        <f t="shared" ref="S5:S38" si="6">I5+R5</f>
        <v>5.697484576113989E-3</v>
      </c>
      <c r="T5" s="85">
        <f>分析係数表!F8</f>
        <v>0.45595854922279794</v>
      </c>
      <c r="U5" s="86">
        <f t="shared" ref="U5:U38" si="7">S5*T5</f>
        <v>2.5978168015442023E-3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投入係数表!Y6</f>
        <v>4.3696108133302263E-5</v>
      </c>
      <c r="E6" s="77">
        <f t="shared" si="0"/>
        <v>4.3696108133302264E-3</v>
      </c>
      <c r="F6" s="76">
        <f>分析係数表!C9</f>
        <v>2.8837209302325584E-2</v>
      </c>
      <c r="G6" s="77">
        <f t="shared" si="1"/>
        <v>1.2600738159370886E-4</v>
      </c>
      <c r="H6" s="77">
        <v>2.1600780979404188E-4</v>
      </c>
      <c r="I6" s="77">
        <f t="shared" si="2"/>
        <v>2.1600780979404188E-4</v>
      </c>
      <c r="J6" s="76">
        <f>分析係数表!G9</f>
        <v>0.26470588235294118</v>
      </c>
      <c r="K6" s="78">
        <f t="shared" si="3"/>
        <v>5.7178537886658147E-5</v>
      </c>
      <c r="L6" s="79"/>
      <c r="M6" s="80"/>
      <c r="N6" s="81">
        <f>分析係数表!H9</f>
        <v>5.6393540150961169E-4</v>
      </c>
      <c r="O6" s="82">
        <f t="shared" si="4"/>
        <v>1.4408169312109189E-2</v>
      </c>
      <c r="P6" s="76">
        <f>分析係数表!C9</f>
        <v>2.8837209302325584E-2</v>
      </c>
      <c r="Q6" s="82">
        <f t="shared" si="5"/>
        <v>4.1549139411663715E-4</v>
      </c>
      <c r="R6" s="83">
        <v>4.7434516551840702E-4</v>
      </c>
      <c r="S6" s="84">
        <f t="shared" si="6"/>
        <v>6.9035297531244884E-4</v>
      </c>
      <c r="T6" s="85">
        <f>分析係数表!F9</f>
        <v>0.73529411764705888</v>
      </c>
      <c r="U6" s="86">
        <f t="shared" si="7"/>
        <v>5.0761248184738887E-4</v>
      </c>
      <c r="V6" s="87">
        <f>分析係数表!D9</f>
        <v>5.8823529411764705E-2</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7.2513812154696433E-3</v>
      </c>
      <c r="G7" s="77">
        <f t="shared" si="1"/>
        <v>0</v>
      </c>
      <c r="H7" s="77">
        <v>4.6308585172060181E-6</v>
      </c>
      <c r="I7" s="77">
        <f t="shared" si="2"/>
        <v>4.6308585172060181E-6</v>
      </c>
      <c r="J7" s="76">
        <f>分析係数表!G10</f>
        <v>0.19230769230769232</v>
      </c>
      <c r="K7" s="78">
        <f t="shared" si="3"/>
        <v>8.9054971484731121E-7</v>
      </c>
      <c r="L7" s="79"/>
      <c r="M7" s="80"/>
      <c r="N7" s="81">
        <f>分析係数表!H10</f>
        <v>1.0712116731972216E-3</v>
      </c>
      <c r="O7" s="82">
        <f t="shared" si="4"/>
        <v>2.736873605596879E-2</v>
      </c>
      <c r="P7" s="76">
        <f>分析係数表!C10</f>
        <v>7.2513812154696433E-3</v>
      </c>
      <c r="Q7" s="82">
        <f t="shared" si="5"/>
        <v>1.9846113852739882E-4</v>
      </c>
      <c r="R7" s="83">
        <v>2.6464682759377926E-4</v>
      </c>
      <c r="S7" s="84">
        <f t="shared" si="6"/>
        <v>2.692776861109853E-4</v>
      </c>
      <c r="T7" s="85">
        <f>分析係数表!F10</f>
        <v>0.57692307692307687</v>
      </c>
      <c r="U7" s="86">
        <f t="shared" si="7"/>
        <v>1.5535251121787612E-4</v>
      </c>
      <c r="V7" s="87">
        <f>分析係数表!D10</f>
        <v>3.8461538461538464E-2</v>
      </c>
      <c r="W7" s="167">
        <f t="shared" si="8"/>
        <v>0</v>
      </c>
      <c r="X7" s="76">
        <f>分析係数表!E10</f>
        <v>0</v>
      </c>
      <c r="Y7" s="166">
        <f t="shared" si="9"/>
        <v>0</v>
      </c>
    </row>
    <row r="8" spans="1:25" x14ac:dyDescent="0.2">
      <c r="A8" s="6" t="s">
        <v>222</v>
      </c>
      <c r="B8" s="5" t="s">
        <v>27</v>
      </c>
      <c r="C8" s="90"/>
      <c r="D8" s="76">
        <f>投入係数表!Y8</f>
        <v>6.6515186825137889E-3</v>
      </c>
      <c r="E8" s="77">
        <f t="shared" si="0"/>
        <v>0.66515186825137884</v>
      </c>
      <c r="F8" s="76">
        <f>分析係数表!C11</f>
        <v>1.1498343082089746E-2</v>
      </c>
      <c r="G8" s="77">
        <f t="shared" si="1"/>
        <v>7.648144382847312E-3</v>
      </c>
      <c r="H8" s="77">
        <v>1.1012166603400339E-2</v>
      </c>
      <c r="I8" s="77">
        <f t="shared" si="2"/>
        <v>1.1012166603400339E-2</v>
      </c>
      <c r="J8" s="76">
        <f>分析係数表!G11</f>
        <v>0.33907284768211921</v>
      </c>
      <c r="K8" s="78">
        <f t="shared" si="3"/>
        <v>3.7339266893648831E-3</v>
      </c>
      <c r="L8" s="79"/>
      <c r="M8" s="80"/>
      <c r="N8" s="81">
        <f>分析係数表!H11</f>
        <v>-2.0361874779781897E-5</v>
      </c>
      <c r="O8" s="82">
        <f t="shared" si="4"/>
        <v>-5.2023217296469598E-4</v>
      </c>
      <c r="P8" s="76">
        <f>分析係数表!C11</f>
        <v>1.1498343082089746E-2</v>
      </c>
      <c r="Q8" s="82">
        <f t="shared" si="5"/>
        <v>-5.9818080070891282E-6</v>
      </c>
      <c r="R8" s="83">
        <v>7.575643004029451E-4</v>
      </c>
      <c r="S8" s="84">
        <f t="shared" si="6"/>
        <v>1.1769730903803283E-2</v>
      </c>
      <c r="T8" s="85">
        <f>分析係数表!F11</f>
        <v>0.56026490066225165</v>
      </c>
      <c r="U8" s="86">
        <f t="shared" si="7"/>
        <v>6.5941671156407797E-3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投入係数表!Y9</f>
        <v>2.4275615629612366E-5</v>
      </c>
      <c r="E9" s="77">
        <f t="shared" si="0"/>
        <v>2.4275615629612366E-3</v>
      </c>
      <c r="F9" s="76">
        <f>分析係数表!C12</f>
        <v>1.9264738750820132E-2</v>
      </c>
      <c r="G9" s="77">
        <f t="shared" si="1"/>
        <v>4.6766339311980822E-5</v>
      </c>
      <c r="H9" s="77">
        <v>2.1253964013476522E-4</v>
      </c>
      <c r="I9" s="77">
        <f t="shared" si="2"/>
        <v>2.1253964013476522E-4</v>
      </c>
      <c r="J9" s="76">
        <f>分析係数表!G12</f>
        <v>0.14212218649517686</v>
      </c>
      <c r="K9" s="78">
        <f t="shared" si="3"/>
        <v>3.0206598372850877E-5</v>
      </c>
      <c r="L9" s="79"/>
      <c r="M9" s="80"/>
      <c r="N9" s="81">
        <f>分析係数表!H12</f>
        <v>9.1393832299599312E-2</v>
      </c>
      <c r="O9" s="82">
        <f t="shared" si="4"/>
        <v>2.3350507989569738</v>
      </c>
      <c r="P9" s="76">
        <f>分析係数表!C12</f>
        <v>1.9264738750820132E-2</v>
      </c>
      <c r="Q9" s="82">
        <f t="shared" si="5"/>
        <v>4.498414361179992E-2</v>
      </c>
      <c r="R9" s="83">
        <v>4.9782751959809378E-2</v>
      </c>
      <c r="S9" s="84">
        <f t="shared" si="6"/>
        <v>4.999529159994414E-2</v>
      </c>
      <c r="T9" s="85">
        <f>分析係数表!F12</f>
        <v>0.30139335476956058</v>
      </c>
      <c r="U9" s="86">
        <f t="shared" si="7"/>
        <v>1.5068248657989596E-2</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投入係数表!Y10</f>
        <v>3.3257593412568945E-3</v>
      </c>
      <c r="E10" s="77">
        <f t="shared" si="0"/>
        <v>0.33257593412568942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0.36124469714865914</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投入係数表!Y11</f>
        <v>5.0041754058882934E-2</v>
      </c>
      <c r="E11" s="77">
        <f t="shared" si="0"/>
        <v>5.0041754058882937</v>
      </c>
      <c r="F11" s="76">
        <f>分析係数表!C14</f>
        <v>0.18033902375567878</v>
      </c>
      <c r="G11" s="77">
        <f t="shared" si="1"/>
        <v>0.90244810740007253</v>
      </c>
      <c r="H11" s="77">
        <v>1.024375454653303</v>
      </c>
      <c r="I11" s="77">
        <f t="shared" si="2"/>
        <v>1.024375454653303</v>
      </c>
      <c r="J11" s="76">
        <f>分析係数表!G14</f>
        <v>0.15919504269018833</v>
      </c>
      <c r="K11" s="78">
        <f t="shared" si="3"/>
        <v>0.16307549423431367</v>
      </c>
      <c r="L11" s="79"/>
      <c r="M11" s="80"/>
      <c r="N11" s="81">
        <f>分析係数表!H14</f>
        <v>1.121673710694942E-3</v>
      </c>
      <c r="O11" s="82">
        <f t="shared" si="4"/>
        <v>2.8658007093316083E-2</v>
      </c>
      <c r="P11" s="76">
        <f>分析係数表!C14</f>
        <v>0.18033902375567878</v>
      </c>
      <c r="Q11" s="82">
        <f t="shared" si="5"/>
        <v>5.16815702199194E-3</v>
      </c>
      <c r="R11" s="83">
        <v>2.9048179363995896E-2</v>
      </c>
      <c r="S11" s="84">
        <f t="shared" si="6"/>
        <v>1.0534236340172989</v>
      </c>
      <c r="T11" s="85">
        <f>分析係数表!F14</f>
        <v>0.29273560341521504</v>
      </c>
      <c r="U11" s="86">
        <f t="shared" si="7"/>
        <v>0.30837460315590265</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投入係数表!Y12</f>
        <v>5.7484657810922086E-3</v>
      </c>
      <c r="E12" s="77">
        <f t="shared" si="0"/>
        <v>0.57484657810922091</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0.21275233995243178</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投入係数表!Y13</f>
        <v>1.2870931406820477E-2</v>
      </c>
      <c r="E13" s="77">
        <f t="shared" si="0"/>
        <v>1.2870931406820476</v>
      </c>
      <c r="F13" s="76">
        <f>分析係数表!C16</f>
        <v>5.2745741191408291E-2</v>
      </c>
      <c r="G13" s="77">
        <f t="shared" si="1"/>
        <v>6.788868168765215E-2</v>
      </c>
      <c r="H13" s="77">
        <v>7.8560788574815743E-2</v>
      </c>
      <c r="I13" s="77">
        <f t="shared" si="2"/>
        <v>7.8560788574815743E-2</v>
      </c>
      <c r="J13" s="76">
        <f>分析係数表!G16</f>
        <v>3.3494998484389207E-2</v>
      </c>
      <c r="K13" s="78">
        <f t="shared" si="3"/>
        <v>2.6313934942458744E-3</v>
      </c>
      <c r="L13" s="79"/>
      <c r="M13" s="80"/>
      <c r="N13" s="81">
        <f>分析係数表!H16</f>
        <v>1.6486921479299057E-2</v>
      </c>
      <c r="O13" s="82">
        <f t="shared" si="4"/>
        <v>0.4212297285705015</v>
      </c>
      <c r="P13" s="76">
        <f>分析係数表!C16</f>
        <v>5.2745741191408291E-2</v>
      </c>
      <c r="Q13" s="82">
        <f t="shared" si="5"/>
        <v>2.2218074245306835E-2</v>
      </c>
      <c r="R13" s="83">
        <v>2.6610556475603106E-2</v>
      </c>
      <c r="S13" s="84">
        <f t="shared" si="6"/>
        <v>0.10517134505041885</v>
      </c>
      <c r="T13" s="85">
        <f>分析係数表!F16</f>
        <v>0.28872385571385267</v>
      </c>
      <c r="U13" s="86">
        <f t="shared" si="7"/>
        <v>3.0365476253568946E-2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投入係数表!Y14</f>
        <v>1.4346888837100908E-2</v>
      </c>
      <c r="E14" s="77">
        <f t="shared" si="0"/>
        <v>1.4346888837100908</v>
      </c>
      <c r="F14" s="76">
        <f>分析係数表!C17</f>
        <v>0.15216261717207402</v>
      </c>
      <c r="G14" s="77">
        <f t="shared" si="1"/>
        <v>0.21830601537300878</v>
      </c>
      <c r="H14" s="77">
        <v>0.26294121864534598</v>
      </c>
      <c r="I14" s="77">
        <f t="shared" si="2"/>
        <v>0.26294121864534598</v>
      </c>
      <c r="J14" s="76">
        <f>分析係数表!G17</f>
        <v>0.21223848391031053</v>
      </c>
      <c r="K14" s="78">
        <f t="shared" si="3"/>
        <v>5.5806245602817703E-2</v>
      </c>
      <c r="L14" s="79"/>
      <c r="M14" s="80"/>
      <c r="N14" s="81">
        <f>分析係数表!H17</f>
        <v>2.8913862187290294E-3</v>
      </c>
      <c r="O14" s="82">
        <f t="shared" si="4"/>
        <v>7.3872968560986838E-2</v>
      </c>
      <c r="P14" s="76">
        <f>分析係数表!C17</f>
        <v>0.15216261717207402</v>
      </c>
      <c r="Q14" s="82">
        <f t="shared" si="5"/>
        <v>1.12407042345101E-2</v>
      </c>
      <c r="R14" s="83">
        <v>2.5952601776073236E-2</v>
      </c>
      <c r="S14" s="84">
        <f t="shared" si="6"/>
        <v>0.2888938204214192</v>
      </c>
      <c r="T14" s="85">
        <f>分析係数表!F17</f>
        <v>0.32270850924101696</v>
      </c>
      <c r="U14" s="86">
        <f t="shared" si="7"/>
        <v>9.3228494117138253E-2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投入係数表!Y15</f>
        <v>5.7008855744581685E-2</v>
      </c>
      <c r="E15" s="77">
        <f t="shared" si="0"/>
        <v>5.7008855744581686</v>
      </c>
      <c r="F15" s="76">
        <f>分析係数表!C18</f>
        <v>0.19097312809809552</v>
      </c>
      <c r="G15" s="77">
        <f t="shared" si="1"/>
        <v>1.0887159510835847</v>
      </c>
      <c r="H15" s="77">
        <v>1.116054687689042</v>
      </c>
      <c r="I15" s="77">
        <f t="shared" si="2"/>
        <v>1.116054687689042</v>
      </c>
      <c r="J15" s="76">
        <f>分析係数表!G18</f>
        <v>0.21574136510077171</v>
      </c>
      <c r="K15" s="78">
        <f t="shared" si="3"/>
        <v>0.24077916184914938</v>
      </c>
      <c r="L15" s="79"/>
      <c r="M15" s="80"/>
      <c r="N15" s="81">
        <f>分析係数表!H18</f>
        <v>4.4087885392745155E-4</v>
      </c>
      <c r="O15" s="82">
        <f t="shared" si="4"/>
        <v>1.1264157484192114E-2</v>
      </c>
      <c r="P15" s="76">
        <f>分析係数表!C18</f>
        <v>0.19097312809809552</v>
      </c>
      <c r="Q15" s="82">
        <f t="shared" si="5"/>
        <v>2.1511513901457421E-3</v>
      </c>
      <c r="R15" s="83">
        <v>5.5838504501949226E-3</v>
      </c>
      <c r="S15" s="84">
        <f t="shared" si="6"/>
        <v>1.1216385381392369</v>
      </c>
      <c r="T15" s="85">
        <f>分析係数表!F18</f>
        <v>0.45875477635423689</v>
      </c>
      <c r="U15" s="86">
        <f t="shared" si="7"/>
        <v>0.51455703671435882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投入係数表!Y16</f>
        <v>2.4819389419715683E-2</v>
      </c>
      <c r="E16" s="77">
        <f t="shared" si="0"/>
        <v>2.4819389419715683</v>
      </c>
      <c r="F16" s="76">
        <f>分析係数表!C19</f>
        <v>0.34654894752252985</v>
      </c>
      <c r="G16" s="77">
        <f t="shared" si="1"/>
        <v>0.86011332815542829</v>
      </c>
      <c r="H16" s="77">
        <v>1.2757939467615786</v>
      </c>
      <c r="I16" s="77">
        <f t="shared" si="2"/>
        <v>1.2757939467615786</v>
      </c>
      <c r="J16" s="76">
        <f>分析係数表!G19</f>
        <v>5.7665249016256609E-2</v>
      </c>
      <c r="K16" s="78">
        <f t="shared" si="3"/>
        <v>7.3568975633439254E-2</v>
      </c>
      <c r="L16" s="79"/>
      <c r="M16" s="80"/>
      <c r="N16" s="81">
        <f>分析係数表!H19</f>
        <v>-1.1331825964400361E-4</v>
      </c>
      <c r="O16" s="82">
        <f t="shared" si="4"/>
        <v>-2.8952051364991779E-3</v>
      </c>
      <c r="P16" s="76">
        <f>分析係数表!C19</f>
        <v>0.34654894752252985</v>
      </c>
      <c r="Q16" s="82">
        <f t="shared" si="5"/>
        <v>-1.0033302929156125E-3</v>
      </c>
      <c r="R16" s="83">
        <v>7.967403085179273E-3</v>
      </c>
      <c r="S16" s="84">
        <f t="shared" si="6"/>
        <v>1.2837613498467579</v>
      </c>
      <c r="T16" s="85">
        <f>分析係数表!F19</f>
        <v>0.23996184268055168</v>
      </c>
      <c r="U16" s="86">
        <f t="shared" si="7"/>
        <v>0.3080537390713004</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投入係数表!Y17</f>
        <v>9.5645925580672732E-3</v>
      </c>
      <c r="E17" s="77">
        <f t="shared" si="0"/>
        <v>0.9564592558067273</v>
      </c>
      <c r="F17" s="76">
        <f>分析係数表!C20</f>
        <v>0.26243263202551737</v>
      </c>
      <c r="G17" s="77">
        <f t="shared" si="1"/>
        <v>0.25100611992652705</v>
      </c>
      <c r="H17" s="77">
        <v>0.344017948781774</v>
      </c>
      <c r="I17" s="77">
        <f t="shared" si="2"/>
        <v>0.344017948781774</v>
      </c>
      <c r="J17" s="76">
        <f>分析係数表!G20</f>
        <v>0.1000148720999405</v>
      </c>
      <c r="K17" s="78">
        <f t="shared" si="3"/>
        <v>3.4406911147493009E-2</v>
      </c>
      <c r="L17" s="79"/>
      <c r="M17" s="80"/>
      <c r="N17" s="81">
        <f>分析係数表!H20</f>
        <v>5.5154121686104877E-4</v>
      </c>
      <c r="O17" s="82">
        <f t="shared" si="4"/>
        <v>1.4091506250304591E-2</v>
      </c>
      <c r="P17" s="76">
        <f>分析係数表!C20</f>
        <v>0.26243263202551737</v>
      </c>
      <c r="Q17" s="82">
        <f t="shared" si="5"/>
        <v>3.6980710744714627E-3</v>
      </c>
      <c r="R17" s="83">
        <v>1.3571289096466363E-2</v>
      </c>
      <c r="S17" s="84">
        <f t="shared" si="6"/>
        <v>0.35758923787824037</v>
      </c>
      <c r="T17" s="85">
        <f>分析係数表!F20</f>
        <v>0.22264772952607575</v>
      </c>
      <c r="U17" s="86">
        <f t="shared" si="7"/>
        <v>7.9616431916550032E-2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投入係数表!Y18</f>
        <v>0.10192359978249048</v>
      </c>
      <c r="E18" s="77">
        <f t="shared" si="0"/>
        <v>10.192359978249048</v>
      </c>
      <c r="F18" s="76">
        <f>分析係数表!C21</f>
        <v>0.1872140973927936</v>
      </c>
      <c r="G18" s="77">
        <f t="shared" si="1"/>
        <v>1.9081534736303289</v>
      </c>
      <c r="H18" s="77">
        <v>1.9502581129006951</v>
      </c>
      <c r="I18" s="77">
        <f t="shared" si="2"/>
        <v>1.9502581129006951</v>
      </c>
      <c r="J18" s="76">
        <f>分析係数表!G21</f>
        <v>0.28516992623231124</v>
      </c>
      <c r="K18" s="78">
        <f t="shared" si="3"/>
        <v>0.55615496218985772</v>
      </c>
      <c r="L18" s="79"/>
      <c r="M18" s="80"/>
      <c r="N18" s="81">
        <f>分析係数表!H21</f>
        <v>9.0743137605549761E-4</v>
      </c>
      <c r="O18" s="82">
        <f t="shared" si="4"/>
        <v>2.3184259882122322E-2</v>
      </c>
      <c r="P18" s="76">
        <f>分析係数表!C21</f>
        <v>0.1872140973927936</v>
      </c>
      <c r="Q18" s="82">
        <f t="shared" si="5"/>
        <v>4.3404202875514854E-3</v>
      </c>
      <c r="R18" s="83">
        <v>1.2144256369068041E-2</v>
      </c>
      <c r="S18" s="84">
        <f t="shared" si="6"/>
        <v>1.9624023692697632</v>
      </c>
      <c r="T18" s="85">
        <f>分析係数表!F21</f>
        <v>0.425556514517416</v>
      </c>
      <c r="U18" s="86">
        <f t="shared" si="7"/>
        <v>0.83511311234715957</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投入係数表!Y19</f>
        <v>6.840868484424765E-3</v>
      </c>
      <c r="E19" s="77">
        <f t="shared" si="0"/>
        <v>0.68408684844247647</v>
      </c>
      <c r="F19" s="76">
        <f>分析係数表!C22</f>
        <v>8.038175161462835E-2</v>
      </c>
      <c r="G19" s="77">
        <f t="shared" si="1"/>
        <v>5.4988099134337054E-2</v>
      </c>
      <c r="H19" s="77">
        <v>6.3431331781506159E-2</v>
      </c>
      <c r="I19" s="77">
        <f t="shared" si="2"/>
        <v>6.3431331781506159E-2</v>
      </c>
      <c r="J19" s="76">
        <f>分析係数表!G22</f>
        <v>0.19463811255169108</v>
      </c>
      <c r="K19" s="78">
        <f t="shared" si="3"/>
        <v>1.2346154694592456E-2</v>
      </c>
      <c r="L19" s="79"/>
      <c r="M19" s="80"/>
      <c r="N19" s="81">
        <f>分析係数表!H22</f>
        <v>4.3379646269970129E-5</v>
      </c>
      <c r="O19" s="82">
        <f t="shared" si="4"/>
        <v>1.1083207163160914E-3</v>
      </c>
      <c r="P19" s="76">
        <f>分析係数表!C22</f>
        <v>8.038175161462835E-2</v>
      </c>
      <c r="Q19" s="82">
        <f t="shared" si="5"/>
        <v>8.908876052826703E-5</v>
      </c>
      <c r="R19" s="83">
        <v>1.7086844216654302E-3</v>
      </c>
      <c r="S19" s="84">
        <f t="shared" si="6"/>
        <v>6.5140016203171586E-2</v>
      </c>
      <c r="T19" s="85">
        <f>分析係数表!F22</f>
        <v>0.41254969334958147</v>
      </c>
      <c r="U19" s="86">
        <f t="shared" si="7"/>
        <v>2.6873493709405206E-2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投入係数表!Y20</f>
        <v>7.2826846888837104E-5</v>
      </c>
      <c r="E20" s="77">
        <f t="shared" si="0"/>
        <v>7.2826846888837107E-3</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6.5594491373809495E-4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投入係数表!Y21</f>
        <v>2.0391517128874389E-4</v>
      </c>
      <c r="E21" s="77">
        <f t="shared" si="0"/>
        <v>2.0391517128874388E-2</v>
      </c>
      <c r="F21" s="76">
        <f>分析係数表!C24</f>
        <v>0.43147437344773087</v>
      </c>
      <c r="G21" s="77">
        <f t="shared" si="1"/>
        <v>8.7984170768297485E-3</v>
      </c>
      <c r="H21" s="77">
        <v>3.1978590087413127E-2</v>
      </c>
      <c r="I21" s="77">
        <f t="shared" si="2"/>
        <v>3.1978590087413127E-2</v>
      </c>
      <c r="J21" s="76">
        <f>分析係数表!G24</f>
        <v>0.20829056454796685</v>
      </c>
      <c r="K21" s="78">
        <f t="shared" si="3"/>
        <v>6.6608385827552968E-3</v>
      </c>
      <c r="L21" s="79"/>
      <c r="M21" s="80"/>
      <c r="N21" s="81">
        <f>分析係数表!H24</f>
        <v>3.3906948002854204E-4</v>
      </c>
      <c r="O21" s="82">
        <f t="shared" si="4"/>
        <v>8.6629966193686337E-3</v>
      </c>
      <c r="P21" s="76">
        <f>分析係数表!C24</f>
        <v>0.43147437344773087</v>
      </c>
      <c r="Q21" s="82">
        <f t="shared" si="5"/>
        <v>3.7378610385218921E-3</v>
      </c>
      <c r="R21" s="83">
        <v>1.6190295888358491E-2</v>
      </c>
      <c r="S21" s="84">
        <f t="shared" si="6"/>
        <v>4.8168885975771618E-2</v>
      </c>
      <c r="T21" s="85">
        <f>分析係数表!F24</f>
        <v>0.39163047769443349</v>
      </c>
      <c r="U21" s="86">
        <f t="shared" si="7"/>
        <v>1.8864403824700136E-2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投入係数表!Y22</f>
        <v>3.2529324943680573E-4</v>
      </c>
      <c r="E22" s="77">
        <f t="shared" si="0"/>
        <v>3.252932494368057E-2</v>
      </c>
      <c r="F22" s="76">
        <f>分析係数表!C25</f>
        <v>2.0402938023075357E-2</v>
      </c>
      <c r="G22" s="77">
        <f t="shared" si="1"/>
        <v>6.6369380075839398E-4</v>
      </c>
      <c r="H22" s="77">
        <v>6.2296424284224907E-3</v>
      </c>
      <c r="I22" s="77">
        <f t="shared" si="2"/>
        <v>6.2296424284224907E-3</v>
      </c>
      <c r="J22" s="76">
        <f>分析係数表!G25</f>
        <v>0.19686528023418917</v>
      </c>
      <c r="K22" s="78">
        <f t="shared" si="3"/>
        <v>1.2264003024301884E-3</v>
      </c>
      <c r="L22" s="79"/>
      <c r="M22" s="80"/>
      <c r="N22" s="81">
        <f>分析係数表!H25</f>
        <v>5.1170276620495381E-4</v>
      </c>
      <c r="O22" s="82">
        <f t="shared" si="4"/>
        <v>1.3073660694504101E-2</v>
      </c>
      <c r="P22" s="76">
        <f>分析係数表!C25</f>
        <v>2.0402938023075357E-2</v>
      </c>
      <c r="Q22" s="82">
        <f t="shared" si="5"/>
        <v>2.6674108888468349E-4</v>
      </c>
      <c r="R22" s="83">
        <v>3.2379904509561223E-3</v>
      </c>
      <c r="S22" s="84">
        <f t="shared" si="6"/>
        <v>9.4676328793786135E-3</v>
      </c>
      <c r="T22" s="85">
        <f>分析係数表!F25</f>
        <v>0.34975910227480639</v>
      </c>
      <c r="U22" s="86">
        <f t="shared" si="7"/>
        <v>3.311390776558904E-3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投入係数表!Y23</f>
        <v>8.4673347316087944E-3</v>
      </c>
      <c r="E23" s="77">
        <f t="shared" si="0"/>
        <v>0.84673347316087944</v>
      </c>
      <c r="F23" s="76">
        <f>分析係数表!C26</f>
        <v>0.47286916478187335</v>
      </c>
      <c r="G23" s="77">
        <f t="shared" si="1"/>
        <v>0.40039415024643982</v>
      </c>
      <c r="H23" s="77">
        <v>0.46444856897104769</v>
      </c>
      <c r="I23" s="77">
        <f t="shared" si="2"/>
        <v>0.46444856897104769</v>
      </c>
      <c r="J23" s="76">
        <f>分析係数表!G26</f>
        <v>0.19643719482749369</v>
      </c>
      <c r="K23" s="78">
        <f t="shared" si="3"/>
        <v>9.1234974030316343E-2</v>
      </c>
      <c r="L23" s="79"/>
      <c r="M23" s="80"/>
      <c r="N23" s="81">
        <f>分析係数表!H26</f>
        <v>1.0239367117519889E-2</v>
      </c>
      <c r="O23" s="82">
        <f t="shared" si="4"/>
        <v>0.26160892663085539</v>
      </c>
      <c r="P23" s="76">
        <f>分析係数表!C26</f>
        <v>0.47286916478187335</v>
      </c>
      <c r="Q23" s="82">
        <f t="shared" si="5"/>
        <v>0.12370679463541497</v>
      </c>
      <c r="R23" s="83">
        <v>0.14266764541206189</v>
      </c>
      <c r="S23" s="84">
        <f t="shared" si="6"/>
        <v>0.60711621438310959</v>
      </c>
      <c r="T23" s="85">
        <f>分析係数表!F26</f>
        <v>0.33423527698357336</v>
      </c>
      <c r="U23" s="86">
        <f t="shared" si="7"/>
        <v>0.20291965607555715</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投入係数表!Y24</f>
        <v>1.7478443253320904E-3</v>
      </c>
      <c r="E24" s="77">
        <f t="shared" si="0"/>
        <v>0.17478443253320905</v>
      </c>
      <c r="F24" s="76">
        <f>分析係数表!C27</f>
        <v>1</v>
      </c>
      <c r="G24" s="77">
        <f t="shared" si="1"/>
        <v>0.17478443253320905</v>
      </c>
      <c r="H24" s="77">
        <v>0.19266063441461825</v>
      </c>
      <c r="I24" s="77">
        <f t="shared" si="2"/>
        <v>0.19266063441461825</v>
      </c>
      <c r="J24" s="76">
        <f>分析係数表!G27</f>
        <v>0.17103446822411195</v>
      </c>
      <c r="K24" s="78">
        <f t="shared" si="3"/>
        <v>3.2951609154824271E-2</v>
      </c>
      <c r="L24" s="79"/>
      <c r="M24" s="80"/>
      <c r="N24" s="81">
        <f>分析係数表!H27</f>
        <v>1.1068892190070134E-2</v>
      </c>
      <c r="O24" s="82">
        <f t="shared" si="4"/>
        <v>0.28280273298163455</v>
      </c>
      <c r="P24" s="76">
        <f>分析係数表!C27</f>
        <v>1</v>
      </c>
      <c r="Q24" s="82">
        <f t="shared" si="5"/>
        <v>0.28280273298163455</v>
      </c>
      <c r="R24" s="83">
        <v>0.29504595528264527</v>
      </c>
      <c r="S24" s="84">
        <f t="shared" si="6"/>
        <v>0.48770658969726355</v>
      </c>
      <c r="T24" s="85">
        <f>分析係数表!F27</f>
        <v>0.3217420626139369</v>
      </c>
      <c r="U24" s="86">
        <f t="shared" si="7"/>
        <v>0.15691572411960661</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投入係数表!Y25</f>
        <v>0</v>
      </c>
      <c r="E25" s="77">
        <f t="shared" si="0"/>
        <v>0</v>
      </c>
      <c r="F25" s="76">
        <f>分析係数表!C28</f>
        <v>0.16320886633176235</v>
      </c>
      <c r="G25" s="77">
        <f t="shared" si="1"/>
        <v>0</v>
      </c>
      <c r="H25" s="77">
        <v>5.490617480822331E-2</v>
      </c>
      <c r="I25" s="77">
        <f t="shared" si="2"/>
        <v>5.490617480822331E-2</v>
      </c>
      <c r="J25" s="76">
        <f>分析係数表!G28</f>
        <v>0.12483282142099486</v>
      </c>
      <c r="K25" s="78">
        <f t="shared" si="3"/>
        <v>6.8540927147448675E-3</v>
      </c>
      <c r="L25" s="79"/>
      <c r="M25" s="80"/>
      <c r="N25" s="81">
        <f>分析係数表!H28</f>
        <v>1.8347819774390428E-2</v>
      </c>
      <c r="O25" s="82">
        <f t="shared" si="4"/>
        <v>0.46877442542144893</v>
      </c>
      <c r="P25" s="76">
        <f>分析係数表!C28</f>
        <v>0.16320886633176235</v>
      </c>
      <c r="Q25" s="82">
        <f t="shared" si="5"/>
        <v>7.6508142538357957E-2</v>
      </c>
      <c r="R25" s="83">
        <v>9.3270790131984416E-2</v>
      </c>
      <c r="S25" s="84">
        <f t="shared" si="6"/>
        <v>0.14817696494020771</v>
      </c>
      <c r="T25" s="85">
        <f>分析係数表!F28</f>
        <v>0.21296475644963428</v>
      </c>
      <c r="U25" s="86">
        <f t="shared" si="7"/>
        <v>3.155647124993733E-2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投入係数表!Y26</f>
        <v>3.3257593412568945E-3</v>
      </c>
      <c r="E26" s="77">
        <f t="shared" si="0"/>
        <v>0.33257593412568942</v>
      </c>
      <c r="F26" s="76">
        <f>分析係数表!C29</f>
        <v>0.17511419896605485</v>
      </c>
      <c r="G26" s="77">
        <f t="shared" si="1"/>
        <v>5.8238768299807529E-2</v>
      </c>
      <c r="H26" s="77">
        <v>8.9407797351200469E-2</v>
      </c>
      <c r="I26" s="77">
        <f t="shared" si="2"/>
        <v>8.9407797351200469E-2</v>
      </c>
      <c r="J26" s="76">
        <f>分析係数表!G29</f>
        <v>0.26067586141523297</v>
      </c>
      <c r="K26" s="78">
        <f t="shared" si="3"/>
        <v>2.3306454591762768E-2</v>
      </c>
      <c r="L26" s="79"/>
      <c r="M26" s="80"/>
      <c r="N26" s="81">
        <f>分析係数表!H29</f>
        <v>9.8560326923179068E-3</v>
      </c>
      <c r="O26" s="82">
        <f t="shared" si="4"/>
        <v>0.25181499050504175</v>
      </c>
      <c r="P26" s="76">
        <f>分析係数表!C29</f>
        <v>0.17511419896605485</v>
      </c>
      <c r="Q26" s="82">
        <f t="shared" si="5"/>
        <v>4.4096380349935092E-2</v>
      </c>
      <c r="R26" s="83">
        <v>6.1928217437650077E-2</v>
      </c>
      <c r="S26" s="84">
        <f t="shared" si="6"/>
        <v>0.15133601478885056</v>
      </c>
      <c r="T26" s="85">
        <f>分析係数表!F29</f>
        <v>0.43490212806294137</v>
      </c>
      <c r="U26" s="86">
        <f t="shared" si="7"/>
        <v>6.5816354884235873E-2</v>
      </c>
      <c r="V26" s="87">
        <f>分析係数表!D29</f>
        <v>6.8771031802455099E-2</v>
      </c>
      <c r="W26" s="167">
        <f t="shared" si="8"/>
        <v>0</v>
      </c>
      <c r="X26" s="76">
        <f>分析係数表!E29</f>
        <v>4.9670600502393476E-2</v>
      </c>
      <c r="Y26" s="166">
        <f t="shared" si="9"/>
        <v>0</v>
      </c>
    </row>
    <row r="27" spans="1:25" x14ac:dyDescent="0.2">
      <c r="A27" s="6" t="s">
        <v>15</v>
      </c>
      <c r="B27" s="5" t="s">
        <v>36</v>
      </c>
      <c r="C27" s="75">
        <f>最終需要_まとめ!C28</f>
        <v>100</v>
      </c>
      <c r="D27" s="76">
        <f>投入係数表!Y27</f>
        <v>6.6029674512545634E-4</v>
      </c>
      <c r="E27" s="77">
        <f t="shared" si="0"/>
        <v>6.6029674512545627E-2</v>
      </c>
      <c r="F27" s="76">
        <f>分析係数表!C30</f>
        <v>1</v>
      </c>
      <c r="G27" s="77">
        <f t="shared" si="1"/>
        <v>6.6029674512545627E-2</v>
      </c>
      <c r="H27" s="77">
        <v>0.13717447006496303</v>
      </c>
      <c r="I27" s="77">
        <f t="shared" si="2"/>
        <v>100.13717447006496</v>
      </c>
      <c r="J27" s="76">
        <f>分析係数表!G30</f>
        <v>0.34449040627670319</v>
      </c>
      <c r="K27" s="78">
        <f t="shared" si="3"/>
        <v>34.496295916593787</v>
      </c>
      <c r="L27" s="79"/>
      <c r="M27" s="80"/>
      <c r="N27" s="81">
        <f>分析係数表!H30</f>
        <v>0</v>
      </c>
      <c r="O27" s="82">
        <f t="shared" si="4"/>
        <v>0</v>
      </c>
      <c r="P27" s="76">
        <f>分析係数表!C30</f>
        <v>1</v>
      </c>
      <c r="Q27" s="82">
        <f t="shared" si="5"/>
        <v>0</v>
      </c>
      <c r="R27" s="83">
        <v>8.5762538964429924E-2</v>
      </c>
      <c r="S27" s="84">
        <f t="shared" si="6"/>
        <v>100.22293700902939</v>
      </c>
      <c r="T27" s="85">
        <f>分析係数表!F30</f>
        <v>0.43986930008545017</v>
      </c>
      <c r="U27" s="86">
        <f t="shared" si="7"/>
        <v>44.084993154669917</v>
      </c>
      <c r="V27" s="87">
        <f>分析係数表!D30</f>
        <v>8.0303736502757711E-2</v>
      </c>
      <c r="W27" s="167">
        <f t="shared" si="8"/>
        <v>8</v>
      </c>
      <c r="X27" s="76">
        <f>分析係数表!E30</f>
        <v>6.1266798726015689E-2</v>
      </c>
      <c r="Y27" s="166">
        <f t="shared" si="9"/>
        <v>6</v>
      </c>
    </row>
    <row r="28" spans="1:25" x14ac:dyDescent="0.2">
      <c r="A28" s="6" t="s">
        <v>16</v>
      </c>
      <c r="B28" s="5" t="s">
        <v>193</v>
      </c>
      <c r="C28" s="90"/>
      <c r="D28" s="76">
        <f>投入係数表!Y28</f>
        <v>3.1898158937310652E-3</v>
      </c>
      <c r="E28" s="77">
        <f t="shared" si="0"/>
        <v>0.3189815893731065</v>
      </c>
      <c r="F28" s="76">
        <f>分析係数表!C31</f>
        <v>0.18996181002708823</v>
      </c>
      <c r="G28" s="77">
        <f t="shared" si="1"/>
        <v>6.059432008263272E-2</v>
      </c>
      <c r="H28" s="77">
        <v>0.14467634005948904</v>
      </c>
      <c r="I28" s="77">
        <f t="shared" si="2"/>
        <v>0.14467634005948904</v>
      </c>
      <c r="J28" s="76">
        <f>分析係数表!G31</f>
        <v>7.0838389091119197E-2</v>
      </c>
      <c r="K28" s="78">
        <f t="shared" si="3"/>
        <v>1.024863886941316E-2</v>
      </c>
      <c r="L28" s="79"/>
      <c r="M28" s="80"/>
      <c r="N28" s="81">
        <f>分析係数表!H31</f>
        <v>2.3010689098960483E-2</v>
      </c>
      <c r="O28" s="82">
        <f t="shared" si="4"/>
        <v>0.58790759303036433</v>
      </c>
      <c r="P28" s="76">
        <f>分析係数表!C31</f>
        <v>0.18996181002708823</v>
      </c>
      <c r="Q28" s="82">
        <f t="shared" si="5"/>
        <v>0.11167999050071677</v>
      </c>
      <c r="R28" s="83">
        <v>0.15411305542093606</v>
      </c>
      <c r="S28" s="84">
        <f t="shared" si="6"/>
        <v>0.2987893954804251</v>
      </c>
      <c r="T28" s="85">
        <f>分析係数表!F31</f>
        <v>0.34223146703645924</v>
      </c>
      <c r="U28" s="86">
        <f t="shared" si="7"/>
        <v>0.10225513315020268</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投入係数表!Y29</f>
        <v>7.5254408451798339E-4</v>
      </c>
      <c r="E29" s="77">
        <f t="shared" si="0"/>
        <v>7.5254408451798344E-2</v>
      </c>
      <c r="F29" s="76">
        <f>分析係数表!C32</f>
        <v>1</v>
      </c>
      <c r="G29" s="77">
        <f t="shared" si="1"/>
        <v>7.5254408451798344E-2</v>
      </c>
      <c r="H29" s="77">
        <v>0.11564275888718491</v>
      </c>
      <c r="I29" s="77">
        <f t="shared" si="2"/>
        <v>0.11564275888718491</v>
      </c>
      <c r="J29" s="76">
        <f>分析係数表!G32</f>
        <v>0.14032906064664244</v>
      </c>
      <c r="K29" s="78">
        <f t="shared" si="3"/>
        <v>1.6228039725224821E-2</v>
      </c>
      <c r="L29" s="79"/>
      <c r="M29" s="80"/>
      <c r="N29" s="81">
        <f>分析係数表!H32</f>
        <v>6.1785010473086027E-3</v>
      </c>
      <c r="O29" s="82">
        <f t="shared" si="4"/>
        <v>0.1578565363095919</v>
      </c>
      <c r="P29" s="76">
        <f>分析係数表!C32</f>
        <v>1</v>
      </c>
      <c r="Q29" s="82">
        <f t="shared" si="5"/>
        <v>0.1578565363095919</v>
      </c>
      <c r="R29" s="83">
        <v>0.21735832305679101</v>
      </c>
      <c r="S29" s="84">
        <f t="shared" si="6"/>
        <v>0.33300108194397593</v>
      </c>
      <c r="T29" s="85">
        <f>分析係数表!F32</f>
        <v>0.48206428161469295</v>
      </c>
      <c r="U29" s="86">
        <f t="shared" si="7"/>
        <v>0.16052792734423826</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投入係数表!Y30</f>
        <v>1.9954556047541367E-3</v>
      </c>
      <c r="E30" s="77">
        <f t="shared" si="0"/>
        <v>0.19954556047541366</v>
      </c>
      <c r="F30" s="76">
        <f>分析係数表!C33</f>
        <v>0.86409315680331789</v>
      </c>
      <c r="G30" s="77">
        <f t="shared" si="1"/>
        <v>0.17242595327728757</v>
      </c>
      <c r="H30" s="77">
        <v>0.20631411825329762</v>
      </c>
      <c r="I30" s="77">
        <f t="shared" si="2"/>
        <v>0.20631411825329762</v>
      </c>
      <c r="J30" s="76">
        <f>分析係数表!G33</f>
        <v>0.50769230769230766</v>
      </c>
      <c r="K30" s="78">
        <f t="shared" si="3"/>
        <v>0.10474409080552033</v>
      </c>
      <c r="L30" s="79"/>
      <c r="M30" s="80"/>
      <c r="N30" s="81">
        <f>分析係数表!H33</f>
        <v>9.5612281574628043E-4</v>
      </c>
      <c r="O30" s="82">
        <f t="shared" si="4"/>
        <v>2.4428293339211812E-2</v>
      </c>
      <c r="P30" s="76">
        <f>分析係数表!C33</f>
        <v>0.86409315680331789</v>
      </c>
      <c r="Q30" s="82">
        <f t="shared" si="5"/>
        <v>2.1108321106796998E-2</v>
      </c>
      <c r="R30" s="83">
        <v>7.1487489581289157E-2</v>
      </c>
      <c r="S30" s="84">
        <f t="shared" si="6"/>
        <v>0.27780160783458679</v>
      </c>
      <c r="T30" s="85">
        <f>分析係数表!F33</f>
        <v>0.64348226623675731</v>
      </c>
      <c r="U30" s="86">
        <f t="shared" si="7"/>
        <v>0.17876040817361483</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投入係数表!Y31</f>
        <v>5.9004311349335821E-2</v>
      </c>
      <c r="E31" s="77">
        <f t="shared" si="0"/>
        <v>5.9004311349335818</v>
      </c>
      <c r="F31" s="76">
        <f>分析係数表!C34</f>
        <v>0.40150848192581112</v>
      </c>
      <c r="G31" s="77">
        <f t="shared" si="1"/>
        <v>2.3690731476949733</v>
      </c>
      <c r="H31" s="77">
        <v>2.6260600562777094</v>
      </c>
      <c r="I31" s="77">
        <f t="shared" si="2"/>
        <v>2.6260600562777094</v>
      </c>
      <c r="J31" s="76">
        <f>分析係数表!G34</f>
        <v>0.42480512041441487</v>
      </c>
      <c r="K31" s="78">
        <f t="shared" si="3"/>
        <v>1.1155637584225375</v>
      </c>
      <c r="L31" s="79"/>
      <c r="M31" s="80"/>
      <c r="N31" s="81">
        <f>分析係数表!H34</f>
        <v>0.15672180898436738</v>
      </c>
      <c r="O31" s="82">
        <f t="shared" si="4"/>
        <v>4.0041365601487495</v>
      </c>
      <c r="P31" s="76">
        <f>分析係数表!C34</f>
        <v>0.40150848192581112</v>
      </c>
      <c r="Q31" s="82">
        <f t="shared" si="5"/>
        <v>1.6076947916889637</v>
      </c>
      <c r="R31" s="83">
        <v>1.7547738392434535</v>
      </c>
      <c r="S31" s="84">
        <f t="shared" si="6"/>
        <v>4.380833895521163</v>
      </c>
      <c r="T31" s="85">
        <f>分析係数表!F34</f>
        <v>0.69808980649017505</v>
      </c>
      <c r="U31" s="86">
        <f t="shared" si="7"/>
        <v>3.0582154863899684</v>
      </c>
      <c r="V31" s="87">
        <f>分析係数表!D34</f>
        <v>0.1643762608024307</v>
      </c>
      <c r="W31" s="167">
        <f t="shared" si="8"/>
        <v>1</v>
      </c>
      <c r="X31" s="76">
        <f>分析係数表!E34</f>
        <v>0.12280028889497671</v>
      </c>
      <c r="Y31" s="166">
        <f t="shared" si="9"/>
        <v>1</v>
      </c>
    </row>
    <row r="32" spans="1:25" x14ac:dyDescent="0.2">
      <c r="A32" s="6" t="s">
        <v>20</v>
      </c>
      <c r="B32" s="5" t="s">
        <v>37</v>
      </c>
      <c r="C32" s="90"/>
      <c r="D32" s="76">
        <f>投入係数表!Y32</f>
        <v>1.2565058649887361E-2</v>
      </c>
      <c r="E32" s="77">
        <f t="shared" si="0"/>
        <v>1.2565058649887362</v>
      </c>
      <c r="F32" s="76">
        <f>分析係数表!C35</f>
        <v>0.54799934277091245</v>
      </c>
      <c r="G32" s="77">
        <f t="shared" si="1"/>
        <v>0.68856438820162424</v>
      </c>
      <c r="H32" s="77">
        <v>0.85237671444205998</v>
      </c>
      <c r="I32" s="77">
        <f t="shared" si="2"/>
        <v>0.85237671444205998</v>
      </c>
      <c r="J32" s="76">
        <f>分析係数表!G35</f>
        <v>0.31370112289734142</v>
      </c>
      <c r="K32" s="78">
        <f t="shared" si="3"/>
        <v>0.26739153245202074</v>
      </c>
      <c r="L32" s="79"/>
      <c r="M32" s="80"/>
      <c r="N32" s="81">
        <f>分析係数表!H35</f>
        <v>5.7539116932049765E-2</v>
      </c>
      <c r="O32" s="82">
        <f t="shared" si="4"/>
        <v>1.4700856456377152</v>
      </c>
      <c r="P32" s="76">
        <f>分析係数表!C35</f>
        <v>0.54799934277091245</v>
      </c>
      <c r="Q32" s="82">
        <f t="shared" si="5"/>
        <v>0.80560596762642045</v>
      </c>
      <c r="R32" s="83">
        <v>1.1166433732507572</v>
      </c>
      <c r="S32" s="84">
        <f t="shared" si="6"/>
        <v>1.9690200876928172</v>
      </c>
      <c r="T32" s="85">
        <f>分析係数表!F35</f>
        <v>0.64107230038613461</v>
      </c>
      <c r="U32" s="86">
        <f t="shared" si="7"/>
        <v>1.2622842371237428</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投入係数表!Y33</f>
        <v>3.4374271731531111E-3</v>
      </c>
      <c r="E33" s="77">
        <f t="shared" si="0"/>
        <v>0.34374271731531109</v>
      </c>
      <c r="F33" s="76">
        <f>分析係数表!C36</f>
        <v>1</v>
      </c>
      <c r="G33" s="77">
        <f t="shared" si="1"/>
        <v>0.34374271731531109</v>
      </c>
      <c r="H33" s="77">
        <v>0.55061056817932219</v>
      </c>
      <c r="I33" s="77">
        <f t="shared" si="2"/>
        <v>0.55061056817932219</v>
      </c>
      <c r="J33" s="76">
        <f>分析係数表!G36</f>
        <v>7.1688905781264842E-2</v>
      </c>
      <c r="K33" s="78">
        <f t="shared" si="3"/>
        <v>3.9472669144376131E-2</v>
      </c>
      <c r="L33" s="79"/>
      <c r="M33" s="80"/>
      <c r="N33" s="81">
        <f>分析係数表!H36</f>
        <v>0.19452761335809809</v>
      </c>
      <c r="O33" s="82">
        <f t="shared" si="4"/>
        <v>4.9700493738132874</v>
      </c>
      <c r="P33" s="76">
        <f>分析係数表!C36</f>
        <v>1</v>
      </c>
      <c r="Q33" s="82">
        <f t="shared" si="5"/>
        <v>4.9700493738132874</v>
      </c>
      <c r="R33" s="83">
        <v>5.3080891028230184</v>
      </c>
      <c r="S33" s="84">
        <f t="shared" si="6"/>
        <v>5.8586996710023405</v>
      </c>
      <c r="T33" s="85">
        <f>分析係数表!F36</f>
        <v>0.82458021691620631</v>
      </c>
      <c r="U33" s="86">
        <f t="shared" si="7"/>
        <v>4.8309678455620162</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投入係数表!Y34</f>
        <v>2.6441000543773789E-2</v>
      </c>
      <c r="E34" s="77">
        <f t="shared" si="0"/>
        <v>2.6441000543773789</v>
      </c>
      <c r="F34" s="76">
        <f>分析係数表!C37</f>
        <v>0.69131042420256494</v>
      </c>
      <c r="G34" s="77">
        <f t="shared" si="1"/>
        <v>1.8278939302256509</v>
      </c>
      <c r="H34" s="77">
        <v>2.1854538375723598</v>
      </c>
      <c r="I34" s="77">
        <f t="shared" si="2"/>
        <v>2.1854538375723598</v>
      </c>
      <c r="J34" s="76">
        <f>分析係数表!G37</f>
        <v>0.4182361073997049</v>
      </c>
      <c r="K34" s="78">
        <f t="shared" si="3"/>
        <v>0.91403570592801076</v>
      </c>
      <c r="L34" s="79"/>
      <c r="M34" s="80"/>
      <c r="N34" s="81">
        <f>分析係数表!H37</f>
        <v>4.8668421919292611E-2</v>
      </c>
      <c r="O34" s="82">
        <f t="shared" si="4"/>
        <v>1.2434453685461391</v>
      </c>
      <c r="P34" s="76">
        <f>分析係数表!C37</f>
        <v>0.69131042420256494</v>
      </c>
      <c r="Q34" s="82">
        <f t="shared" si="5"/>
        <v>0.85960674520234615</v>
      </c>
      <c r="R34" s="83">
        <v>1.0422756305467888</v>
      </c>
      <c r="S34" s="84">
        <f t="shared" si="6"/>
        <v>3.2277294681191488</v>
      </c>
      <c r="T34" s="85">
        <f>分析係数表!F37</f>
        <v>0.69719766239499947</v>
      </c>
      <c r="U34" s="86">
        <f t="shared" si="7"/>
        <v>2.2503654400161257</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投入係数表!Y35</f>
        <v>8.5255962091198637E-3</v>
      </c>
      <c r="E35" s="77">
        <f t="shared" si="0"/>
        <v>0.85255962091198634</v>
      </c>
      <c r="F35" s="76">
        <f>分析係数表!C38</f>
        <v>0.16493332646861969</v>
      </c>
      <c r="G35" s="77">
        <f t="shared" si="1"/>
        <v>0.14061549428983927</v>
      </c>
      <c r="H35" s="77">
        <v>0.21792979136692003</v>
      </c>
      <c r="I35" s="77">
        <f t="shared" si="2"/>
        <v>0.21792979136692003</v>
      </c>
      <c r="J35" s="76">
        <f>分析係数表!G38</f>
        <v>0.22742119554523632</v>
      </c>
      <c r="K35" s="78">
        <f t="shared" si="3"/>
        <v>4.9561853697588878E-2</v>
      </c>
      <c r="L35" s="79"/>
      <c r="M35" s="80"/>
      <c r="N35" s="81">
        <f>分析係数表!H38</f>
        <v>4.333006953137588E-2</v>
      </c>
      <c r="O35" s="82">
        <f t="shared" si="4"/>
        <v>1.1070540640688731</v>
      </c>
      <c r="P35" s="76">
        <f>分析係数表!C38</f>
        <v>0.16493332646861969</v>
      </c>
      <c r="Q35" s="82">
        <f t="shared" si="5"/>
        <v>0.18259010936748366</v>
      </c>
      <c r="R35" s="83">
        <v>0.23960748921495864</v>
      </c>
      <c r="S35" s="84">
        <f t="shared" si="6"/>
        <v>0.4575372805818787</v>
      </c>
      <c r="T35" s="85">
        <f>分析係数表!F38</f>
        <v>0.45295344535830939</v>
      </c>
      <c r="U35" s="86">
        <f t="shared" si="7"/>
        <v>0.20724308761943347</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投入係数表!Y36</f>
        <v>0</v>
      </c>
      <c r="E36" s="77">
        <f t="shared" si="0"/>
        <v>0</v>
      </c>
      <c r="F36" s="76">
        <f>分析係数表!C39</f>
        <v>1</v>
      </c>
      <c r="G36" s="77">
        <f t="shared" si="1"/>
        <v>0</v>
      </c>
      <c r="H36" s="77">
        <v>9.7822266330617733E-2</v>
      </c>
      <c r="I36" s="77">
        <f t="shared" si="2"/>
        <v>9.7822266330617733E-2</v>
      </c>
      <c r="J36" s="76">
        <f>分析係数表!G39</f>
        <v>0.35098455975764681</v>
      </c>
      <c r="K36" s="78">
        <f t="shared" si="3"/>
        <v>3.4334105082547139E-2</v>
      </c>
      <c r="L36" s="79"/>
      <c r="M36" s="80"/>
      <c r="N36" s="81">
        <f>分析係数表!H39</f>
        <v>3.8129823772400278E-3</v>
      </c>
      <c r="O36" s="82">
        <f t="shared" si="4"/>
        <v>9.7419129085171557E-2</v>
      </c>
      <c r="P36" s="76">
        <f>分析係数表!C39</f>
        <v>1</v>
      </c>
      <c r="Q36" s="82">
        <f t="shared" si="5"/>
        <v>9.7419129085171557E-2</v>
      </c>
      <c r="R36" s="83">
        <v>0.13480462658715597</v>
      </c>
      <c r="S36" s="84">
        <f t="shared" si="6"/>
        <v>0.23262689291777372</v>
      </c>
      <c r="T36" s="85">
        <f>分析係数表!F39</f>
        <v>0.70174924264634031</v>
      </c>
      <c r="U36" s="86">
        <f t="shared" si="7"/>
        <v>0.163245745924219</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投入係数表!Y37</f>
        <v>1.5536394002951915E-4</v>
      </c>
      <c r="E37" s="77">
        <f t="shared" si="0"/>
        <v>1.5536394002951915E-2</v>
      </c>
      <c r="F37" s="76">
        <f>分析係数表!C40</f>
        <v>0.986418220166009</v>
      </c>
      <c r="G37" s="77">
        <f t="shared" si="1"/>
        <v>1.5325382120189683E-2</v>
      </c>
      <c r="H37" s="77">
        <v>2.2472464187218162E-2</v>
      </c>
      <c r="I37" s="77">
        <f t="shared" si="2"/>
        <v>2.2472464187218162E-2</v>
      </c>
      <c r="J37" s="76">
        <f>分析係数表!G40</f>
        <v>0.50833339863186511</v>
      </c>
      <c r="K37" s="78">
        <f t="shared" si="3"/>
        <v>1.1423504095921482E-2</v>
      </c>
      <c r="L37" s="79"/>
      <c r="M37" s="80"/>
      <c r="N37" s="81">
        <f>分析係数表!H40</f>
        <v>2.8557086729192376E-2</v>
      </c>
      <c r="O37" s="82">
        <f t="shared" si="4"/>
        <v>0.72961431318792169</v>
      </c>
      <c r="P37" s="76">
        <f>分析係数表!C40</f>
        <v>0.986418220166009</v>
      </c>
      <c r="Q37" s="82">
        <f t="shared" si="5"/>
        <v>0.71970485222247482</v>
      </c>
      <c r="R37" s="83">
        <v>0.72337472484247811</v>
      </c>
      <c r="S37" s="84">
        <f t="shared" si="6"/>
        <v>0.74584718902969627</v>
      </c>
      <c r="T37" s="85">
        <f>分析係数表!F40</f>
        <v>0.70189391861713379</v>
      </c>
      <c r="U37" s="86">
        <f t="shared" si="7"/>
        <v>0.52350560619762765</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投入係数表!Y38</f>
        <v>0</v>
      </c>
      <c r="E38" s="77">
        <f t="shared" si="0"/>
        <v>0</v>
      </c>
      <c r="F38" s="76">
        <f>分析係数表!C41</f>
        <v>0.80184103858729516</v>
      </c>
      <c r="G38" s="77">
        <f t="shared" si="1"/>
        <v>0</v>
      </c>
      <c r="H38" s="77">
        <v>3.9053823965568509E-3</v>
      </c>
      <c r="I38" s="77">
        <f t="shared" si="2"/>
        <v>3.9053823965568509E-3</v>
      </c>
      <c r="J38" s="76">
        <f>分析係数表!G41</f>
        <v>0.44493407945472047</v>
      </c>
      <c r="K38" s="78">
        <f t="shared" si="3"/>
        <v>1.7376377215306926E-3</v>
      </c>
      <c r="L38" s="79"/>
      <c r="M38" s="80"/>
      <c r="N38" s="81">
        <f>分析係数表!H41</f>
        <v>5.1019775806905684E-2</v>
      </c>
      <c r="O38" s="82">
        <f t="shared" si="4"/>
        <v>1.303520875128497</v>
      </c>
      <c r="P38" s="76">
        <f>分析係数表!C41</f>
        <v>0.80184103858729516</v>
      </c>
      <c r="Q38" s="82">
        <f t="shared" si="5"/>
        <v>1.0452165323332538</v>
      </c>
      <c r="R38" s="83">
        <v>1.0649914626419403</v>
      </c>
      <c r="S38" s="84">
        <f t="shared" si="6"/>
        <v>1.0688968450384972</v>
      </c>
      <c r="T38" s="85">
        <f>分析係数表!F41</f>
        <v>0.54844555184325272</v>
      </c>
      <c r="U38" s="86">
        <f t="shared" si="7"/>
        <v>0.58623172004065038</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投入係数表!Y39</f>
        <v>6.9428260700691365E-4</v>
      </c>
      <c r="E39" s="77">
        <f>$C$27*D39</f>
        <v>6.9428260700691372E-2</v>
      </c>
      <c r="F39" s="76">
        <f>分析係数表!C42</f>
        <v>0.44131191733123665</v>
      </c>
      <c r="G39" s="77">
        <f>E39*F39</f>
        <v>3.0639518846795055E-2</v>
      </c>
      <c r="H39" s="77">
        <v>4.2127626552076636E-2</v>
      </c>
      <c r="I39" s="77">
        <f>C39+H39</f>
        <v>4.2127626552076636E-2</v>
      </c>
      <c r="J39" s="76">
        <f>分析係数表!G42</f>
        <v>0.48534983581712554</v>
      </c>
      <c r="K39" s="78">
        <f>I39*J39</f>
        <v>2.0446636630415575E-2</v>
      </c>
      <c r="L39" s="79"/>
      <c r="M39" s="80"/>
      <c r="N39" s="81">
        <f>分析係数表!H42</f>
        <v>1.2950152359941286E-2</v>
      </c>
      <c r="O39" s="82">
        <f t="shared" si="4"/>
        <v>0.33086766200554663</v>
      </c>
      <c r="P39" s="76">
        <f>分析係数表!C42</f>
        <v>0.44131191733123665</v>
      </c>
      <c r="Q39" s="82">
        <f>O39*P39</f>
        <v>0.14601584230257134</v>
      </c>
      <c r="R39" s="83">
        <v>0.15433632635103231</v>
      </c>
      <c r="S39" s="84">
        <f>I39+R39</f>
        <v>0.19646395290310895</v>
      </c>
      <c r="T39" s="85">
        <f>分析係数表!F42</f>
        <v>0.55380146501641825</v>
      </c>
      <c r="U39" s="86">
        <f>S39*T39</f>
        <v>0.10880202494065833</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投入係数表!Y40</f>
        <v>9.5558533364406117E-2</v>
      </c>
      <c r="E40" s="77">
        <f>$C$27*D40</f>
        <v>9.5558533364406113</v>
      </c>
      <c r="F40" s="76">
        <f>分析係数表!C43</f>
        <v>0.58313408441687564</v>
      </c>
      <c r="G40" s="77">
        <f>E40*F40</f>
        <v>5.5723437861672425</v>
      </c>
      <c r="H40" s="77">
        <v>6.5544539114486602</v>
      </c>
      <c r="I40" s="77">
        <f>C40+H40</f>
        <v>6.5544539114486602</v>
      </c>
      <c r="J40" s="76">
        <f>分析係数表!G43</f>
        <v>0.35547453496171444</v>
      </c>
      <c r="K40" s="78">
        <f>I40*J40</f>
        <v>2.3299414561002028</v>
      </c>
      <c r="L40" s="79"/>
      <c r="M40" s="80"/>
      <c r="N40" s="81">
        <f>分析係数表!H43</f>
        <v>3.5303064373624467E-2</v>
      </c>
      <c r="O40" s="82">
        <f t="shared" si="4"/>
        <v>0.90196949397013837</v>
      </c>
      <c r="P40" s="76">
        <f>分析係数表!C43</f>
        <v>0.58313408441687564</v>
      </c>
      <c r="Q40" s="82">
        <f>O40*P40</f>
        <v>0.52596915503822927</v>
      </c>
      <c r="R40" s="83">
        <v>1.0843364578096653</v>
      </c>
      <c r="S40" s="84">
        <f>I40+R40</f>
        <v>7.6387903692583254</v>
      </c>
      <c r="T40" s="85">
        <f>分析係数表!F43</f>
        <v>0.6082654287782493</v>
      </c>
      <c r="U40" s="86">
        <f>S40*T40</f>
        <v>4.6464120993040767</v>
      </c>
      <c r="V40" s="87">
        <f>分析係数表!D43</f>
        <v>0.13569621261928955</v>
      </c>
      <c r="W40" s="167">
        <f>ROUND(S40*V40,0)</f>
        <v>1</v>
      </c>
      <c r="X40" s="76">
        <f>分析係数表!E43</f>
        <v>0.1090457500713911</v>
      </c>
      <c r="Y40" s="166">
        <f>ROUND(S40*X40,0)</f>
        <v>1</v>
      </c>
    </row>
    <row r="41" spans="1:25" x14ac:dyDescent="0.2">
      <c r="A41" s="6" t="s">
        <v>341</v>
      </c>
      <c r="B41" s="5" t="s">
        <v>42</v>
      </c>
      <c r="C41" s="90"/>
      <c r="D41" s="76">
        <f>投入係数表!Y41</f>
        <v>2.5732152567389111E-4</v>
      </c>
      <c r="E41" s="77">
        <f>$C$27*D41</f>
        <v>2.5732152567389109E-2</v>
      </c>
      <c r="F41" s="76">
        <f>分析係数表!C44</f>
        <v>0.48869592147894036</v>
      </c>
      <c r="G41" s="77">
        <f>E41*F41</f>
        <v>1.2575198010556902E-2</v>
      </c>
      <c r="H41" s="77">
        <v>2.1298938760598806E-2</v>
      </c>
      <c r="I41" s="77">
        <f>C41+H41</f>
        <v>2.1298938760598806E-2</v>
      </c>
      <c r="J41" s="76">
        <f>分析係数表!G44</f>
        <v>0.26651387949759747</v>
      </c>
      <c r="K41" s="78">
        <f>I41*J41</f>
        <v>5.6764627982689381E-3</v>
      </c>
      <c r="L41" s="79"/>
      <c r="M41" s="80"/>
      <c r="N41" s="81">
        <f>分析係数表!H44</f>
        <v>0.11648762971842183</v>
      </c>
      <c r="O41" s="82">
        <f t="shared" si="4"/>
        <v>2.9761804051606391</v>
      </c>
      <c r="P41" s="76">
        <f>分析係数表!C44</f>
        <v>0.48869592147894036</v>
      </c>
      <c r="Q41" s="82">
        <f>O41*P41</f>
        <v>1.4544472255875447</v>
      </c>
      <c r="R41" s="83">
        <v>1.4806381312197499</v>
      </c>
      <c r="S41" s="84">
        <f>I41+R41</f>
        <v>1.5019370699803487</v>
      </c>
      <c r="T41" s="85">
        <f>分析係数表!F44</f>
        <v>0.48744292920528731</v>
      </c>
      <c r="U41" s="86">
        <f>S41*T41</f>
        <v>0.73210860487322782</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投入係数表!Y42</f>
        <v>1.5390740309174241E-3</v>
      </c>
      <c r="E42" s="77">
        <f>$C$27*D42</f>
        <v>0.15390740309174242</v>
      </c>
      <c r="F42" s="76">
        <f>分析係数表!C45</f>
        <v>1</v>
      </c>
      <c r="G42" s="77">
        <f>E42*F42</f>
        <v>0.15390740309174242</v>
      </c>
      <c r="H42" s="77">
        <v>0.20555485159026304</v>
      </c>
      <c r="I42" s="77">
        <f>C42+H42</f>
        <v>0.20555485159026304</v>
      </c>
      <c r="J42" s="76">
        <f>分析係数表!G45</f>
        <v>0</v>
      </c>
      <c r="K42" s="78">
        <f>I42*J42</f>
        <v>0</v>
      </c>
      <c r="L42" s="79"/>
      <c r="M42" s="80"/>
      <c r="N42" s="81">
        <f>分析係数表!H45</f>
        <v>0</v>
      </c>
      <c r="O42" s="82">
        <f t="shared" si="4"/>
        <v>0</v>
      </c>
      <c r="P42" s="76">
        <f>分析係数表!C45</f>
        <v>1</v>
      </c>
      <c r="Q42" s="82">
        <f>O42*P42</f>
        <v>0</v>
      </c>
      <c r="R42" s="83">
        <v>4.1802704721133982E-2</v>
      </c>
      <c r="S42" s="84">
        <f>I42+R42</f>
        <v>0.24735755631139703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1.5570379864833372E-2</v>
      </c>
      <c r="E43" s="77">
        <f>$C$27*D43</f>
        <v>1.5570379864833372</v>
      </c>
      <c r="F43" s="76">
        <f>分析係数表!C46</f>
        <v>0.30494810971089692</v>
      </c>
      <c r="G43" s="77">
        <f>E43*F43</f>
        <v>0.47481579072615476</v>
      </c>
      <c r="H43" s="77">
        <v>0.51581501187043954</v>
      </c>
      <c r="I43" s="77">
        <f>C43+H43</f>
        <v>0.51581501187043954</v>
      </c>
      <c r="J43" s="76">
        <f>分析係数表!G46</f>
        <v>9.2473281285530198E-3</v>
      </c>
      <c r="K43" s="78">
        <f>I43*J43</f>
        <v>4.7699106683994257E-3</v>
      </c>
      <c r="L43" s="79"/>
      <c r="M43" s="80"/>
      <c r="N43" s="81">
        <f>分析係数表!H46</f>
        <v>2.1824388568312321E-2</v>
      </c>
      <c r="O43" s="82">
        <f t="shared" si="4"/>
        <v>0.55759841425763856</v>
      </c>
      <c r="P43" s="76">
        <f>分析係数表!C46</f>
        <v>0.30494810971089692</v>
      </c>
      <c r="Q43" s="82">
        <f>O43*P43</f>
        <v>0.17003858240566053</v>
      </c>
      <c r="R43" s="83">
        <v>0.19713304098468434</v>
      </c>
      <c r="S43" s="84">
        <f>I43+R43</f>
        <v>0.71294805285512386</v>
      </c>
      <c r="T43" s="85">
        <f>分析係数表!F46</f>
        <v>0.31334798756916549</v>
      </c>
      <c r="U43" s="86">
        <f>S43*T43</f>
        <v>0.2234008376035081</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投入係数表!Y44</f>
        <v>0.53876815816049095</v>
      </c>
      <c r="E44" s="91">
        <f>SUM(E5:E43)</f>
        <v>53.876815816049088</v>
      </c>
      <c r="F44" s="92">
        <f>分析係数表!C47</f>
        <v>0.48015758503444039</v>
      </c>
      <c r="G44" s="91">
        <f>SUM(G5:G43)</f>
        <v>18.007529385038332</v>
      </c>
      <c r="H44" s="91">
        <f>SUM(H5:H43)</f>
        <v>21.467638844327436</v>
      </c>
      <c r="I44" s="91">
        <f>SUM(I5:I43)</f>
        <v>121.46763884432742</v>
      </c>
      <c r="J44" s="92">
        <f>分析係数表!G47</f>
        <v>0.24216917805049562</v>
      </c>
      <c r="K44" s="93">
        <f>SUM(K5:K43)</f>
        <v>40.726874307513832</v>
      </c>
      <c r="L44" s="94">
        <f>最終需要_まとめ!$L$33</f>
        <v>0.62733333333333341</v>
      </c>
      <c r="M44" s="91">
        <f>K44*L44</f>
        <v>25.549325815580346</v>
      </c>
      <c r="N44" s="95">
        <f>分析係数表!H47</f>
        <v>1</v>
      </c>
      <c r="O44" s="96">
        <f>SUM(O5:O43)</f>
        <v>25.54932581558035</v>
      </c>
      <c r="P44" s="92">
        <f>分析係数表!C47</f>
        <v>0.48015758503444039</v>
      </c>
      <c r="Q44" s="96">
        <f>SUM(Q5:Q43)</f>
        <v>13.503294063184622</v>
      </c>
      <c r="R44" s="91">
        <f>SUM(R5:R43)</f>
        <v>15.661993332404741</v>
      </c>
      <c r="S44" s="97">
        <f>SUM(S5:S43)</f>
        <v>137.12963217673217</v>
      </c>
      <c r="T44" s="98">
        <f>分析係数表!F47</f>
        <v>0.48752883779285588</v>
      </c>
      <c r="U44" s="99">
        <f>SUM(U5:U43)</f>
        <v>65.819808944717451</v>
      </c>
      <c r="V44" s="100">
        <f>分析係数表!D47</f>
        <v>6.635127530274626E-2</v>
      </c>
      <c r="W44" s="164">
        <f>SUM(W5:W43)</f>
        <v>10</v>
      </c>
      <c r="X44" s="92">
        <f>分析係数表!E47</f>
        <v>5.6027434453383658E-2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
        <v>488</v>
      </c>
      <c r="H1" s="408"/>
      <c r="I1" s="408"/>
    </row>
    <row r="2" spans="1:25" x14ac:dyDescent="0.2">
      <c r="B2" s="3" t="s">
        <v>293</v>
      </c>
      <c r="S2" s="3" t="s">
        <v>153</v>
      </c>
      <c r="U2" s="64" t="s">
        <v>210</v>
      </c>
      <c r="W2" s="3" t="s">
        <v>130</v>
      </c>
      <c r="Y2" s="3" t="s">
        <v>154</v>
      </c>
    </row>
    <row r="3" spans="1:25" ht="44" x14ac:dyDescent="0.2">
      <c r="B3" s="65"/>
      <c r="C3" s="66" t="s">
        <v>228</v>
      </c>
      <c r="D3" s="66" t="s">
        <v>315</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1.3183034008406591E-2</v>
      </c>
      <c r="G5" s="77">
        <f t="shared" ref="G5:G38" si="1">E5*F5</f>
        <v>0</v>
      </c>
      <c r="H5" s="77">
        <f t="array" ref="H5:H43">MMULT(逆行列係数!C5:AO43,'24'!G5:G43)</f>
        <v>3.2148006470677372E-5</v>
      </c>
      <c r="I5" s="77">
        <f t="shared" ref="I5:I38" si="2">C5+H5</f>
        <v>3.2148006470677372E-5</v>
      </c>
      <c r="J5" s="76">
        <f>分析係数表!G8</f>
        <v>0.12262521588946459</v>
      </c>
      <c r="K5" s="78">
        <f t="shared" ref="K5:K38" si="3">I5*J5</f>
        <v>3.9421562338827177E-6</v>
      </c>
      <c r="L5" s="79" t="s">
        <v>184</v>
      </c>
      <c r="M5" s="80" t="s">
        <v>184</v>
      </c>
      <c r="N5" s="81">
        <f>分析係数表!H8</f>
        <v>1.0919276675383911E-2</v>
      </c>
      <c r="O5" s="82">
        <f t="shared" ref="O5:O43" si="4">$M$44*N5</f>
        <v>8.311762669626073E-2</v>
      </c>
      <c r="P5" s="76">
        <f>分析係数表!C8</f>
        <v>1.3183034008406591E-2</v>
      </c>
      <c r="Q5" s="82">
        <f t="shared" ref="Q5:Q38" si="5">O5*P5</f>
        <v>1.0957424994348488E-3</v>
      </c>
      <c r="R5" s="83">
        <f t="array" ref="R5:R43">MMULT(逆行列係数!C5:AO43,'24'!Q5:Q43)</f>
        <v>1.2685996393660462E-3</v>
      </c>
      <c r="S5" s="84">
        <f t="shared" ref="S5:S38" si="6">I5+R5</f>
        <v>1.3007476458367236E-3</v>
      </c>
      <c r="T5" s="85">
        <f>分析係数表!F8</f>
        <v>0.45595854922279794</v>
      </c>
      <c r="U5" s="86">
        <f t="shared" ref="U5:U38" si="7">S5*T5</f>
        <v>5.9308700950068231E-4</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投入係数表!Z6</f>
        <v>0</v>
      </c>
      <c r="E6" s="77">
        <f t="shared" si="0"/>
        <v>0</v>
      </c>
      <c r="F6" s="76">
        <f>分析係数表!C9</f>
        <v>2.8837209302325584E-2</v>
      </c>
      <c r="G6" s="77">
        <f t="shared" si="1"/>
        <v>0</v>
      </c>
      <c r="H6" s="77">
        <v>1.1307656487475154E-5</v>
      </c>
      <c r="I6" s="77">
        <f t="shared" si="2"/>
        <v>1.1307656487475154E-5</v>
      </c>
      <c r="J6" s="76">
        <f>分析係数表!G9</f>
        <v>0.26470588235294118</v>
      </c>
      <c r="K6" s="78">
        <f t="shared" si="3"/>
        <v>2.9932031878610702E-6</v>
      </c>
      <c r="L6" s="79"/>
      <c r="M6" s="80"/>
      <c r="N6" s="81">
        <f>分析係数表!H9</f>
        <v>5.6393540150961169E-4</v>
      </c>
      <c r="O6" s="82">
        <f t="shared" si="4"/>
        <v>4.2926810609306048E-3</v>
      </c>
      <c r="P6" s="76">
        <f>分析係数表!C9</f>
        <v>2.8837209302325584E-2</v>
      </c>
      <c r="Q6" s="82">
        <f t="shared" si="5"/>
        <v>1.2378894222218488E-4</v>
      </c>
      <c r="R6" s="83">
        <v>1.4132347172333317E-4</v>
      </c>
      <c r="S6" s="84">
        <f t="shared" si="6"/>
        <v>1.5263112821080831E-4</v>
      </c>
      <c r="T6" s="85">
        <f>分析係数表!F9</f>
        <v>0.73529411764705888</v>
      </c>
      <c r="U6" s="86">
        <f t="shared" si="7"/>
        <v>1.1222877074324142E-4</v>
      </c>
      <c r="V6" s="87">
        <f>分析係数表!D9</f>
        <v>5.8823529411764705E-2</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7.2513812154696433E-3</v>
      </c>
      <c r="G7" s="77">
        <f t="shared" si="1"/>
        <v>0</v>
      </c>
      <c r="H7" s="77">
        <v>7.9382416717230533E-6</v>
      </c>
      <c r="I7" s="77">
        <f t="shared" si="2"/>
        <v>7.9382416717230533E-6</v>
      </c>
      <c r="J7" s="76">
        <f>分析係数表!G10</f>
        <v>0.19230769230769232</v>
      </c>
      <c r="K7" s="78">
        <f t="shared" si="3"/>
        <v>1.526584936869818E-6</v>
      </c>
      <c r="L7" s="79"/>
      <c r="M7" s="80"/>
      <c r="N7" s="81">
        <f>分析係数表!H10</f>
        <v>1.0712116731972216E-3</v>
      </c>
      <c r="O7" s="82">
        <f t="shared" si="4"/>
        <v>8.1540723449388258E-3</v>
      </c>
      <c r="P7" s="76">
        <f>分析係数表!C10</f>
        <v>7.2513812154696433E-3</v>
      </c>
      <c r="Q7" s="82">
        <f t="shared" si="5"/>
        <v>5.912828703166991E-5</v>
      </c>
      <c r="R7" s="83">
        <v>7.884724284107399E-5</v>
      </c>
      <c r="S7" s="84">
        <f t="shared" si="6"/>
        <v>8.6785484512797047E-5</v>
      </c>
      <c r="T7" s="85">
        <f>分析係数表!F10</f>
        <v>0.57692307692307687</v>
      </c>
      <c r="U7" s="86">
        <f t="shared" si="7"/>
        <v>5.0068548757382907E-5</v>
      </c>
      <c r="V7" s="87">
        <f>分析係数表!D10</f>
        <v>3.8461538461538464E-2</v>
      </c>
      <c r="W7" s="167">
        <f t="shared" si="8"/>
        <v>0</v>
      </c>
      <c r="X7" s="76">
        <f>分析係数表!E10</f>
        <v>0</v>
      </c>
      <c r="Y7" s="166">
        <f t="shared" si="9"/>
        <v>0</v>
      </c>
    </row>
    <row r="8" spans="1:25" x14ac:dyDescent="0.2">
      <c r="A8" s="6" t="s">
        <v>222</v>
      </c>
      <c r="B8" s="5" t="s">
        <v>27</v>
      </c>
      <c r="C8" s="90"/>
      <c r="D8" s="76">
        <f>投入係数表!Z8</f>
        <v>0.30461662910960885</v>
      </c>
      <c r="E8" s="77">
        <f t="shared" si="0"/>
        <v>30.461662910960886</v>
      </c>
      <c r="F8" s="76">
        <f>分析係数表!C11</f>
        <v>1.1498343082089746E-2</v>
      </c>
      <c r="G8" s="77">
        <f t="shared" si="1"/>
        <v>0.35025865100119691</v>
      </c>
      <c r="H8" s="77">
        <v>0.35950512596117257</v>
      </c>
      <c r="I8" s="77">
        <f t="shared" si="2"/>
        <v>0.35950512596117257</v>
      </c>
      <c r="J8" s="76">
        <f>分析係数表!G11</f>
        <v>0.33907284768211921</v>
      </c>
      <c r="K8" s="78">
        <f t="shared" si="3"/>
        <v>0.12189842681597375</v>
      </c>
      <c r="L8" s="79"/>
      <c r="M8" s="80"/>
      <c r="N8" s="81">
        <f>分析係数表!H11</f>
        <v>-2.0361874779781897E-5</v>
      </c>
      <c r="O8" s="82">
        <f t="shared" si="4"/>
        <v>-1.549947635814818E-4</v>
      </c>
      <c r="P8" s="76">
        <f>分析係数表!C11</f>
        <v>1.1498343082089746E-2</v>
      </c>
      <c r="Q8" s="82">
        <f t="shared" si="5"/>
        <v>-1.782182967587267E-6</v>
      </c>
      <c r="R8" s="83">
        <v>2.2570403320037145E-4</v>
      </c>
      <c r="S8" s="84">
        <f t="shared" si="6"/>
        <v>0.35973082999437295</v>
      </c>
      <c r="T8" s="85">
        <f>分析係数表!F11</f>
        <v>0.56026490066225165</v>
      </c>
      <c r="U8" s="86">
        <f t="shared" si="7"/>
        <v>0.20154455773194668</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投入係数表!Z9</f>
        <v>0</v>
      </c>
      <c r="E9" s="77">
        <f t="shared" si="0"/>
        <v>0</v>
      </c>
      <c r="F9" s="76">
        <f>分析係数表!C12</f>
        <v>1.9264738750820132E-2</v>
      </c>
      <c r="G9" s="77">
        <f t="shared" si="1"/>
        <v>0</v>
      </c>
      <c r="H9" s="77">
        <v>6.4053008980158663E-5</v>
      </c>
      <c r="I9" s="77">
        <f t="shared" si="2"/>
        <v>6.4053008980158663E-5</v>
      </c>
      <c r="J9" s="76">
        <f>分析係数表!G12</f>
        <v>0.14212218649517686</v>
      </c>
      <c r="K9" s="78">
        <f t="shared" si="3"/>
        <v>9.1033536878553476E-6</v>
      </c>
      <c r="L9" s="79"/>
      <c r="M9" s="80"/>
      <c r="N9" s="81">
        <f>分析係数表!H12</f>
        <v>9.1393832299599312E-2</v>
      </c>
      <c r="O9" s="82">
        <f t="shared" si="4"/>
        <v>0.69569062688409888</v>
      </c>
      <c r="P9" s="76">
        <f>分析係数表!C12</f>
        <v>1.9264738750820132E-2</v>
      </c>
      <c r="Q9" s="82">
        <f t="shared" si="5"/>
        <v>1.340229817831645E-2</v>
      </c>
      <c r="R9" s="83">
        <v>1.4831965940272265E-2</v>
      </c>
      <c r="S9" s="84">
        <f t="shared" si="6"/>
        <v>1.4896018949252424E-2</v>
      </c>
      <c r="T9" s="85">
        <f>分析係数表!F12</f>
        <v>0.30139335476956058</v>
      </c>
      <c r="U9" s="86">
        <f t="shared" si="7"/>
        <v>4.4895611238261329E-3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投入係数表!Z10</f>
        <v>1.1556017796267407E-4</v>
      </c>
      <c r="E10" s="77">
        <f t="shared" si="0"/>
        <v>1.1556017796267406E-2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0.10762701605042808</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投入係数表!Z11</f>
        <v>2.9467845380481885E-3</v>
      </c>
      <c r="E11" s="77">
        <f t="shared" si="0"/>
        <v>0.29467845380481883</v>
      </c>
      <c r="F11" s="76">
        <f>分析係数表!C14</f>
        <v>0.18033902375567878</v>
      </c>
      <c r="G11" s="77">
        <f t="shared" si="1"/>
        <v>5.3142024680993917E-2</v>
      </c>
      <c r="H11" s="77">
        <v>9.4372828996276775E-2</v>
      </c>
      <c r="I11" s="77">
        <f t="shared" si="2"/>
        <v>9.4372828996276775E-2</v>
      </c>
      <c r="J11" s="76">
        <f>分析係数表!G14</f>
        <v>0.15919504269018833</v>
      </c>
      <c r="K11" s="78">
        <f t="shared" si="3"/>
        <v>1.5023686540856125E-2</v>
      </c>
      <c r="L11" s="79"/>
      <c r="M11" s="80"/>
      <c r="N11" s="81">
        <f>分析係数表!H14</f>
        <v>1.121673710694942E-3</v>
      </c>
      <c r="O11" s="82">
        <f t="shared" si="4"/>
        <v>8.5381898025103254E-3</v>
      </c>
      <c r="P11" s="76">
        <f>分析係数表!C14</f>
        <v>0.18033902375567878</v>
      </c>
      <c r="Q11" s="82">
        <f t="shared" si="5"/>
        <v>1.539768813625404E-3</v>
      </c>
      <c r="R11" s="83">
        <v>8.6544353213244257E-3</v>
      </c>
      <c r="S11" s="84">
        <f t="shared" si="6"/>
        <v>0.1030272643176012</v>
      </c>
      <c r="T11" s="85">
        <f>分析係数表!F14</f>
        <v>0.29273560341521504</v>
      </c>
      <c r="U11" s="86">
        <f t="shared" si="7"/>
        <v>3.0159748388231843E-2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投入係数表!Z12</f>
        <v>4.0446062286935921E-4</v>
      </c>
      <c r="E12" s="77">
        <f t="shared" si="0"/>
        <v>4.0446062286935924E-2</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6.3386119402061653E-2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投入係数表!Z13</f>
        <v>5.5873346044952907E-2</v>
      </c>
      <c r="E13" s="77">
        <f t="shared" si="0"/>
        <v>5.5873346044952905</v>
      </c>
      <c r="F13" s="76">
        <f>分析係数表!C16</f>
        <v>5.2745741191408291E-2</v>
      </c>
      <c r="G13" s="77">
        <f t="shared" si="1"/>
        <v>0.29470810499850819</v>
      </c>
      <c r="H13" s="77">
        <v>0.31013658077126632</v>
      </c>
      <c r="I13" s="77">
        <f t="shared" si="2"/>
        <v>0.31013658077126632</v>
      </c>
      <c r="J13" s="76">
        <f>分析係数表!G16</f>
        <v>3.3494998484389207E-2</v>
      </c>
      <c r="K13" s="78">
        <f t="shared" si="3"/>
        <v>1.0388024302887216E-2</v>
      </c>
      <c r="L13" s="79"/>
      <c r="M13" s="80"/>
      <c r="N13" s="81">
        <f>分析係数表!H16</f>
        <v>1.6486921479299057E-2</v>
      </c>
      <c r="O13" s="82">
        <f t="shared" si="4"/>
        <v>0.12549858618164939</v>
      </c>
      <c r="P13" s="76">
        <f>分析係数表!C16</f>
        <v>5.2745741191408291E-2</v>
      </c>
      <c r="Q13" s="82">
        <f t="shared" si="5"/>
        <v>6.6195159466249272E-3</v>
      </c>
      <c r="R13" s="83">
        <v>7.9281849990228692E-3</v>
      </c>
      <c r="S13" s="84">
        <f t="shared" si="6"/>
        <v>0.31806476577028919</v>
      </c>
      <c r="T13" s="85">
        <f>分析係数表!F16</f>
        <v>0.28872385571385267</v>
      </c>
      <c r="U13" s="86">
        <f t="shared" si="7"/>
        <v>9.1832885539921319E-2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投入係数表!Z14</f>
        <v>0</v>
      </c>
      <c r="E14" s="77">
        <f t="shared" si="0"/>
        <v>0</v>
      </c>
      <c r="F14" s="76">
        <f>分析係数表!C17</f>
        <v>0.15216261717207402</v>
      </c>
      <c r="G14" s="77">
        <f t="shared" si="1"/>
        <v>0</v>
      </c>
      <c r="H14" s="77">
        <v>2.3439643590673014E-2</v>
      </c>
      <c r="I14" s="77">
        <f t="shared" si="2"/>
        <v>2.3439643590673014E-2</v>
      </c>
      <c r="J14" s="76">
        <f>分析係数表!G17</f>
        <v>0.21223848391031053</v>
      </c>
      <c r="K14" s="78">
        <f t="shared" si="3"/>
        <v>4.9747944190824678E-3</v>
      </c>
      <c r="L14" s="79"/>
      <c r="M14" s="80"/>
      <c r="N14" s="81">
        <f>分析係数表!H17</f>
        <v>2.8913862187290294E-3</v>
      </c>
      <c r="O14" s="82">
        <f t="shared" si="4"/>
        <v>2.2009256428570417E-2</v>
      </c>
      <c r="P14" s="76">
        <f>分析係数表!C17</f>
        <v>0.15216261717207402</v>
      </c>
      <c r="Q14" s="82">
        <f t="shared" si="5"/>
        <v>3.3489860601825694E-3</v>
      </c>
      <c r="R14" s="83">
        <v>7.7321580356772609E-3</v>
      </c>
      <c r="S14" s="84">
        <f t="shared" si="6"/>
        <v>3.1171801626350276E-2</v>
      </c>
      <c r="T14" s="85">
        <f>分析係数表!F17</f>
        <v>0.32270850924101696</v>
      </c>
      <c r="U14" s="86">
        <f t="shared" si="7"/>
        <v>1.0059405633196206E-2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投入係数表!Z15</f>
        <v>5.7780088981337034E-5</v>
      </c>
      <c r="E15" s="77">
        <f t="shared" si="0"/>
        <v>5.7780088981337031E-3</v>
      </c>
      <c r="F15" s="76">
        <f>分析係数表!C18</f>
        <v>0.19097312809809552</v>
      </c>
      <c r="G15" s="77">
        <f t="shared" si="1"/>
        <v>1.1034444334552234E-3</v>
      </c>
      <c r="H15" s="77">
        <v>1.8842275849486591E-2</v>
      </c>
      <c r="I15" s="77">
        <f t="shared" si="2"/>
        <v>1.8842275849486591E-2</v>
      </c>
      <c r="J15" s="76">
        <f>分析係数表!G18</f>
        <v>0.21574136510077171</v>
      </c>
      <c r="K15" s="78">
        <f t="shared" si="3"/>
        <v>4.0650583133735405E-3</v>
      </c>
      <c r="L15" s="79"/>
      <c r="M15" s="80"/>
      <c r="N15" s="81">
        <f>分析係数表!H18</f>
        <v>4.4087885392745155E-4</v>
      </c>
      <c r="O15" s="82">
        <f t="shared" si="4"/>
        <v>3.3559735766773022E-3</v>
      </c>
      <c r="P15" s="76">
        <f>分析係数表!C18</f>
        <v>0.19097312809809552</v>
      </c>
      <c r="Q15" s="82">
        <f t="shared" si="5"/>
        <v>6.4090077175261821E-4</v>
      </c>
      <c r="R15" s="83">
        <v>1.6636179486366469E-3</v>
      </c>
      <c r="S15" s="84">
        <f t="shared" si="6"/>
        <v>2.0505893798123238E-2</v>
      </c>
      <c r="T15" s="85">
        <f>分析係数表!F18</f>
        <v>0.45875477635423689</v>
      </c>
      <c r="U15" s="86">
        <f t="shared" si="7"/>
        <v>9.4071767233017602E-3</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投入係数表!Z16</f>
        <v>0</v>
      </c>
      <c r="E16" s="77">
        <f t="shared" si="0"/>
        <v>0</v>
      </c>
      <c r="F16" s="76">
        <f>分析係数表!C19</f>
        <v>0.34654894752252985</v>
      </c>
      <c r="G16" s="77">
        <f t="shared" si="1"/>
        <v>0</v>
      </c>
      <c r="H16" s="77">
        <v>2.3015255785733768E-2</v>
      </c>
      <c r="I16" s="77">
        <f t="shared" si="2"/>
        <v>2.3015255785733768E-2</v>
      </c>
      <c r="J16" s="76">
        <f>分析係数表!G19</f>
        <v>5.7665249016256609E-2</v>
      </c>
      <c r="K16" s="78">
        <f t="shared" si="3"/>
        <v>1.3271804560571784E-3</v>
      </c>
      <c r="L16" s="79"/>
      <c r="M16" s="80"/>
      <c r="N16" s="81">
        <f>分析係数表!H19</f>
        <v>-1.1331825964400361E-4</v>
      </c>
      <c r="O16" s="82">
        <f t="shared" si="4"/>
        <v>-8.6257955384476837E-4</v>
      </c>
      <c r="P16" s="76">
        <f>分析係数表!C19</f>
        <v>0.34654894752252985</v>
      </c>
      <c r="Q16" s="82">
        <f t="shared" si="5"/>
        <v>-2.9892603653935783E-4</v>
      </c>
      <c r="R16" s="83">
        <v>2.3737589132718506E-3</v>
      </c>
      <c r="S16" s="84">
        <f t="shared" si="6"/>
        <v>2.5389014699005619E-2</v>
      </c>
      <c r="T16" s="85">
        <f>分析係数表!F19</f>
        <v>0.23996184268055168</v>
      </c>
      <c r="U16" s="86">
        <f t="shared" si="7"/>
        <v>6.0923947510170004E-3</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投入係数表!Z17</f>
        <v>3.4668053388802221E-4</v>
      </c>
      <c r="E17" s="77">
        <f t="shared" si="0"/>
        <v>3.4668053388802224E-2</v>
      </c>
      <c r="F17" s="76">
        <f>分析係数表!C20</f>
        <v>0.26243263202551737</v>
      </c>
      <c r="G17" s="77">
        <f t="shared" si="1"/>
        <v>9.0980284980245237E-3</v>
      </c>
      <c r="H17" s="77">
        <v>1.8690748062286648E-2</v>
      </c>
      <c r="I17" s="77">
        <f t="shared" si="2"/>
        <v>1.8690748062286648E-2</v>
      </c>
      <c r="J17" s="76">
        <f>分析係数表!G20</f>
        <v>0.1000148720999405</v>
      </c>
      <c r="K17" s="78">
        <f t="shared" si="3"/>
        <v>1.8693527769018099E-3</v>
      </c>
      <c r="L17" s="79"/>
      <c r="M17" s="80"/>
      <c r="N17" s="81">
        <f>分析係数表!H20</f>
        <v>5.5154121686104877E-4</v>
      </c>
      <c r="O17" s="82">
        <f t="shared" si="4"/>
        <v>4.1983364222288331E-3</v>
      </c>
      <c r="P17" s="76">
        <f>分析係数表!C20</f>
        <v>0.26243263202551737</v>
      </c>
      <c r="Q17" s="82">
        <f t="shared" si="5"/>
        <v>1.1017804774141064E-3</v>
      </c>
      <c r="R17" s="83">
        <v>4.0433461333532162E-3</v>
      </c>
      <c r="S17" s="84">
        <f t="shared" si="6"/>
        <v>2.2734094195639865E-2</v>
      </c>
      <c r="T17" s="85">
        <f>分析係数表!F20</f>
        <v>0.22264772952607575</v>
      </c>
      <c r="U17" s="86">
        <f t="shared" si="7"/>
        <v>5.0616944554911537E-3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投入係数表!Z18</f>
        <v>3.4668053388802221E-4</v>
      </c>
      <c r="E18" s="77">
        <f t="shared" si="0"/>
        <v>3.4668053388802224E-2</v>
      </c>
      <c r="F18" s="76">
        <f>分析係数表!C21</f>
        <v>0.1872140973927936</v>
      </c>
      <c r="G18" s="77">
        <f t="shared" si="1"/>
        <v>6.4903483235497876E-3</v>
      </c>
      <c r="H18" s="77">
        <v>3.9898469345172549E-2</v>
      </c>
      <c r="I18" s="77">
        <f t="shared" si="2"/>
        <v>3.9898469345172549E-2</v>
      </c>
      <c r="J18" s="76">
        <f>分析係数表!G21</f>
        <v>0.28516992623231124</v>
      </c>
      <c r="K18" s="78">
        <f t="shared" si="3"/>
        <v>1.1377843559944987E-2</v>
      </c>
      <c r="L18" s="79"/>
      <c r="M18" s="80"/>
      <c r="N18" s="81">
        <f>分析係数表!H21</f>
        <v>9.0743137605549761E-4</v>
      </c>
      <c r="O18" s="82">
        <f t="shared" si="4"/>
        <v>6.9073753335225588E-3</v>
      </c>
      <c r="P18" s="76">
        <f>分析係数表!C21</f>
        <v>0.1872140973927936</v>
      </c>
      <c r="Q18" s="82">
        <f t="shared" si="5"/>
        <v>1.2931580384186725E-3</v>
      </c>
      <c r="R18" s="83">
        <v>3.6181848078902694E-3</v>
      </c>
      <c r="S18" s="84">
        <f t="shared" si="6"/>
        <v>4.3516654153062821E-2</v>
      </c>
      <c r="T18" s="85">
        <f>分析係数表!F21</f>
        <v>0.425556514517416</v>
      </c>
      <c r="U18" s="86">
        <f t="shared" si="7"/>
        <v>1.8518795664837249E-2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投入係数表!Z19</f>
        <v>0</v>
      </c>
      <c r="E19" s="77">
        <f t="shared" si="0"/>
        <v>0</v>
      </c>
      <c r="F19" s="76">
        <f>分析係数表!C22</f>
        <v>8.038175161462835E-2</v>
      </c>
      <c r="G19" s="77">
        <f t="shared" si="1"/>
        <v>0</v>
      </c>
      <c r="H19" s="77">
        <v>5.8263048183514691E-3</v>
      </c>
      <c r="I19" s="77">
        <f t="shared" si="2"/>
        <v>5.8263048183514691E-3</v>
      </c>
      <c r="J19" s="76">
        <f>分析係数表!G22</f>
        <v>0.19463811255169108</v>
      </c>
      <c r="K19" s="78">
        <f t="shared" si="3"/>
        <v>1.1340209729947533E-3</v>
      </c>
      <c r="L19" s="79"/>
      <c r="M19" s="80"/>
      <c r="N19" s="81">
        <f>分析係数表!H22</f>
        <v>4.3379646269970129E-5</v>
      </c>
      <c r="O19" s="82">
        <f t="shared" si="4"/>
        <v>3.3020623545620037E-4</v>
      </c>
      <c r="P19" s="76">
        <f>分析係数表!C22</f>
        <v>8.038175161462835E-2</v>
      </c>
      <c r="Q19" s="82">
        <f t="shared" si="5"/>
        <v>2.6542555600041785E-5</v>
      </c>
      <c r="R19" s="83">
        <v>5.0907489335413837E-4</v>
      </c>
      <c r="S19" s="84">
        <f t="shared" si="6"/>
        <v>6.3353797117056071E-3</v>
      </c>
      <c r="T19" s="85">
        <f>分析係数表!F22</f>
        <v>0.41254969334958147</v>
      </c>
      <c r="U19" s="86">
        <f t="shared" si="7"/>
        <v>2.6136589573173079E-3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1.9542818016795533E-4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投入係数表!Z21</f>
        <v>0</v>
      </c>
      <c r="E21" s="77">
        <f t="shared" si="0"/>
        <v>0</v>
      </c>
      <c r="F21" s="76">
        <f>分析係数表!C24</f>
        <v>0.43147437344773087</v>
      </c>
      <c r="G21" s="77">
        <f t="shared" si="1"/>
        <v>0</v>
      </c>
      <c r="H21" s="77">
        <v>1.4846393673736252E-2</v>
      </c>
      <c r="I21" s="77">
        <f t="shared" si="2"/>
        <v>1.4846393673736252E-2</v>
      </c>
      <c r="J21" s="76">
        <f>分析係数表!G24</f>
        <v>0.20829056454796685</v>
      </c>
      <c r="K21" s="78">
        <f t="shared" si="3"/>
        <v>3.0923637198038874E-3</v>
      </c>
      <c r="L21" s="79"/>
      <c r="M21" s="80"/>
      <c r="N21" s="81">
        <f>分析係数表!H24</f>
        <v>3.3906948002854204E-4</v>
      </c>
      <c r="O21" s="82">
        <f t="shared" si="4"/>
        <v>2.5809997587698929E-3</v>
      </c>
      <c r="P21" s="76">
        <f>分析係数表!C24</f>
        <v>0.43147437344773087</v>
      </c>
      <c r="Q21" s="82">
        <f t="shared" si="5"/>
        <v>1.113635253783984E-3</v>
      </c>
      <c r="R21" s="83">
        <v>4.8236368566552581E-3</v>
      </c>
      <c r="S21" s="84">
        <f t="shared" si="6"/>
        <v>1.967003053039151E-2</v>
      </c>
      <c r="T21" s="85">
        <f>分析係数表!F24</f>
        <v>0.39163047769443349</v>
      </c>
      <c r="U21" s="86">
        <f t="shared" si="7"/>
        <v>7.7033834528813178E-3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投入係数表!Z22</f>
        <v>0</v>
      </c>
      <c r="E22" s="77">
        <f t="shared" si="0"/>
        <v>0</v>
      </c>
      <c r="F22" s="76">
        <f>分析係数表!C25</f>
        <v>2.0402938023075357E-2</v>
      </c>
      <c r="G22" s="77">
        <f t="shared" si="1"/>
        <v>0</v>
      </c>
      <c r="H22" s="77">
        <v>2.104960141330305E-3</v>
      </c>
      <c r="I22" s="77">
        <f t="shared" si="2"/>
        <v>2.104960141330305E-3</v>
      </c>
      <c r="J22" s="76">
        <f>分析係数表!G25</f>
        <v>0.19686528023418917</v>
      </c>
      <c r="K22" s="78">
        <f t="shared" si="3"/>
        <v>4.1439356810478895E-4</v>
      </c>
      <c r="L22" s="79"/>
      <c r="M22" s="80"/>
      <c r="N22" s="81">
        <f>分析係数表!H25</f>
        <v>5.1170276620495381E-4</v>
      </c>
      <c r="O22" s="82">
        <f t="shared" si="4"/>
        <v>3.8950857978302823E-3</v>
      </c>
      <c r="P22" s="76">
        <f>分析係数表!C25</f>
        <v>2.0402938023075357E-2</v>
      </c>
      <c r="Q22" s="82">
        <f t="shared" si="5"/>
        <v>7.9471194127692273E-5</v>
      </c>
      <c r="R22" s="83">
        <v>9.6470689531748309E-4</v>
      </c>
      <c r="S22" s="84">
        <f t="shared" si="6"/>
        <v>3.069667036647788E-3</v>
      </c>
      <c r="T22" s="85">
        <f>分析係数表!F25</f>
        <v>0.34975910227480639</v>
      </c>
      <c r="U22" s="86">
        <f t="shared" si="7"/>
        <v>1.0736439870204955E-3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投入係数表!Z23</f>
        <v>0</v>
      </c>
      <c r="E23" s="77">
        <f t="shared" si="0"/>
        <v>0</v>
      </c>
      <c r="F23" s="76">
        <f>分析係数表!C26</f>
        <v>0.47286916478187335</v>
      </c>
      <c r="G23" s="77">
        <f t="shared" si="1"/>
        <v>0</v>
      </c>
      <c r="H23" s="77">
        <v>3.2436108174059182E-2</v>
      </c>
      <c r="I23" s="77">
        <f t="shared" si="2"/>
        <v>3.2436108174059182E-2</v>
      </c>
      <c r="J23" s="76">
        <f>分析係数表!G26</f>
        <v>0.19643719482749369</v>
      </c>
      <c r="K23" s="78">
        <f t="shared" si="3"/>
        <v>6.371658100833324E-3</v>
      </c>
      <c r="L23" s="79"/>
      <c r="M23" s="80"/>
      <c r="N23" s="81">
        <f>分析係数表!H26</f>
        <v>1.0239367117519889E-2</v>
      </c>
      <c r="O23" s="82">
        <f t="shared" si="4"/>
        <v>7.7942149373192118E-2</v>
      </c>
      <c r="P23" s="76">
        <f>分析係数表!C26</f>
        <v>0.47286916478187335</v>
      </c>
      <c r="Q23" s="82">
        <f t="shared" si="5"/>
        <v>3.6856439075405367E-2</v>
      </c>
      <c r="R23" s="83">
        <v>4.250551796009322E-2</v>
      </c>
      <c r="S23" s="84">
        <f t="shared" si="6"/>
        <v>7.4941626134152395E-2</v>
      </c>
      <c r="T23" s="85">
        <f>分析係数表!F26</f>
        <v>0.33423527698357336</v>
      </c>
      <c r="U23" s="86">
        <f t="shared" si="7"/>
        <v>2.5048135168547824E-2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投入係数表!Z24</f>
        <v>0</v>
      </c>
      <c r="E24" s="77">
        <f t="shared" si="0"/>
        <v>0</v>
      </c>
      <c r="F24" s="76">
        <f>分析係数表!C27</f>
        <v>1</v>
      </c>
      <c r="G24" s="77">
        <f t="shared" si="1"/>
        <v>0</v>
      </c>
      <c r="H24" s="77">
        <v>1.1659683370847168E-2</v>
      </c>
      <c r="I24" s="77">
        <f t="shared" si="2"/>
        <v>1.1659683370847168E-2</v>
      </c>
      <c r="J24" s="76">
        <f>分析係数表!G27</f>
        <v>0.17103446822411195</v>
      </c>
      <c r="K24" s="78">
        <f t="shared" si="3"/>
        <v>1.9942077449943666E-3</v>
      </c>
      <c r="L24" s="79"/>
      <c r="M24" s="80"/>
      <c r="N24" s="81">
        <f>分析係数表!H27</f>
        <v>1.1068892190070134E-2</v>
      </c>
      <c r="O24" s="82">
        <f t="shared" si="4"/>
        <v>8.4256501263446401E-2</v>
      </c>
      <c r="P24" s="76">
        <f>分析係数表!C27</f>
        <v>1</v>
      </c>
      <c r="Q24" s="82">
        <f t="shared" si="5"/>
        <v>8.4256501263446401E-2</v>
      </c>
      <c r="R24" s="83">
        <v>8.7904171370441972E-2</v>
      </c>
      <c r="S24" s="84">
        <f t="shared" si="6"/>
        <v>9.9563854741289134E-2</v>
      </c>
      <c r="T24" s="85">
        <f>分析係数表!F27</f>
        <v>0.3217420626139369</v>
      </c>
      <c r="U24" s="86">
        <f t="shared" si="7"/>
        <v>3.2033879986256765E-2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投入係数表!Z25</f>
        <v>0</v>
      </c>
      <c r="E25" s="77">
        <f t="shared" si="0"/>
        <v>0</v>
      </c>
      <c r="F25" s="76">
        <f>分析係数表!C28</f>
        <v>0.16320886633176235</v>
      </c>
      <c r="G25" s="77">
        <f t="shared" si="1"/>
        <v>0</v>
      </c>
      <c r="H25" s="77">
        <v>4.1886377391331095E-2</v>
      </c>
      <c r="I25" s="77">
        <f t="shared" si="2"/>
        <v>4.1886377391331095E-2</v>
      </c>
      <c r="J25" s="76">
        <f>分析係数表!G28</f>
        <v>0.12483282142099486</v>
      </c>
      <c r="K25" s="78">
        <f t="shared" si="3"/>
        <v>5.228794668864431E-3</v>
      </c>
      <c r="L25" s="79"/>
      <c r="M25" s="80"/>
      <c r="N25" s="81">
        <f>分析係数表!H28</f>
        <v>1.8347819774390428E-2</v>
      </c>
      <c r="O25" s="82">
        <f t="shared" si="4"/>
        <v>0.13966375979244394</v>
      </c>
      <c r="P25" s="76">
        <f>分析係数表!C28</f>
        <v>0.16320886633176235</v>
      </c>
      <c r="Q25" s="82">
        <f t="shared" si="5"/>
        <v>2.279436390335635E-2</v>
      </c>
      <c r="R25" s="83">
        <v>2.7788523695450068E-2</v>
      </c>
      <c r="S25" s="84">
        <f t="shared" si="6"/>
        <v>6.9674901086781163E-2</v>
      </c>
      <c r="T25" s="85">
        <f>分析係数表!F28</f>
        <v>0.21296475644963428</v>
      </c>
      <c r="U25" s="86">
        <f t="shared" si="7"/>
        <v>1.4838298340598709E-2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投入係数表!Z26</f>
        <v>8.8403536141445655E-3</v>
      </c>
      <c r="E26" s="77">
        <f t="shared" si="0"/>
        <v>0.8840353614144566</v>
      </c>
      <c r="F26" s="76">
        <f>分析係数表!C29</f>
        <v>0.17511419896605485</v>
      </c>
      <c r="G26" s="77">
        <f t="shared" si="1"/>
        <v>0.15480714417175936</v>
      </c>
      <c r="H26" s="77">
        <v>0.17506335917951699</v>
      </c>
      <c r="I26" s="77">
        <f t="shared" si="2"/>
        <v>0.17506335917951699</v>
      </c>
      <c r="J26" s="76">
        <f>分析係数表!G29</f>
        <v>0.26067586141523297</v>
      </c>
      <c r="K26" s="78">
        <f t="shared" si="3"/>
        <v>4.5634791956364919E-2</v>
      </c>
      <c r="L26" s="79"/>
      <c r="M26" s="80"/>
      <c r="N26" s="81">
        <f>分析係数表!H29</f>
        <v>9.8560326923179068E-3</v>
      </c>
      <c r="O26" s="82">
        <f t="shared" si="4"/>
        <v>7.5024204476201603E-2</v>
      </c>
      <c r="P26" s="76">
        <f>分析係数表!C29</f>
        <v>0.17511419896605485</v>
      </c>
      <c r="Q26" s="82">
        <f t="shared" si="5"/>
        <v>1.3137803469915551E-2</v>
      </c>
      <c r="R26" s="83">
        <v>1.8450510982569605E-2</v>
      </c>
      <c r="S26" s="84">
        <f t="shared" si="6"/>
        <v>0.1935138701620866</v>
      </c>
      <c r="T26" s="85">
        <f>分析係数表!F29</f>
        <v>0.43490212806294137</v>
      </c>
      <c r="U26" s="86">
        <f t="shared" si="7"/>
        <v>8.41595939431872E-2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投入係数表!Z27</f>
        <v>1.3520540821632865E-2</v>
      </c>
      <c r="E27" s="77">
        <f t="shared" si="0"/>
        <v>1.3520540821632865</v>
      </c>
      <c r="F27" s="76">
        <f>分析係数表!C30</f>
        <v>1</v>
      </c>
      <c r="G27" s="77">
        <f t="shared" si="1"/>
        <v>1.3520540821632865</v>
      </c>
      <c r="H27" s="77">
        <v>1.4186988173036847</v>
      </c>
      <c r="I27" s="77">
        <f t="shared" si="2"/>
        <v>1.4186988173036847</v>
      </c>
      <c r="J27" s="76">
        <f>分析係数表!G30</f>
        <v>0.34449040627670319</v>
      </c>
      <c r="K27" s="78">
        <f t="shared" si="3"/>
        <v>0.48872813195722464</v>
      </c>
      <c r="L27" s="79"/>
      <c r="M27" s="80"/>
      <c r="N27" s="81">
        <f>分析係数表!H30</f>
        <v>0</v>
      </c>
      <c r="O27" s="82">
        <f t="shared" si="4"/>
        <v>0</v>
      </c>
      <c r="P27" s="76">
        <f>分析係数表!C30</f>
        <v>1</v>
      </c>
      <c r="Q27" s="82">
        <f t="shared" si="5"/>
        <v>0</v>
      </c>
      <c r="R27" s="83">
        <v>2.5551561671372278E-2</v>
      </c>
      <c r="S27" s="84">
        <f t="shared" si="6"/>
        <v>1.4442503789750569</v>
      </c>
      <c r="T27" s="85">
        <f>分析係数表!F30</f>
        <v>0.43986930008545017</v>
      </c>
      <c r="U27" s="86">
        <f t="shared" si="7"/>
        <v>0.63528140334790439</v>
      </c>
      <c r="V27" s="87">
        <f>分析係数表!D30</f>
        <v>8.0303736502757711E-2</v>
      </c>
      <c r="W27" s="167">
        <f t="shared" si="8"/>
        <v>0</v>
      </c>
      <c r="X27" s="76">
        <f>分析係数表!E30</f>
        <v>6.1266798726015689E-2</v>
      </c>
      <c r="Y27" s="166">
        <f t="shared" si="9"/>
        <v>0</v>
      </c>
    </row>
    <row r="28" spans="1:25" x14ac:dyDescent="0.2">
      <c r="A28" s="6" t="s">
        <v>16</v>
      </c>
      <c r="B28" s="5" t="s">
        <v>193</v>
      </c>
      <c r="C28" s="75">
        <f>最終需要_まとめ!C29</f>
        <v>100</v>
      </c>
      <c r="D28" s="76">
        <f>投入係数表!Z28</f>
        <v>0.10042179464956376</v>
      </c>
      <c r="E28" s="77">
        <f t="shared" si="0"/>
        <v>10.042179464956376</v>
      </c>
      <c r="F28" s="76">
        <f>分析係数表!C31</f>
        <v>0.18996181002708823</v>
      </c>
      <c r="G28" s="77">
        <f t="shared" si="1"/>
        <v>1.9076305877799697</v>
      </c>
      <c r="H28" s="77">
        <v>1.9887269914235348</v>
      </c>
      <c r="I28" s="77">
        <f t="shared" si="2"/>
        <v>101.98872699142353</v>
      </c>
      <c r="J28" s="76">
        <f>分析係数表!G31</f>
        <v>7.0838389091119197E-2</v>
      </c>
      <c r="K28" s="78">
        <f t="shared" si="3"/>
        <v>7.2247171255263911</v>
      </c>
      <c r="L28" s="79"/>
      <c r="M28" s="80"/>
      <c r="N28" s="81">
        <f>分析係数表!H31</f>
        <v>2.3010689098960483E-2</v>
      </c>
      <c r="O28" s="82">
        <f t="shared" si="4"/>
        <v>0.17515756065260327</v>
      </c>
      <c r="P28" s="76">
        <f>分析係数表!C31</f>
        <v>0.18996181002708823</v>
      </c>
      <c r="Q28" s="82">
        <f t="shared" si="5"/>
        <v>3.3273247261498003E-2</v>
      </c>
      <c r="R28" s="83">
        <v>4.5915492795576829E-2</v>
      </c>
      <c r="S28" s="84">
        <f t="shared" si="6"/>
        <v>102.03464248421911</v>
      </c>
      <c r="T28" s="85">
        <f>分析係数表!F31</f>
        <v>0.34223146703645924</v>
      </c>
      <c r="U28" s="86">
        <f t="shared" si="7"/>
        <v>34.919465385914933</v>
      </c>
      <c r="V28" s="87">
        <f>分析係数表!D31</f>
        <v>4.4201768070722826E-2</v>
      </c>
      <c r="W28" s="167">
        <f t="shared" si="8"/>
        <v>5</v>
      </c>
      <c r="X28" s="76">
        <f>分析係数表!E31</f>
        <v>3.8597099439533135E-2</v>
      </c>
      <c r="Y28" s="166">
        <f t="shared" si="9"/>
        <v>4</v>
      </c>
    </row>
    <row r="29" spans="1:25" x14ac:dyDescent="0.2">
      <c r="A29" s="6" t="s">
        <v>17</v>
      </c>
      <c r="B29" s="5" t="s">
        <v>273</v>
      </c>
      <c r="C29" s="90"/>
      <c r="D29" s="76">
        <f>投入係数表!Z29</f>
        <v>4.6224071185069627E-4</v>
      </c>
      <c r="E29" s="77">
        <f t="shared" si="0"/>
        <v>4.6224071185069625E-2</v>
      </c>
      <c r="F29" s="76">
        <f>分析係数表!C32</f>
        <v>1</v>
      </c>
      <c r="G29" s="77">
        <f t="shared" si="1"/>
        <v>4.6224071185069625E-2</v>
      </c>
      <c r="H29" s="77">
        <v>8.2808207055851429E-2</v>
      </c>
      <c r="I29" s="77">
        <f t="shared" si="2"/>
        <v>8.2808207055851429E-2</v>
      </c>
      <c r="J29" s="76">
        <f>分析係数表!G32</f>
        <v>0.14032906064664244</v>
      </c>
      <c r="K29" s="78">
        <f t="shared" si="3"/>
        <v>1.1620397909980299E-2</v>
      </c>
      <c r="L29" s="79"/>
      <c r="M29" s="80"/>
      <c r="N29" s="81">
        <f>分析係数表!H32</f>
        <v>6.1785010473086027E-3</v>
      </c>
      <c r="O29" s="82">
        <f t="shared" si="4"/>
        <v>4.703080239283311E-2</v>
      </c>
      <c r="P29" s="76">
        <f>分析係数表!C32</f>
        <v>1</v>
      </c>
      <c r="Q29" s="82">
        <f t="shared" si="5"/>
        <v>4.703080239283311E-2</v>
      </c>
      <c r="R29" s="83">
        <v>6.4758397587495797E-2</v>
      </c>
      <c r="S29" s="84">
        <f t="shared" si="6"/>
        <v>0.14756660464334723</v>
      </c>
      <c r="T29" s="85">
        <f>分析係数表!F32</f>
        <v>0.48206428161469295</v>
      </c>
      <c r="U29" s="86">
        <f t="shared" si="7"/>
        <v>7.11365892577146E-2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投入係数表!Z30</f>
        <v>1.2133818686080777E-2</v>
      </c>
      <c r="E30" s="77">
        <f t="shared" si="0"/>
        <v>1.2133818686080777</v>
      </c>
      <c r="F30" s="76">
        <f>分析係数表!C33</f>
        <v>0.86409315680331789</v>
      </c>
      <c r="G30" s="77">
        <f t="shared" si="1"/>
        <v>1.0484749692534625</v>
      </c>
      <c r="H30" s="77">
        <v>1.0968043192819403</v>
      </c>
      <c r="I30" s="77">
        <f t="shared" si="2"/>
        <v>1.0968043192819403</v>
      </c>
      <c r="J30" s="76">
        <f>分析係数表!G33</f>
        <v>0.50769230769230766</v>
      </c>
      <c r="K30" s="78">
        <f t="shared" si="3"/>
        <v>0.55683911594313895</v>
      </c>
      <c r="L30" s="79"/>
      <c r="M30" s="80"/>
      <c r="N30" s="81">
        <f>分析係数表!H33</f>
        <v>9.5612281574628043E-4</v>
      </c>
      <c r="O30" s="82">
        <f t="shared" si="4"/>
        <v>7.2780149855652329E-3</v>
      </c>
      <c r="P30" s="76">
        <f>分析係数表!C33</f>
        <v>0.86409315680331789</v>
      </c>
      <c r="Q30" s="82">
        <f t="shared" si="5"/>
        <v>6.2888829441389163E-3</v>
      </c>
      <c r="R30" s="83">
        <v>2.1298541540677611E-2</v>
      </c>
      <c r="S30" s="84">
        <f t="shared" si="6"/>
        <v>1.118102860822618</v>
      </c>
      <c r="T30" s="85">
        <f>分析係数表!F33</f>
        <v>0.64348226623675731</v>
      </c>
      <c r="U30" s="86">
        <f t="shared" si="7"/>
        <v>0.71947936276793989</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投入係数表!Z31</f>
        <v>1.7565147050326458E-2</v>
      </c>
      <c r="E31" s="77">
        <f t="shared" si="0"/>
        <v>1.7565147050326457</v>
      </c>
      <c r="F31" s="76">
        <f>分析係数表!C34</f>
        <v>0.40150848192581112</v>
      </c>
      <c r="G31" s="77">
        <f t="shared" si="1"/>
        <v>0.70525555269802154</v>
      </c>
      <c r="H31" s="77">
        <v>0.85409849247506675</v>
      </c>
      <c r="I31" s="77">
        <f t="shared" si="2"/>
        <v>0.85409849247506675</v>
      </c>
      <c r="J31" s="76">
        <f>分析係数表!G34</f>
        <v>0.42480512041441487</v>
      </c>
      <c r="K31" s="78">
        <f t="shared" si="3"/>
        <v>0.36282541294164095</v>
      </c>
      <c r="L31" s="79"/>
      <c r="M31" s="80"/>
      <c r="N31" s="81">
        <f>分析係数表!H34</f>
        <v>0.15672180898436738</v>
      </c>
      <c r="O31" s="82">
        <f t="shared" si="4"/>
        <v>1.1929677396756078</v>
      </c>
      <c r="P31" s="76">
        <f>分析係数表!C34</f>
        <v>0.40150848192581112</v>
      </c>
      <c r="Q31" s="82">
        <f t="shared" si="5"/>
        <v>0.47898666614361951</v>
      </c>
      <c r="R31" s="83">
        <v>0.52280649003798807</v>
      </c>
      <c r="S31" s="84">
        <f t="shared" si="6"/>
        <v>1.3769049825130548</v>
      </c>
      <c r="T31" s="85">
        <f>分析係数表!F34</f>
        <v>0.69808980649017505</v>
      </c>
      <c r="U31" s="86">
        <f t="shared" si="7"/>
        <v>0.96120333279789627</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投入係数表!Z32</f>
        <v>1.8836309007915872E-2</v>
      </c>
      <c r="E32" s="77">
        <f t="shared" si="0"/>
        <v>1.8836309007915872</v>
      </c>
      <c r="F32" s="76">
        <f>分析係数表!C35</f>
        <v>0.54799934277091245</v>
      </c>
      <c r="G32" s="77">
        <f t="shared" si="1"/>
        <v>1.0322284956567715</v>
      </c>
      <c r="H32" s="77">
        <v>1.1963680598928683</v>
      </c>
      <c r="I32" s="77">
        <f t="shared" si="2"/>
        <v>1.1963680598928683</v>
      </c>
      <c r="J32" s="76">
        <f>分析係数表!G35</f>
        <v>0.31370112289734142</v>
      </c>
      <c r="K32" s="78">
        <f t="shared" si="3"/>
        <v>0.37530200378690659</v>
      </c>
      <c r="L32" s="79"/>
      <c r="M32" s="80"/>
      <c r="N32" s="81">
        <f>分析係数表!H35</f>
        <v>5.7539116932049765E-2</v>
      </c>
      <c r="O32" s="82">
        <f t="shared" si="4"/>
        <v>0.43798824627020994</v>
      </c>
      <c r="P32" s="76">
        <f>分析係数表!C35</f>
        <v>0.54799934277091245</v>
      </c>
      <c r="Q32" s="82">
        <f t="shared" si="5"/>
        <v>0.2400172710974596</v>
      </c>
      <c r="R32" s="83">
        <v>0.33268583650933597</v>
      </c>
      <c r="S32" s="84">
        <f t="shared" si="6"/>
        <v>1.5290538964022042</v>
      </c>
      <c r="T32" s="85">
        <f>分析係数表!F35</f>
        <v>0.64107230038613461</v>
      </c>
      <c r="U32" s="86">
        <f t="shared" si="7"/>
        <v>0.98023409878094347</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投入係数表!Z33</f>
        <v>2.1956433812908072E-3</v>
      </c>
      <c r="E33" s="77">
        <f t="shared" si="0"/>
        <v>0.21956433812908072</v>
      </c>
      <c r="F33" s="76">
        <f>分析係数表!C36</f>
        <v>1</v>
      </c>
      <c r="G33" s="77">
        <f t="shared" si="1"/>
        <v>0.21956433812908072</v>
      </c>
      <c r="H33" s="77">
        <v>0.36145415851377311</v>
      </c>
      <c r="I33" s="77">
        <f t="shared" si="2"/>
        <v>0.36145415851377311</v>
      </c>
      <c r="J33" s="76">
        <f>分析係数表!G36</f>
        <v>7.1688905781264842E-2</v>
      </c>
      <c r="K33" s="78">
        <f t="shared" si="3"/>
        <v>2.5912253113940246E-2</v>
      </c>
      <c r="L33" s="79"/>
      <c r="M33" s="80"/>
      <c r="N33" s="81">
        <f>分析係数表!H36</f>
        <v>0.19452761335809809</v>
      </c>
      <c r="O33" s="82">
        <f t="shared" si="4"/>
        <v>1.4807458433270686</v>
      </c>
      <c r="P33" s="76">
        <f>分析係数表!C36</f>
        <v>1</v>
      </c>
      <c r="Q33" s="82">
        <f t="shared" si="5"/>
        <v>1.4807458433270686</v>
      </c>
      <c r="R33" s="83">
        <v>1.5814593143537192</v>
      </c>
      <c r="S33" s="84">
        <f t="shared" si="6"/>
        <v>1.9429134728674924</v>
      </c>
      <c r="T33" s="85">
        <f>分析係数表!F36</f>
        <v>0.82458021691620631</v>
      </c>
      <c r="U33" s="86">
        <f t="shared" si="7"/>
        <v>1.6020880129064965</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投入係数表!Z34</f>
        <v>3.2934650719362107E-2</v>
      </c>
      <c r="E34" s="77">
        <f t="shared" si="0"/>
        <v>3.2934650719362106</v>
      </c>
      <c r="F34" s="76">
        <f>分析係数表!C37</f>
        <v>0.69131042420256494</v>
      </c>
      <c r="G34" s="77">
        <f t="shared" si="1"/>
        <v>2.2768067359765527</v>
      </c>
      <c r="H34" s="77">
        <v>2.5734277000594274</v>
      </c>
      <c r="I34" s="77">
        <f t="shared" si="2"/>
        <v>2.5734277000594274</v>
      </c>
      <c r="J34" s="76">
        <f>分析係数表!G37</f>
        <v>0.4182361073997049</v>
      </c>
      <c r="K34" s="78">
        <f t="shared" si="3"/>
        <v>1.0763003839474303</v>
      </c>
      <c r="L34" s="79"/>
      <c r="M34" s="80"/>
      <c r="N34" s="81">
        <f>分析係数表!H37</f>
        <v>4.8668421919292611E-2</v>
      </c>
      <c r="O34" s="82">
        <f t="shared" si="4"/>
        <v>0.37046444057079919</v>
      </c>
      <c r="P34" s="76">
        <f>分析係数表!C37</f>
        <v>0.69131042420256494</v>
      </c>
      <c r="Q34" s="82">
        <f t="shared" si="5"/>
        <v>0.25610592956296507</v>
      </c>
      <c r="R34" s="83">
        <v>0.31052917012555159</v>
      </c>
      <c r="S34" s="84">
        <f t="shared" si="6"/>
        <v>2.8839568701849791</v>
      </c>
      <c r="T34" s="85">
        <f>分析係数表!F37</f>
        <v>0.69719766239499947</v>
      </c>
      <c r="U34" s="86">
        <f t="shared" si="7"/>
        <v>2.0106879883409663</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投入係数表!Z35</f>
        <v>6.1246894320217257E-3</v>
      </c>
      <c r="E35" s="77">
        <f t="shared" si="0"/>
        <v>0.6124689432021726</v>
      </c>
      <c r="F35" s="76">
        <f>分析係数表!C38</f>
        <v>0.16493332646861969</v>
      </c>
      <c r="G35" s="77">
        <f t="shared" si="1"/>
        <v>0.10101654016105442</v>
      </c>
      <c r="H35" s="77">
        <v>0.15720379517335228</v>
      </c>
      <c r="I35" s="77">
        <f t="shared" si="2"/>
        <v>0.15720379517335228</v>
      </c>
      <c r="J35" s="76">
        <f>分析係数表!G38</f>
        <v>0.22742119554523632</v>
      </c>
      <c r="K35" s="78">
        <f t="shared" si="3"/>
        <v>3.5751475042572228E-2</v>
      </c>
      <c r="L35" s="79"/>
      <c r="M35" s="80"/>
      <c r="N35" s="81">
        <f>分析係数表!H38</f>
        <v>4.333006953137588E-2</v>
      </c>
      <c r="O35" s="82">
        <f t="shared" si="4"/>
        <v>0.3298288569013933</v>
      </c>
      <c r="P35" s="76">
        <f>分析係数表!C38</f>
        <v>0.16493332646861969</v>
      </c>
      <c r="Q35" s="82">
        <f t="shared" si="5"/>
        <v>5.4399770534089148E-2</v>
      </c>
      <c r="R35" s="83">
        <v>7.138717686678947E-2</v>
      </c>
      <c r="S35" s="84">
        <f t="shared" si="6"/>
        <v>0.22859097204014175</v>
      </c>
      <c r="T35" s="85">
        <f>分析係数表!F38</f>
        <v>0.45295344535830939</v>
      </c>
      <c r="U35" s="86">
        <f t="shared" si="7"/>
        <v>0.10354106836338718</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投入係数表!Z36</f>
        <v>0</v>
      </c>
      <c r="E36" s="77">
        <f t="shared" si="0"/>
        <v>0</v>
      </c>
      <c r="F36" s="76">
        <f>分析係数表!C39</f>
        <v>1</v>
      </c>
      <c r="G36" s="77">
        <f t="shared" si="1"/>
        <v>0</v>
      </c>
      <c r="H36" s="77">
        <v>2.6498867452520013E-2</v>
      </c>
      <c r="I36" s="77">
        <f t="shared" si="2"/>
        <v>2.6498867452520013E-2</v>
      </c>
      <c r="J36" s="76">
        <f>分析係数表!G39</f>
        <v>0.35098455975764681</v>
      </c>
      <c r="K36" s="78">
        <f t="shared" si="3"/>
        <v>9.3006933268989719E-3</v>
      </c>
      <c r="L36" s="79"/>
      <c r="M36" s="80"/>
      <c r="N36" s="81">
        <f>分析係数表!H39</f>
        <v>3.8129823772400278E-3</v>
      </c>
      <c r="O36" s="82">
        <f t="shared" si="4"/>
        <v>2.9024454206323574E-2</v>
      </c>
      <c r="P36" s="76">
        <f>分析係数表!C39</f>
        <v>1</v>
      </c>
      <c r="Q36" s="82">
        <f t="shared" si="5"/>
        <v>2.9024454206323574E-2</v>
      </c>
      <c r="R36" s="83">
        <v>4.0162858649236383E-2</v>
      </c>
      <c r="S36" s="84">
        <f t="shared" si="6"/>
        <v>6.6661726101756399E-2</v>
      </c>
      <c r="T36" s="85">
        <f>分析係数表!F39</f>
        <v>0.70174924264634031</v>
      </c>
      <c r="U36" s="86">
        <f t="shared" si="7"/>
        <v>4.6779815805405328E-2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投入係数表!Z37</f>
        <v>5.7780088981337034E-5</v>
      </c>
      <c r="E37" s="77">
        <f t="shared" si="0"/>
        <v>5.7780088981337031E-3</v>
      </c>
      <c r="F37" s="76">
        <f>分析係数表!C40</f>
        <v>0.986418220166009</v>
      </c>
      <c r="G37" s="77">
        <f t="shared" si="1"/>
        <v>5.6995332534004106E-3</v>
      </c>
      <c r="H37" s="77">
        <v>1.1724958636313317E-2</v>
      </c>
      <c r="I37" s="77">
        <f t="shared" si="2"/>
        <v>1.1724958636313317E-2</v>
      </c>
      <c r="J37" s="76">
        <f>分析係数表!G40</f>
        <v>0.50833339863186511</v>
      </c>
      <c r="K37" s="78">
        <f t="shared" si="3"/>
        <v>5.9601880724151866E-3</v>
      </c>
      <c r="L37" s="79"/>
      <c r="M37" s="80"/>
      <c r="N37" s="81">
        <f>分析係数表!H40</f>
        <v>2.8557086729192376E-2</v>
      </c>
      <c r="O37" s="82">
        <f t="shared" si="4"/>
        <v>0.21737678647164602</v>
      </c>
      <c r="P37" s="76">
        <f>分析係数表!C40</f>
        <v>0.986418220166009</v>
      </c>
      <c r="Q37" s="82">
        <f t="shared" si="5"/>
        <v>0.21442442281676766</v>
      </c>
      <c r="R37" s="83">
        <v>0.21551780202065279</v>
      </c>
      <c r="S37" s="84">
        <f t="shared" si="6"/>
        <v>0.22724276065696611</v>
      </c>
      <c r="T37" s="85">
        <f>分析係数表!F40</f>
        <v>0.70189391861713379</v>
      </c>
      <c r="U37" s="86">
        <f t="shared" si="7"/>
        <v>0.15950031175489338</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投入係数表!Z38</f>
        <v>5.7780088981337034E-5</v>
      </c>
      <c r="E38" s="77">
        <f t="shared" si="0"/>
        <v>5.7780088981337031E-3</v>
      </c>
      <c r="F38" s="76">
        <f>分析係数表!C41</f>
        <v>0.80184103858729516</v>
      </c>
      <c r="G38" s="77">
        <f t="shared" si="1"/>
        <v>4.6330446558461615E-3</v>
      </c>
      <c r="H38" s="77">
        <v>8.5193588504189847E-3</v>
      </c>
      <c r="I38" s="77">
        <f t="shared" si="2"/>
        <v>8.5193588504189847E-3</v>
      </c>
      <c r="J38" s="76">
        <f>分析係数表!G41</f>
        <v>0.44493407945472047</v>
      </c>
      <c r="K38" s="78">
        <f t="shared" si="3"/>
        <v>3.7905530876555966E-3</v>
      </c>
      <c r="L38" s="79"/>
      <c r="M38" s="80"/>
      <c r="N38" s="81">
        <f>分析係数表!H41</f>
        <v>5.1019775806905684E-2</v>
      </c>
      <c r="O38" s="82">
        <f t="shared" si="4"/>
        <v>0.3883629663130781</v>
      </c>
      <c r="P38" s="76">
        <f>分析係数表!C41</f>
        <v>0.80184103858729516</v>
      </c>
      <c r="Q38" s="82">
        <f t="shared" si="5"/>
        <v>0.31140536425732124</v>
      </c>
      <c r="R38" s="83">
        <v>0.31729698497460268</v>
      </c>
      <c r="S38" s="84">
        <f t="shared" si="6"/>
        <v>0.32581634382502167</v>
      </c>
      <c r="T38" s="85">
        <f>分析係数表!F41</f>
        <v>0.54844555184325272</v>
      </c>
      <c r="U38" s="86">
        <f t="shared" si="7"/>
        <v>0.17869252448866499</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投入係数表!Z39</f>
        <v>4.0446062286935921E-4</v>
      </c>
      <c r="E39" s="77">
        <f>$C$28*D39</f>
        <v>4.0446062286935924E-2</v>
      </c>
      <c r="F39" s="76">
        <f>分析係数表!C42</f>
        <v>0.44131191733123665</v>
      </c>
      <c r="G39" s="77">
        <f>E39*F39</f>
        <v>1.7849329296346316E-2</v>
      </c>
      <c r="H39" s="77">
        <v>2.8003916718528428E-2</v>
      </c>
      <c r="I39" s="77">
        <f>C39+H39</f>
        <v>2.8003916718528428E-2</v>
      </c>
      <c r="J39" s="76">
        <f>分析係数表!G42</f>
        <v>0.48534983581712554</v>
      </c>
      <c r="K39" s="78">
        <f>I39*J39</f>
        <v>1.3591696381574229E-2</v>
      </c>
      <c r="L39" s="79"/>
      <c r="M39" s="80"/>
      <c r="N39" s="81">
        <f>分析係数表!H42</f>
        <v>1.2950152359941286E-2</v>
      </c>
      <c r="O39" s="82">
        <f t="shared" si="4"/>
        <v>9.8576669637822426E-2</v>
      </c>
      <c r="P39" s="76">
        <f>分析係数表!C42</f>
        <v>0.44131191733123665</v>
      </c>
      <c r="Q39" s="82">
        <f>O39*P39</f>
        <v>4.3503059081995317E-2</v>
      </c>
      <c r="R39" s="83">
        <v>4.5982012758822646E-2</v>
      </c>
      <c r="S39" s="84">
        <f>I39+R39</f>
        <v>7.3985929477351081E-2</v>
      </c>
      <c r="T39" s="85">
        <f>分析係数表!F42</f>
        <v>0.55380146501641825</v>
      </c>
      <c r="U39" s="86">
        <f>S39*T39</f>
        <v>4.0973516135158435E-2</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投入係数表!Z40</f>
        <v>6.7487143930201651E-2</v>
      </c>
      <c r="E40" s="77">
        <f>$C$28*D40</f>
        <v>6.7487143930201654</v>
      </c>
      <c r="F40" s="76">
        <f>分析係数表!C43</f>
        <v>0.58313408441687564</v>
      </c>
      <c r="G40" s="77">
        <f>E40*F40</f>
        <v>3.9354053885648046</v>
      </c>
      <c r="H40" s="77">
        <v>4.7934836724177092</v>
      </c>
      <c r="I40" s="77">
        <f>C40+H40</f>
        <v>4.7934836724177092</v>
      </c>
      <c r="J40" s="76">
        <f>分析係数表!G43</f>
        <v>0.35547453496171444</v>
      </c>
      <c r="K40" s="78">
        <f>I40*J40</f>
        <v>1.7039613792992563</v>
      </c>
      <c r="L40" s="79"/>
      <c r="M40" s="80"/>
      <c r="N40" s="81">
        <f>分析係数表!H43</f>
        <v>3.5303064373624467E-2</v>
      </c>
      <c r="O40" s="82">
        <f t="shared" si="4"/>
        <v>0.26872722553646738</v>
      </c>
      <c r="P40" s="76">
        <f>分析係数表!C43</f>
        <v>0.58313408441687564</v>
      </c>
      <c r="Q40" s="82">
        <f>O40*P40</f>
        <v>0.15670400462109516</v>
      </c>
      <c r="R40" s="83">
        <v>0.32306051346885034</v>
      </c>
      <c r="S40" s="84">
        <f>I40+R40</f>
        <v>5.1165441858865597</v>
      </c>
      <c r="T40" s="85">
        <f>分析係数表!F43</f>
        <v>0.6082654287782493</v>
      </c>
      <c r="U40" s="86">
        <f>S40*T40</f>
        <v>3.1122169430911466</v>
      </c>
      <c r="V40" s="87">
        <f>分析係数表!D43</f>
        <v>0.13569621261928955</v>
      </c>
      <c r="W40" s="167">
        <f>ROUND(S40*V40,0)</f>
        <v>1</v>
      </c>
      <c r="X40" s="76">
        <f>分析係数表!E43</f>
        <v>0.1090457500713911</v>
      </c>
      <c r="Y40" s="166">
        <f>ROUND(S40*X40,0)</f>
        <v>1</v>
      </c>
    </row>
    <row r="41" spans="1:25" x14ac:dyDescent="0.2">
      <c r="A41" s="6" t="s">
        <v>341</v>
      </c>
      <c r="B41" s="5" t="s">
        <v>42</v>
      </c>
      <c r="C41" s="90"/>
      <c r="D41" s="76">
        <f>投入係数表!Z41</f>
        <v>1.1556017796267407E-4</v>
      </c>
      <c r="E41" s="77">
        <f>$C$28*D41</f>
        <v>1.1556017796267406E-2</v>
      </c>
      <c r="F41" s="76">
        <f>分析係数表!C44</f>
        <v>0.48869592147894036</v>
      </c>
      <c r="G41" s="77">
        <f>E41*F41</f>
        <v>5.6473787655739339E-3</v>
      </c>
      <c r="H41" s="77">
        <v>1.2038945924946668E-2</v>
      </c>
      <c r="I41" s="77">
        <f>C41+H41</f>
        <v>1.2038945924946668E-2</v>
      </c>
      <c r="J41" s="76">
        <f>分析係数表!G44</f>
        <v>0.26651387949759747</v>
      </c>
      <c r="K41" s="78">
        <f>I41*J41</f>
        <v>3.2085461835193287E-3</v>
      </c>
      <c r="L41" s="79"/>
      <c r="M41" s="80"/>
      <c r="N41" s="81">
        <f>分析係数表!H44</f>
        <v>0.11648762971842183</v>
      </c>
      <c r="O41" s="82">
        <f t="shared" si="4"/>
        <v>0.88670482574136422</v>
      </c>
      <c r="P41" s="76">
        <f>分析係数表!C44</f>
        <v>0.48869592147894036</v>
      </c>
      <c r="Q41" s="82">
        <f>O41*P41</f>
        <v>0.43332903189549921</v>
      </c>
      <c r="R41" s="83">
        <v>0.44113218871164639</v>
      </c>
      <c r="S41" s="84">
        <f>I41+R41</f>
        <v>0.45317113463659303</v>
      </c>
      <c r="T41" s="85">
        <f>分析係数表!F44</f>
        <v>0.48744292920528731</v>
      </c>
      <c r="U41" s="86">
        <f>S41*T41</f>
        <v>0.22089506529854455</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投入係数表!Z42</f>
        <v>1.1556017796267407E-4</v>
      </c>
      <c r="E42" s="77">
        <f>$C$28*D42</f>
        <v>1.1556017796267406E-2</v>
      </c>
      <c r="F42" s="76">
        <f>分析係数表!C45</f>
        <v>1</v>
      </c>
      <c r="G42" s="77">
        <f>E42*F42</f>
        <v>1.1556017796267406E-2</v>
      </c>
      <c r="H42" s="77">
        <v>5.5873356134068679E-2</v>
      </c>
      <c r="I42" s="77">
        <f>C42+H42</f>
        <v>5.5873356134068679E-2</v>
      </c>
      <c r="J42" s="76">
        <f>分析係数表!G45</f>
        <v>0</v>
      </c>
      <c r="K42" s="78">
        <f>I42*J42</f>
        <v>0</v>
      </c>
      <c r="L42" s="79"/>
      <c r="M42" s="80"/>
      <c r="N42" s="81">
        <f>分析係数表!H45</f>
        <v>0</v>
      </c>
      <c r="O42" s="82">
        <f t="shared" si="4"/>
        <v>0</v>
      </c>
      <c r="P42" s="76">
        <f>分析係数表!C45</f>
        <v>1</v>
      </c>
      <c r="Q42" s="82">
        <f>O42*P42</f>
        <v>0</v>
      </c>
      <c r="R42" s="83">
        <v>1.2454439905927052E-2</v>
      </c>
      <c r="S42" s="84">
        <f>I42+R42</f>
        <v>6.8327796039995725E-2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3.1779048939735367E-3</v>
      </c>
      <c r="E43" s="77">
        <f>$C$28*D43</f>
        <v>0.31779048939735366</v>
      </c>
      <c r="F43" s="76">
        <f>分析係数表!C46</f>
        <v>0.30494810971089692</v>
      </c>
      <c r="G43" s="77">
        <f>E43*F43</f>
        <v>9.6909609025823823E-2</v>
      </c>
      <c r="H43" s="77">
        <v>0.13972804088772842</v>
      </c>
      <c r="I43" s="77">
        <f>C43+H43</f>
        <v>0.13972804088772842</v>
      </c>
      <c r="J43" s="76">
        <f>分析係数表!G46</f>
        <v>9.2473281285530198E-3</v>
      </c>
      <c r="K43" s="78">
        <f>I43*J43</f>
        <v>1.2921110428486975E-3</v>
      </c>
      <c r="L43" s="79"/>
      <c r="M43" s="80"/>
      <c r="N43" s="81">
        <f>分析係数表!H46</f>
        <v>2.1824388568312321E-2</v>
      </c>
      <c r="O43" s="82">
        <f t="shared" si="4"/>
        <v>0.16612743094829086</v>
      </c>
      <c r="P43" s="76">
        <f>分析係数表!C46</f>
        <v>0.30494810971089692</v>
      </c>
      <c r="Q43" s="82">
        <f>O43*P43</f>
        <v>5.0660246038808851E-2</v>
      </c>
      <c r="R43" s="83">
        <v>5.8732601844663702E-2</v>
      </c>
      <c r="S43" s="84">
        <f>I43+R43</f>
        <v>0.19846064273239211</v>
      </c>
      <c r="T43" s="85">
        <f>分析係数表!F46</f>
        <v>0.31334798756916549</v>
      </c>
      <c r="U43" s="86">
        <f>S43*T43</f>
        <v>6.2187243011878196E-2</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投入係数表!Z44</f>
        <v>0.64915929970532149</v>
      </c>
      <c r="E44" s="91">
        <f>SUM(E5:E43)</f>
        <v>64.915929970532147</v>
      </c>
      <c r="F44" s="92">
        <f>分析係数表!C47</f>
        <v>0.48015758503444039</v>
      </c>
      <c r="G44" s="91">
        <f>SUM(G5:G43)</f>
        <v>13.63656342046882</v>
      </c>
      <c r="H44" s="91">
        <f>SUM(H5:H43)</f>
        <v>15.977301220226583</v>
      </c>
      <c r="I44" s="91">
        <f>SUM(I5:I43)</f>
        <v>115.97730122022658</v>
      </c>
      <c r="J44" s="92">
        <f>分析係数表!G47</f>
        <v>0.24216917805049562</v>
      </c>
      <c r="K44" s="93">
        <f>SUM(K5:K43)</f>
        <v>12.133913630778478</v>
      </c>
      <c r="L44" s="94">
        <f>最終需要_まとめ!$L$33</f>
        <v>0.62733333333333341</v>
      </c>
      <c r="M44" s="91">
        <f>K44*L44</f>
        <v>7.6120084843750329</v>
      </c>
      <c r="N44" s="95">
        <f>分析係数表!H47</f>
        <v>1</v>
      </c>
      <c r="O44" s="96">
        <f>SUM(O5:O43)</f>
        <v>7.612008484375032</v>
      </c>
      <c r="P44" s="92">
        <f>分析係数表!C47</f>
        <v>0.48015758503444039</v>
      </c>
      <c r="Q44" s="96">
        <f>SUM(Q5:Q43)</f>
        <v>4.0230881126926343</v>
      </c>
      <c r="R44" s="91">
        <f>SUM(R7:R43)</f>
        <v>4.6648277298522807</v>
      </c>
      <c r="S44" s="97">
        <f>SUM(S5:S43)</f>
        <v>120.64353887318991</v>
      </c>
      <c r="T44" s="98">
        <f>分析係数表!F47</f>
        <v>0.48752883779285588</v>
      </c>
      <c r="U44" s="99">
        <f>SUM(U5:U43)</f>
        <v>46.369754860240448</v>
      </c>
      <c r="V44" s="100">
        <f>分析係数表!D47</f>
        <v>6.635127530274626E-2</v>
      </c>
      <c r="W44" s="164">
        <f>SUM(W5:W43)</f>
        <v>6</v>
      </c>
      <c r="X44" s="92">
        <f>分析係数表!E47</f>
        <v>5.6027434453383658E-2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286</v>
      </c>
      <c r="S2" s="3" t="s">
        <v>153</v>
      </c>
      <c r="U2" s="64" t="s">
        <v>210</v>
      </c>
      <c r="W2" s="3" t="s">
        <v>130</v>
      </c>
      <c r="Y2" s="3" t="s">
        <v>154</v>
      </c>
    </row>
    <row r="3" spans="1:25" ht="44" x14ac:dyDescent="0.2">
      <c r="B3" s="65"/>
      <c r="C3" s="66" t="s">
        <v>228</v>
      </c>
      <c r="D3" s="66" t="s">
        <v>316</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1.3183034008406591E-2</v>
      </c>
      <c r="G5" s="77">
        <f t="shared" ref="G5:G38" si="1">E5*F5</f>
        <v>0</v>
      </c>
      <c r="H5" s="77">
        <f t="array" ref="H5:H43">MMULT(逆行列係数!C5:AO43,'25'!G5:G43)</f>
        <v>8.5955928672940183E-5</v>
      </c>
      <c r="I5" s="77">
        <f t="shared" ref="I5:I38" si="2">C5+H5</f>
        <v>8.5955928672940183E-5</v>
      </c>
      <c r="J5" s="76">
        <f>分析係数表!G8</f>
        <v>0.12262521588946459</v>
      </c>
      <c r="K5" s="78">
        <f t="shared" ref="K5:K38" si="3">I5*J5</f>
        <v>1.054036431049871E-5</v>
      </c>
      <c r="L5" s="79" t="s">
        <v>185</v>
      </c>
      <c r="M5" s="80" t="s">
        <v>185</v>
      </c>
      <c r="N5" s="81">
        <f>分析係数表!H8</f>
        <v>1.0919276675383911E-2</v>
      </c>
      <c r="O5" s="82">
        <f t="shared" ref="O5:O43" si="4">$M$44*N5</f>
        <v>0.15575556070416538</v>
      </c>
      <c r="P5" s="76">
        <f>分析係数表!C8</f>
        <v>1.3183034008406591E-2</v>
      </c>
      <c r="Q5" s="82">
        <f t="shared" ref="Q5:Q38" si="5">O5*P5</f>
        <v>2.0533308537614495E-3</v>
      </c>
      <c r="R5" s="83">
        <f t="array" ref="R5:R43">MMULT(逆行列係数!C5:AO43,'25'!Q5:Q43)</f>
        <v>2.3772508430807927E-3</v>
      </c>
      <c r="S5" s="84">
        <f t="shared" ref="S5:S38" si="6">I5+R5</f>
        <v>2.4632067717537329E-3</v>
      </c>
      <c r="T5" s="85">
        <f>分析係数表!F8</f>
        <v>0.45595854922279794</v>
      </c>
      <c r="U5" s="86">
        <f t="shared" ref="U5:U38" si="7">S5*T5</f>
        <v>1.1231201860846037E-3</v>
      </c>
      <c r="V5" s="87">
        <f>分析係数表!D8</f>
        <v>1.1778929188255614</v>
      </c>
      <c r="W5" s="167">
        <f t="shared" ref="W5:W38" si="8">ROUND(S5*V5,0)</f>
        <v>0</v>
      </c>
      <c r="X5" s="76">
        <f>分析係数表!E8</f>
        <v>1.069084628670121</v>
      </c>
      <c r="Y5" s="166">
        <f t="shared" ref="Y5:Y38" si="9">ROUND(S5*X5,0)</f>
        <v>0</v>
      </c>
    </row>
    <row r="6" spans="1:25" x14ac:dyDescent="0.2">
      <c r="A6" s="6" t="s">
        <v>220</v>
      </c>
      <c r="B6" s="5" t="s">
        <v>266</v>
      </c>
      <c r="C6" s="90"/>
      <c r="D6" s="76">
        <f>投入係数表!AA6</f>
        <v>0</v>
      </c>
      <c r="E6" s="77">
        <f t="shared" si="0"/>
        <v>0</v>
      </c>
      <c r="F6" s="76">
        <f>分析係数表!C9</f>
        <v>2.8837209302325584E-2</v>
      </c>
      <c r="G6" s="77">
        <f t="shared" si="1"/>
        <v>0</v>
      </c>
      <c r="H6" s="77">
        <v>1.9318483753559448E-5</v>
      </c>
      <c r="I6" s="77">
        <f t="shared" si="2"/>
        <v>1.9318483753559448E-5</v>
      </c>
      <c r="J6" s="76">
        <f>分析係数表!G9</f>
        <v>0.26470588235294118</v>
      </c>
      <c r="K6" s="78">
        <f t="shared" si="3"/>
        <v>5.1137162877069127E-6</v>
      </c>
      <c r="L6" s="79"/>
      <c r="M6" s="80"/>
      <c r="N6" s="81">
        <f>分析係数表!H9</f>
        <v>5.6393540150961169E-4</v>
      </c>
      <c r="O6" s="82">
        <f t="shared" si="4"/>
        <v>8.0441294120766442E-3</v>
      </c>
      <c r="P6" s="76">
        <f>分析係数表!C9</f>
        <v>2.8837209302325584E-2</v>
      </c>
      <c r="Q6" s="82">
        <f t="shared" si="5"/>
        <v>2.3197024351104744E-4</v>
      </c>
      <c r="R6" s="83">
        <v>2.6482850213428038E-4</v>
      </c>
      <c r="S6" s="84">
        <f t="shared" si="6"/>
        <v>2.8414698588783983E-4</v>
      </c>
      <c r="T6" s="85">
        <f>分析係数表!F9</f>
        <v>0.73529411764705888</v>
      </c>
      <c r="U6" s="86">
        <f t="shared" si="7"/>
        <v>2.0893160727047049E-4</v>
      </c>
      <c r="V6" s="87">
        <f>分析係数表!D9</f>
        <v>5.8823529411764705E-2</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7.2513812154696433E-3</v>
      </c>
      <c r="G7" s="77">
        <f t="shared" si="1"/>
        <v>0</v>
      </c>
      <c r="H7" s="77">
        <v>5.6015859713462009E-6</v>
      </c>
      <c r="I7" s="77">
        <f t="shared" si="2"/>
        <v>5.6015859713462009E-6</v>
      </c>
      <c r="J7" s="76">
        <f>分析係数表!G10</f>
        <v>0.19230769230769232</v>
      </c>
      <c r="K7" s="78">
        <f t="shared" si="3"/>
        <v>1.0772280714127311E-6</v>
      </c>
      <c r="L7" s="79"/>
      <c r="M7" s="80"/>
      <c r="N7" s="81">
        <f>分析係数表!H10</f>
        <v>1.0712116731972216E-3</v>
      </c>
      <c r="O7" s="82">
        <f t="shared" si="4"/>
        <v>1.5280057438952496E-2</v>
      </c>
      <c r="P7" s="76">
        <f>分析係数表!C10</f>
        <v>7.2513812154696433E-3</v>
      </c>
      <c r="Q7" s="82">
        <f t="shared" si="5"/>
        <v>1.1080152148411731E-4</v>
      </c>
      <c r="R7" s="83">
        <v>1.47753214412238E-4</v>
      </c>
      <c r="S7" s="84">
        <f t="shared" si="6"/>
        <v>1.5335480038358419E-4</v>
      </c>
      <c r="T7" s="85">
        <f>分析係数表!F10</f>
        <v>0.57692307692307687</v>
      </c>
      <c r="U7" s="86">
        <f t="shared" si="7"/>
        <v>8.8473923298221642E-5</v>
      </c>
      <c r="V7" s="87">
        <f>分析係数表!D10</f>
        <v>3.8461538461538464E-2</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1.1498343082089746E-2</v>
      </c>
      <c r="G8" s="77">
        <f t="shared" si="1"/>
        <v>0</v>
      </c>
      <c r="H8" s="77">
        <v>4.3821616316870532E-3</v>
      </c>
      <c r="I8" s="77">
        <f t="shared" si="2"/>
        <v>4.3821616316870532E-3</v>
      </c>
      <c r="J8" s="76">
        <f>分析係数表!G11</f>
        <v>0.33907284768211921</v>
      </c>
      <c r="K8" s="78">
        <f t="shared" si="3"/>
        <v>1.4858720234594512E-3</v>
      </c>
      <c r="L8" s="79"/>
      <c r="M8" s="80"/>
      <c r="N8" s="81">
        <f>分析係数表!H11</f>
        <v>-2.0361874779781897E-5</v>
      </c>
      <c r="O8" s="82">
        <f t="shared" si="4"/>
        <v>-2.9044737280653504E-4</v>
      </c>
      <c r="P8" s="76">
        <f>分析係数表!C11</f>
        <v>1.1498343082089746E-2</v>
      </c>
      <c r="Q8" s="82">
        <f t="shared" si="5"/>
        <v>-3.3396635398211637E-6</v>
      </c>
      <c r="R8" s="83">
        <v>4.2295069820487251E-4</v>
      </c>
      <c r="S8" s="84">
        <f t="shared" si="6"/>
        <v>4.8051123298919257E-3</v>
      </c>
      <c r="T8" s="85">
        <f>分析係数表!F11</f>
        <v>0.56026490066225165</v>
      </c>
      <c r="U8" s="86">
        <f t="shared" si="7"/>
        <v>2.6921357821778603E-3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投入係数表!AA9</f>
        <v>0</v>
      </c>
      <c r="E9" s="77">
        <f t="shared" si="0"/>
        <v>0</v>
      </c>
      <c r="F9" s="76">
        <f>分析係数表!C12</f>
        <v>1.9264738750820132E-2</v>
      </c>
      <c r="G9" s="77">
        <f t="shared" si="1"/>
        <v>0</v>
      </c>
      <c r="H9" s="77">
        <v>1.5460373842310441E-4</v>
      </c>
      <c r="I9" s="77">
        <f t="shared" si="2"/>
        <v>1.5460373842310441E-4</v>
      </c>
      <c r="J9" s="76">
        <f>分析係数表!G12</f>
        <v>0.14212218649517686</v>
      </c>
      <c r="K9" s="78">
        <f t="shared" si="3"/>
        <v>2.1972621345019983E-5</v>
      </c>
      <c r="L9" s="79"/>
      <c r="M9" s="80"/>
      <c r="N9" s="81">
        <f>分析係数表!H12</f>
        <v>9.1393832299599312E-2</v>
      </c>
      <c r="O9" s="82">
        <f t="shared" si="4"/>
        <v>1.3036667187688107</v>
      </c>
      <c r="P9" s="76">
        <f>分析係数表!C12</f>
        <v>1.9264738750820132E-2</v>
      </c>
      <c r="Q9" s="82">
        <f t="shared" si="5"/>
        <v>2.5114798755220036E-2</v>
      </c>
      <c r="R9" s="83">
        <v>2.7793877943775785E-2</v>
      </c>
      <c r="S9" s="84">
        <f t="shared" si="6"/>
        <v>2.7948481682198888E-2</v>
      </c>
      <c r="T9" s="85">
        <f>分析係数表!F12</f>
        <v>0.30139335476956058</v>
      </c>
      <c r="U9" s="86">
        <f t="shared" si="7"/>
        <v>8.4234866549135357E-3</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投入係数表!AA10</f>
        <v>9.0874306485555772E-4</v>
      </c>
      <c r="E10" s="77">
        <f t="shared" si="0"/>
        <v>9.0874306485555778E-2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0.20168413004752919</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投入係数表!AA11</f>
        <v>2.8697149416491295E-3</v>
      </c>
      <c r="E11" s="77">
        <f t="shared" si="0"/>
        <v>0.28697149416491297</v>
      </c>
      <c r="F11" s="76">
        <f>分析係数表!C14</f>
        <v>0.18033902375567878</v>
      </c>
      <c r="G11" s="77">
        <f t="shared" si="1"/>
        <v>5.1752159103408878E-2</v>
      </c>
      <c r="H11" s="77">
        <v>0.15463899150619578</v>
      </c>
      <c r="I11" s="77">
        <f t="shared" si="2"/>
        <v>0.15463899150619578</v>
      </c>
      <c r="J11" s="76">
        <f>分析係数表!G14</f>
        <v>0.15919504269018833</v>
      </c>
      <c r="K11" s="78">
        <f t="shared" si="3"/>
        <v>2.4617760854396507E-2</v>
      </c>
      <c r="L11" s="79"/>
      <c r="M11" s="80"/>
      <c r="N11" s="81">
        <f>分析係数表!H14</f>
        <v>1.121673710694942E-3</v>
      </c>
      <c r="O11" s="82">
        <f t="shared" si="4"/>
        <v>1.5999861797646953E-2</v>
      </c>
      <c r="P11" s="76">
        <f>分析係数表!C14</f>
        <v>0.18033902375567878</v>
      </c>
      <c r="Q11" s="82">
        <f t="shared" si="5"/>
        <v>2.8853994568134311E-3</v>
      </c>
      <c r="R11" s="83">
        <v>1.6217696289341499E-2</v>
      </c>
      <c r="S11" s="84">
        <f t="shared" si="6"/>
        <v>0.17085668779553728</v>
      </c>
      <c r="T11" s="85">
        <f>分析係数表!F14</f>
        <v>0.29273560341521504</v>
      </c>
      <c r="U11" s="86">
        <f t="shared" si="7"/>
        <v>5.0015835599351612E-2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投入係数表!AA12</f>
        <v>8.9917734838339397E-3</v>
      </c>
      <c r="E12" s="77">
        <f t="shared" si="0"/>
        <v>0.89917734838339403</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0.11878034733122908</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投入係数表!AA13</f>
        <v>1.1765831260761431E-2</v>
      </c>
      <c r="E13" s="77">
        <f t="shared" si="0"/>
        <v>1.176583126076143</v>
      </c>
      <c r="F13" s="76">
        <f>分析係数表!C16</f>
        <v>5.2745741191408291E-2</v>
      </c>
      <c r="G13" s="77">
        <f t="shared" si="1"/>
        <v>6.2059749058190353E-2</v>
      </c>
      <c r="H13" s="77">
        <v>7.8933965986868804E-2</v>
      </c>
      <c r="I13" s="77">
        <f t="shared" si="2"/>
        <v>7.8933965986868804E-2</v>
      </c>
      <c r="J13" s="76">
        <f>分析係数表!G16</f>
        <v>3.3494998484389207E-2</v>
      </c>
      <c r="K13" s="78">
        <f t="shared" si="3"/>
        <v>2.6438930710969998E-3</v>
      </c>
      <c r="L13" s="79"/>
      <c r="M13" s="80"/>
      <c r="N13" s="81">
        <f>分析係数表!H16</f>
        <v>1.6486921479299057E-2</v>
      </c>
      <c r="O13" s="82">
        <f t="shared" si="4"/>
        <v>0.23517397494678707</v>
      </c>
      <c r="P13" s="76">
        <f>分析係数表!C16</f>
        <v>5.2745741191408291E-2</v>
      </c>
      <c r="Q13" s="82">
        <f t="shared" si="5"/>
        <v>1.2404425617497968E-2</v>
      </c>
      <c r="R13" s="83">
        <v>1.485676322787394E-2</v>
      </c>
      <c r="S13" s="84">
        <f t="shared" si="6"/>
        <v>9.3790729214742741E-2</v>
      </c>
      <c r="T13" s="85">
        <f>分析係数表!F16</f>
        <v>0.28872385571385267</v>
      </c>
      <c r="U13" s="86">
        <f t="shared" si="7"/>
        <v>2.7079620969094411E-2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投入係数表!AA14</f>
        <v>3.8980294624067345E-2</v>
      </c>
      <c r="E14" s="77">
        <f t="shared" si="0"/>
        <v>3.8980294624067344</v>
      </c>
      <c r="F14" s="76">
        <f>分析係数表!C17</f>
        <v>0.15216261717207402</v>
      </c>
      <c r="G14" s="77">
        <f t="shared" si="1"/>
        <v>0.59313436481366144</v>
      </c>
      <c r="H14" s="77">
        <v>0.72144501809984873</v>
      </c>
      <c r="I14" s="77">
        <f t="shared" si="2"/>
        <v>0.72144501809984873</v>
      </c>
      <c r="J14" s="76">
        <f>分析係数表!G17</f>
        <v>0.21223848391031053</v>
      </c>
      <c r="K14" s="78">
        <f t="shared" si="3"/>
        <v>0.15311839686615844</v>
      </c>
      <c r="L14" s="79"/>
      <c r="M14" s="80"/>
      <c r="N14" s="81">
        <f>分析係数表!H17</f>
        <v>2.8913862187290294E-3</v>
      </c>
      <c r="O14" s="82">
        <f t="shared" si="4"/>
        <v>4.1243526938527973E-2</v>
      </c>
      <c r="P14" s="76">
        <f>分析係数表!C17</f>
        <v>0.15216261717207402</v>
      </c>
      <c r="Q14" s="82">
        <f t="shared" si="5"/>
        <v>6.2757230003733537E-3</v>
      </c>
      <c r="R14" s="83">
        <v>1.4489424905034125E-2</v>
      </c>
      <c r="S14" s="84">
        <f t="shared" si="6"/>
        <v>0.73593444300488287</v>
      </c>
      <c r="T14" s="85">
        <f>分析係数表!F17</f>
        <v>0.32270850924101696</v>
      </c>
      <c r="U14" s="86">
        <f t="shared" si="7"/>
        <v>0.23749230700122392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投入係数表!AA15</f>
        <v>4.5915439066386071E-3</v>
      </c>
      <c r="E15" s="77">
        <f t="shared" si="0"/>
        <v>0.45915439066386071</v>
      </c>
      <c r="F15" s="76">
        <f>分析係数表!C18</f>
        <v>0.19097312809809552</v>
      </c>
      <c r="G15" s="77">
        <f t="shared" si="1"/>
        <v>8.768615026505247E-2</v>
      </c>
      <c r="H15" s="77">
        <v>0.14003095911210287</v>
      </c>
      <c r="I15" s="77">
        <f t="shared" si="2"/>
        <v>0.14003095911210287</v>
      </c>
      <c r="J15" s="76">
        <f>分析係数表!G18</f>
        <v>0.21574136510077171</v>
      </c>
      <c r="K15" s="78">
        <f t="shared" si="3"/>
        <v>3.021047027521542E-2</v>
      </c>
      <c r="L15" s="79"/>
      <c r="M15" s="80"/>
      <c r="N15" s="81">
        <f>分析係数表!H18</f>
        <v>4.4087885392745155E-4</v>
      </c>
      <c r="O15" s="82">
        <f t="shared" si="4"/>
        <v>6.2888170285936721E-3</v>
      </c>
      <c r="P15" s="76">
        <f>分析係数表!C18</f>
        <v>0.19097312809809552</v>
      </c>
      <c r="Q15" s="82">
        <f t="shared" si="5"/>
        <v>1.2009950599871039E-3</v>
      </c>
      <c r="R15" s="83">
        <v>3.1174824966347537E-3</v>
      </c>
      <c r="S15" s="84">
        <f t="shared" si="6"/>
        <v>0.14314844160873763</v>
      </c>
      <c r="T15" s="85">
        <f>分析係数表!F18</f>
        <v>0.45875477635423689</v>
      </c>
      <c r="U15" s="86">
        <f t="shared" si="7"/>
        <v>6.5670031315673977E-2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投入係数表!AA16</f>
        <v>4.7828582360818826E-5</v>
      </c>
      <c r="E16" s="77">
        <f t="shared" si="0"/>
        <v>4.7828582360818824E-3</v>
      </c>
      <c r="F16" s="76">
        <f>分析係数表!C19</f>
        <v>0.34654894752252985</v>
      </c>
      <c r="G16" s="77">
        <f t="shared" si="1"/>
        <v>1.6574944878636399E-3</v>
      </c>
      <c r="H16" s="77">
        <v>5.9286092038980373E-2</v>
      </c>
      <c r="I16" s="77">
        <f t="shared" si="2"/>
        <v>5.9286092038980373E-2</v>
      </c>
      <c r="J16" s="76">
        <f>分析係数表!G19</f>
        <v>5.7665249016256609E-2</v>
      </c>
      <c r="K16" s="78">
        <f t="shared" si="3"/>
        <v>3.4187472606285116E-3</v>
      </c>
      <c r="L16" s="79"/>
      <c r="M16" s="80"/>
      <c r="N16" s="81">
        <f>分析係数表!H19</f>
        <v>-1.1331825964400361E-4</v>
      </c>
      <c r="O16" s="82">
        <f t="shared" si="4"/>
        <v>-1.6164027704015863E-3</v>
      </c>
      <c r="P16" s="76">
        <f>分析係数表!C19</f>
        <v>0.34654894752252985</v>
      </c>
      <c r="Q16" s="82">
        <f t="shared" si="5"/>
        <v>-5.6016267885517119E-4</v>
      </c>
      <c r="R16" s="83">
        <v>4.448227953671835E-3</v>
      </c>
      <c r="S16" s="84">
        <f t="shared" si="6"/>
        <v>6.3734319992652208E-2</v>
      </c>
      <c r="T16" s="85">
        <f>分析係数表!F19</f>
        <v>0.23996184268055168</v>
      </c>
      <c r="U16" s="86">
        <f t="shared" si="7"/>
        <v>1.5293804867428748E-2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投入係数表!AA17</f>
        <v>2.8697149416491294E-4</v>
      </c>
      <c r="E17" s="77">
        <f t="shared" si="0"/>
        <v>2.8697149416491294E-2</v>
      </c>
      <c r="F17" s="76">
        <f>分析係数表!C20</f>
        <v>0.26243263202551737</v>
      </c>
      <c r="G17" s="77">
        <f t="shared" si="1"/>
        <v>7.53106845299935E-3</v>
      </c>
      <c r="H17" s="77">
        <v>2.9013330471294292E-2</v>
      </c>
      <c r="I17" s="77">
        <f t="shared" si="2"/>
        <v>2.9013330471294292E-2</v>
      </c>
      <c r="J17" s="76">
        <f>分析係数表!G20</f>
        <v>0.1000148720999405</v>
      </c>
      <c r="K17" s="78">
        <f t="shared" si="3"/>
        <v>2.9017645362798051E-3</v>
      </c>
      <c r="L17" s="79"/>
      <c r="M17" s="80"/>
      <c r="N17" s="81">
        <f>分析係数表!H20</f>
        <v>5.5154121686104877E-4</v>
      </c>
      <c r="O17" s="82">
        <f t="shared" si="4"/>
        <v>7.8673353590639709E-3</v>
      </c>
      <c r="P17" s="76">
        <f>分析係数表!C20</f>
        <v>0.26243263202551737</v>
      </c>
      <c r="Q17" s="82">
        <f t="shared" si="5"/>
        <v>2.0646455253065764E-3</v>
      </c>
      <c r="R17" s="83">
        <v>7.5768963714862806E-3</v>
      </c>
      <c r="S17" s="84">
        <f t="shared" si="6"/>
        <v>3.6590226842780571E-2</v>
      </c>
      <c r="T17" s="85">
        <f>分析係数表!F20</f>
        <v>0.22264772952607575</v>
      </c>
      <c r="U17" s="86">
        <f t="shared" si="7"/>
        <v>8.1467309293891659E-3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投入係数表!AA18</f>
        <v>8.1308590013392005E-4</v>
      </c>
      <c r="E18" s="77">
        <f t="shared" si="0"/>
        <v>8.130859001339201E-2</v>
      </c>
      <c r="F18" s="76">
        <f>分析係数表!C21</f>
        <v>0.1872140973927936</v>
      </c>
      <c r="G18" s="77">
        <f t="shared" si="1"/>
        <v>1.5222114289637897E-2</v>
      </c>
      <c r="H18" s="77">
        <v>9.0094585817556874E-2</v>
      </c>
      <c r="I18" s="77">
        <f t="shared" si="2"/>
        <v>9.0094585817556874E-2</v>
      </c>
      <c r="J18" s="76">
        <f>分析係数表!G21</f>
        <v>0.28516992623231124</v>
      </c>
      <c r="K18" s="78">
        <f t="shared" si="3"/>
        <v>2.5692266391523329E-2</v>
      </c>
      <c r="L18" s="79"/>
      <c r="M18" s="80"/>
      <c r="N18" s="81">
        <f>分析係数表!H21</f>
        <v>9.0743137605549761E-4</v>
      </c>
      <c r="O18" s="82">
        <f t="shared" si="4"/>
        <v>1.2943850309856453E-2</v>
      </c>
      <c r="P18" s="76">
        <f>分析係数表!C21</f>
        <v>0.1872140973927936</v>
      </c>
      <c r="Q18" s="82">
        <f t="shared" si="5"/>
        <v>2.4232712525472074E-3</v>
      </c>
      <c r="R18" s="83">
        <v>6.7801791976526025E-3</v>
      </c>
      <c r="S18" s="84">
        <f t="shared" si="6"/>
        <v>9.6874765015209474E-2</v>
      </c>
      <c r="T18" s="85">
        <f>分析係数表!F21</f>
        <v>0.425556514517416</v>
      </c>
      <c r="U18" s="86">
        <f t="shared" si="7"/>
        <v>4.1225687344566254E-2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投入係数表!AA19</f>
        <v>1.0617945284101779E-2</v>
      </c>
      <c r="E19" s="77">
        <f t="shared" si="0"/>
        <v>1.061794528410178</v>
      </c>
      <c r="F19" s="76">
        <f>分析係数表!C22</f>
        <v>8.038175161462835E-2</v>
      </c>
      <c r="G19" s="77">
        <f t="shared" si="1"/>
        <v>8.5348904048438368E-2</v>
      </c>
      <c r="H19" s="77">
        <v>0.10740872759843473</v>
      </c>
      <c r="I19" s="77">
        <f t="shared" si="2"/>
        <v>0.10740872759843473</v>
      </c>
      <c r="J19" s="76">
        <f>分析係数表!G22</f>
        <v>0.19463811255169108</v>
      </c>
      <c r="K19" s="78">
        <f t="shared" si="3"/>
        <v>2.0905832011338069E-2</v>
      </c>
      <c r="L19" s="79"/>
      <c r="M19" s="80"/>
      <c r="N19" s="81">
        <f>分析係数表!H22</f>
        <v>4.3379646269970129E-5</v>
      </c>
      <c r="O19" s="82">
        <f t="shared" si="4"/>
        <v>6.187791855443573E-4</v>
      </c>
      <c r="P19" s="76">
        <f>分析係数表!C22</f>
        <v>8.038175161462835E-2</v>
      </c>
      <c r="Q19" s="82">
        <f t="shared" si="5"/>
        <v>4.9738554796728554E-5</v>
      </c>
      <c r="R19" s="83">
        <v>9.5396426253294522E-4</v>
      </c>
      <c r="S19" s="84">
        <f t="shared" si="6"/>
        <v>0.10836269186096767</v>
      </c>
      <c r="T19" s="85">
        <f>分析係数表!F22</f>
        <v>0.41254969334958147</v>
      </c>
      <c r="U19" s="86">
        <f t="shared" si="7"/>
        <v>4.4704995297777397E-2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投入係数表!AA20</f>
        <v>2.8697149416491294E-4</v>
      </c>
      <c r="E20" s="77">
        <f t="shared" si="0"/>
        <v>2.8697149416491294E-2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3.6621625266910942E-4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投入係数表!AA21</f>
        <v>9.5657164721637652E-5</v>
      </c>
      <c r="E21" s="77">
        <f t="shared" si="0"/>
        <v>9.5657164721637648E-3</v>
      </c>
      <c r="F21" s="76">
        <f>分析係数表!C24</f>
        <v>0.43147437344773087</v>
      </c>
      <c r="G21" s="77">
        <f t="shared" si="1"/>
        <v>4.127361521405499E-3</v>
      </c>
      <c r="H21" s="77">
        <v>3.6829102536552923E-2</v>
      </c>
      <c r="I21" s="77">
        <f t="shared" si="2"/>
        <v>3.6829102536552923E-2</v>
      </c>
      <c r="J21" s="76">
        <f>分析係数表!G24</f>
        <v>0.20829056454796685</v>
      </c>
      <c r="K21" s="78">
        <f t="shared" si="3"/>
        <v>7.6711545591335662E-3</v>
      </c>
      <c r="L21" s="79"/>
      <c r="M21" s="80"/>
      <c r="N21" s="81">
        <f>分析係数表!H24</f>
        <v>3.3906948002854204E-4</v>
      </c>
      <c r="O21" s="82">
        <f t="shared" si="4"/>
        <v>4.8365801645609968E-3</v>
      </c>
      <c r="P21" s="76">
        <f>分析係数表!C24</f>
        <v>0.43147437344773087</v>
      </c>
      <c r="Q21" s="82">
        <f t="shared" si="5"/>
        <v>2.0868603961336791E-3</v>
      </c>
      <c r="R21" s="83">
        <v>9.0390966766549542E-3</v>
      </c>
      <c r="S21" s="84">
        <f t="shared" si="6"/>
        <v>4.586819921320788E-2</v>
      </c>
      <c r="T21" s="85">
        <f>分析係数表!F24</f>
        <v>0.39163047769443349</v>
      </c>
      <c r="U21" s="86">
        <f t="shared" si="7"/>
        <v>1.796338476885204E-2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投入係数表!AA22</f>
        <v>0</v>
      </c>
      <c r="E22" s="77">
        <f t="shared" si="0"/>
        <v>0</v>
      </c>
      <c r="F22" s="76">
        <f>分析係数表!C25</f>
        <v>2.0402938023075357E-2</v>
      </c>
      <c r="G22" s="77">
        <f t="shared" si="1"/>
        <v>0</v>
      </c>
      <c r="H22" s="77">
        <v>4.5371778759365463E-3</v>
      </c>
      <c r="I22" s="77">
        <f t="shared" si="2"/>
        <v>4.5371778759365463E-3</v>
      </c>
      <c r="J22" s="76">
        <f>分析係数表!G25</f>
        <v>0.19686528023418917</v>
      </c>
      <c r="K22" s="78">
        <f t="shared" si="3"/>
        <v>8.9321279401861139E-4</v>
      </c>
      <c r="L22" s="79"/>
      <c r="M22" s="80"/>
      <c r="N22" s="81">
        <f>分析係数表!H25</f>
        <v>5.1170276620495381E-4</v>
      </c>
      <c r="O22" s="82">
        <f t="shared" si="4"/>
        <v>7.299068760094664E-3</v>
      </c>
      <c r="P22" s="76">
        <f>分析係数表!C25</f>
        <v>2.0402938023075357E-2</v>
      </c>
      <c r="Q22" s="82">
        <f t="shared" si="5"/>
        <v>1.4892244753837692E-4</v>
      </c>
      <c r="R22" s="83">
        <v>1.8077809649744124E-3</v>
      </c>
      <c r="S22" s="84">
        <f t="shared" si="6"/>
        <v>6.3449588409109584E-3</v>
      </c>
      <c r="T22" s="85">
        <f>分析係数表!F25</f>
        <v>0.34975910227480639</v>
      </c>
      <c r="U22" s="86">
        <f t="shared" si="7"/>
        <v>2.2192071081676128E-3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投入係数表!AA23</f>
        <v>1.913143294432753E-4</v>
      </c>
      <c r="E23" s="77">
        <f t="shared" si="0"/>
        <v>1.913143294432753E-2</v>
      </c>
      <c r="F23" s="76">
        <f>分析係数表!C26</f>
        <v>0.47286916478187335</v>
      </c>
      <c r="G23" s="77">
        <f t="shared" si="1"/>
        <v>9.046664717464575E-3</v>
      </c>
      <c r="H23" s="77">
        <v>8.101683912890037E-2</v>
      </c>
      <c r="I23" s="77">
        <f t="shared" si="2"/>
        <v>8.101683912890037E-2</v>
      </c>
      <c r="J23" s="76">
        <f>分析係数表!G26</f>
        <v>0.19643719482749369</v>
      </c>
      <c r="K23" s="78">
        <f t="shared" si="3"/>
        <v>1.5914720612271515E-2</v>
      </c>
      <c r="L23" s="79"/>
      <c r="M23" s="80"/>
      <c r="N23" s="81">
        <f>分析係数表!H26</f>
        <v>1.0239367117519889E-2</v>
      </c>
      <c r="O23" s="82">
        <f t="shared" si="4"/>
        <v>0.14605714408175585</v>
      </c>
      <c r="P23" s="76">
        <f>分析係数表!C26</f>
        <v>0.47286916478187335</v>
      </c>
      <c r="Q23" s="82">
        <f t="shared" si="5"/>
        <v>6.906591973236563E-2</v>
      </c>
      <c r="R23" s="83">
        <v>7.9651826526383876E-2</v>
      </c>
      <c r="S23" s="84">
        <f t="shared" si="6"/>
        <v>0.16066866565528426</v>
      </c>
      <c r="T23" s="85">
        <f>分析係数表!F26</f>
        <v>0.33423527698357336</v>
      </c>
      <c r="U23" s="86">
        <f t="shared" si="7"/>
        <v>5.3701135967875076E-2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投入係数表!AA24</f>
        <v>0</v>
      </c>
      <c r="E24" s="77">
        <f t="shared" si="0"/>
        <v>0</v>
      </c>
      <c r="F24" s="76">
        <f>分析係数表!C27</f>
        <v>1</v>
      </c>
      <c r="G24" s="77">
        <f t="shared" si="1"/>
        <v>0</v>
      </c>
      <c r="H24" s="77">
        <v>2.4312676039217863E-2</v>
      </c>
      <c r="I24" s="77">
        <f t="shared" si="2"/>
        <v>2.4312676039217863E-2</v>
      </c>
      <c r="J24" s="76">
        <f>分析係数表!G27</f>
        <v>0.17103446822411195</v>
      </c>
      <c r="K24" s="78">
        <f t="shared" si="3"/>
        <v>4.1583056174727354E-3</v>
      </c>
      <c r="L24" s="79"/>
      <c r="M24" s="80"/>
      <c r="N24" s="81">
        <f>分析係数表!H27</f>
        <v>1.1068892190070134E-2</v>
      </c>
      <c r="O24" s="82">
        <f t="shared" si="4"/>
        <v>0.15788971748696121</v>
      </c>
      <c r="P24" s="76">
        <f>分析係数表!C27</f>
        <v>1</v>
      </c>
      <c r="Q24" s="82">
        <f t="shared" si="5"/>
        <v>0.15788971748696121</v>
      </c>
      <c r="R24" s="83">
        <v>0.16472514969744895</v>
      </c>
      <c r="S24" s="84">
        <f t="shared" si="6"/>
        <v>0.1890378257366668</v>
      </c>
      <c r="T24" s="85">
        <f>分析係数表!F27</f>
        <v>0.3217420626139369</v>
      </c>
      <c r="U24" s="86">
        <f t="shared" si="7"/>
        <v>6.0821419964569141E-2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投入係数表!AA25</f>
        <v>0</v>
      </c>
      <c r="E25" s="77">
        <f t="shared" si="0"/>
        <v>0</v>
      </c>
      <c r="F25" s="76">
        <f>分析係数表!C28</f>
        <v>0.16320886633176235</v>
      </c>
      <c r="G25" s="77">
        <f t="shared" si="1"/>
        <v>0</v>
      </c>
      <c r="H25" s="77">
        <v>8.0579519074865616E-2</v>
      </c>
      <c r="I25" s="77">
        <f t="shared" si="2"/>
        <v>8.0579519074865616E-2</v>
      </c>
      <c r="J25" s="76">
        <f>分析係数表!G28</f>
        <v>0.12483282142099486</v>
      </c>
      <c r="K25" s="78">
        <f t="shared" si="3"/>
        <v>1.0058968714862348E-2</v>
      </c>
      <c r="L25" s="79"/>
      <c r="M25" s="80"/>
      <c r="N25" s="81">
        <f>分析係数表!H28</f>
        <v>1.8347819774390428E-2</v>
      </c>
      <c r="O25" s="82">
        <f t="shared" si="4"/>
        <v>0.26171833919197562</v>
      </c>
      <c r="P25" s="76">
        <f>分析係数表!C28</f>
        <v>0.16320886633176235</v>
      </c>
      <c r="Q25" s="82">
        <f t="shared" si="5"/>
        <v>4.2714753437753987E-2</v>
      </c>
      <c r="R25" s="83">
        <v>5.2073395997488531E-2</v>
      </c>
      <c r="S25" s="84">
        <f t="shared" si="6"/>
        <v>0.13265291507235416</v>
      </c>
      <c r="T25" s="85">
        <f>分析係数表!F28</f>
        <v>0.21296475644963428</v>
      </c>
      <c r="U25" s="86">
        <f t="shared" si="7"/>
        <v>2.8250395750717923E-2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投入係数表!AA26</f>
        <v>3.4914865123397741E-3</v>
      </c>
      <c r="E26" s="77">
        <f t="shared" si="0"/>
        <v>0.34914865123397743</v>
      </c>
      <c r="F26" s="76">
        <f>分析係数表!C29</f>
        <v>0.17511419896605485</v>
      </c>
      <c r="G26" s="77">
        <f t="shared" si="1"/>
        <v>6.1140886380916415E-2</v>
      </c>
      <c r="H26" s="77">
        <v>0.10339585248642817</v>
      </c>
      <c r="I26" s="77">
        <f t="shared" si="2"/>
        <v>0.10339585248642817</v>
      </c>
      <c r="J26" s="76">
        <f>分析係数表!G29</f>
        <v>0.26067586141523297</v>
      </c>
      <c r="K26" s="78">
        <f t="shared" si="3"/>
        <v>2.6952802913662022E-2</v>
      </c>
      <c r="L26" s="79"/>
      <c r="M26" s="80"/>
      <c r="N26" s="81">
        <f>分析係数表!H29</f>
        <v>9.8560326923179068E-3</v>
      </c>
      <c r="O26" s="82">
        <f t="shared" si="4"/>
        <v>0.14058915658500673</v>
      </c>
      <c r="P26" s="76">
        <f>分析係数表!C29</f>
        <v>0.17511419896605485</v>
      </c>
      <c r="Q26" s="82">
        <f t="shared" si="5"/>
        <v>2.4619157538696708E-2</v>
      </c>
      <c r="R26" s="83">
        <v>3.457473219092496E-2</v>
      </c>
      <c r="S26" s="84">
        <f t="shared" si="6"/>
        <v>0.13797058467735313</v>
      </c>
      <c r="T26" s="85">
        <f>分析係数表!F29</f>
        <v>0.43490212806294137</v>
      </c>
      <c r="U26" s="86">
        <f t="shared" si="7"/>
        <v>6.0003700886269128E-2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投入係数表!AA27</f>
        <v>3.0132006887315859E-2</v>
      </c>
      <c r="E27" s="77">
        <f t="shared" si="0"/>
        <v>3.0132006887315859</v>
      </c>
      <c r="F27" s="76">
        <f>分析係数表!C30</f>
        <v>1</v>
      </c>
      <c r="G27" s="77">
        <f t="shared" si="1"/>
        <v>3.0132006887315859</v>
      </c>
      <c r="H27" s="77">
        <v>3.3772161813011889</v>
      </c>
      <c r="I27" s="77">
        <f t="shared" si="2"/>
        <v>3.3772161813011889</v>
      </c>
      <c r="J27" s="76">
        <f>分析係数表!G30</f>
        <v>0.34449040627670319</v>
      </c>
      <c r="K27" s="78">
        <f t="shared" si="3"/>
        <v>1.1634185743807026</v>
      </c>
      <c r="L27" s="79"/>
      <c r="M27" s="80"/>
      <c r="N27" s="81">
        <f>分析係数表!H30</f>
        <v>0</v>
      </c>
      <c r="O27" s="82">
        <f t="shared" si="4"/>
        <v>0</v>
      </c>
      <c r="P27" s="76">
        <f>分析係数表!C30</f>
        <v>1</v>
      </c>
      <c r="Q27" s="82">
        <f t="shared" si="5"/>
        <v>0</v>
      </c>
      <c r="R27" s="83">
        <v>4.7881514104524986E-2</v>
      </c>
      <c r="S27" s="84">
        <f t="shared" si="6"/>
        <v>3.425097695405714</v>
      </c>
      <c r="T27" s="85">
        <f>分析係数表!F30</f>
        <v>0.43986930008545017</v>
      </c>
      <c r="U27" s="86">
        <f t="shared" si="7"/>
        <v>1.5065953260023999</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投入係数表!AA28</f>
        <v>4.3332695618901858E-2</v>
      </c>
      <c r="E28" s="77">
        <f t="shared" si="0"/>
        <v>4.3332695618901855</v>
      </c>
      <c r="F28" s="76">
        <f>分析係数表!C31</f>
        <v>0.18996181002708823</v>
      </c>
      <c r="G28" s="77">
        <f t="shared" si="1"/>
        <v>0.82315572931194725</v>
      </c>
      <c r="H28" s="77">
        <v>0.96461083613431264</v>
      </c>
      <c r="I28" s="77">
        <f t="shared" si="2"/>
        <v>0.96461083613431264</v>
      </c>
      <c r="J28" s="76">
        <f>分析係数表!G31</f>
        <v>7.0838389091119197E-2</v>
      </c>
      <c r="K28" s="78">
        <f t="shared" si="3"/>
        <v>6.8331477731592261E-2</v>
      </c>
      <c r="L28" s="79"/>
      <c r="M28" s="80"/>
      <c r="N28" s="81">
        <f>分析係数表!H31</f>
        <v>2.3010689098960483E-2</v>
      </c>
      <c r="O28" s="82">
        <f t="shared" si="4"/>
        <v>0.32823078756467217</v>
      </c>
      <c r="P28" s="76">
        <f>分析係数表!C31</f>
        <v>0.18996181002708823</v>
      </c>
      <c r="Q28" s="82">
        <f t="shared" si="5"/>
        <v>6.2351314512401806E-2</v>
      </c>
      <c r="R28" s="83">
        <v>8.604183744944284E-2</v>
      </c>
      <c r="S28" s="84">
        <f t="shared" si="6"/>
        <v>1.0506526735837556</v>
      </c>
      <c r="T28" s="85">
        <f>分析係数表!F31</f>
        <v>0.34223146703645924</v>
      </c>
      <c r="U28" s="86">
        <f t="shared" si="7"/>
        <v>0.3595664058263468</v>
      </c>
      <c r="V28" s="87">
        <f>分析係数表!D31</f>
        <v>4.4201768070722826E-2</v>
      </c>
      <c r="W28" s="167">
        <f t="shared" si="8"/>
        <v>0</v>
      </c>
      <c r="X28" s="76">
        <f>分析係数表!E31</f>
        <v>3.8597099439533135E-2</v>
      </c>
      <c r="Y28" s="166">
        <f t="shared" si="9"/>
        <v>0</v>
      </c>
    </row>
    <row r="29" spans="1:25" x14ac:dyDescent="0.2">
      <c r="A29" s="6" t="s">
        <v>17</v>
      </c>
      <c r="B29" s="5" t="s">
        <v>273</v>
      </c>
      <c r="C29" s="75">
        <f>最終需要_まとめ!C30</f>
        <v>100</v>
      </c>
      <c r="D29" s="76">
        <f>投入係数表!AA29</f>
        <v>9.2356992538741148E-2</v>
      </c>
      <c r="E29" s="77">
        <f t="shared" si="0"/>
        <v>9.2356992538741149</v>
      </c>
      <c r="F29" s="76">
        <f>分析係数表!C32</f>
        <v>1</v>
      </c>
      <c r="G29" s="77">
        <f t="shared" si="1"/>
        <v>9.2356992538741149</v>
      </c>
      <c r="H29" s="77">
        <v>10.2043873549599</v>
      </c>
      <c r="I29" s="77">
        <f t="shared" si="2"/>
        <v>110.20438735495991</v>
      </c>
      <c r="J29" s="76">
        <f>分析係数表!G32</f>
        <v>0.14032906064664244</v>
      </c>
      <c r="K29" s="78">
        <f t="shared" si="3"/>
        <v>15.464878156660244</v>
      </c>
      <c r="L29" s="79"/>
      <c r="M29" s="80"/>
      <c r="N29" s="81">
        <f>分析係数表!H32</f>
        <v>6.1785010473086027E-3</v>
      </c>
      <c r="O29" s="82">
        <f t="shared" si="4"/>
        <v>8.813183542681774E-2</v>
      </c>
      <c r="P29" s="76">
        <f>分析係数表!C32</f>
        <v>1</v>
      </c>
      <c r="Q29" s="82">
        <f t="shared" si="5"/>
        <v>8.813183542681774E-2</v>
      </c>
      <c r="R29" s="83">
        <v>0.12135188319804908</v>
      </c>
      <c r="S29" s="84">
        <f t="shared" si="6"/>
        <v>110.32573923815795</v>
      </c>
      <c r="T29" s="85">
        <f>分析係数表!F32</f>
        <v>0.48206428161469295</v>
      </c>
      <c r="U29" s="86">
        <f t="shared" si="7"/>
        <v>53.184098229452552</v>
      </c>
      <c r="V29" s="87">
        <f>分析係数表!D32</f>
        <v>1.827051846183279E-2</v>
      </c>
      <c r="W29" s="167">
        <f t="shared" si="8"/>
        <v>2</v>
      </c>
      <c r="X29" s="76">
        <f>分析係数表!E32</f>
        <v>2.7549263439831644E-2</v>
      </c>
      <c r="Y29" s="166">
        <f t="shared" si="9"/>
        <v>3</v>
      </c>
    </row>
    <row r="30" spans="1:25" x14ac:dyDescent="0.2">
      <c r="A30" s="6" t="s">
        <v>18</v>
      </c>
      <c r="B30" s="5" t="s">
        <v>274</v>
      </c>
      <c r="C30" s="90"/>
      <c r="D30" s="76">
        <f>投入係数表!AA30</f>
        <v>2.0088004591543905E-3</v>
      </c>
      <c r="E30" s="77">
        <f t="shared" si="0"/>
        <v>0.20088004591543906</v>
      </c>
      <c r="F30" s="76">
        <f>分析係数表!C33</f>
        <v>0.86409315680331789</v>
      </c>
      <c r="G30" s="77">
        <f t="shared" si="1"/>
        <v>0.17357907301386719</v>
      </c>
      <c r="H30" s="77">
        <v>0.23279635902313098</v>
      </c>
      <c r="I30" s="77">
        <f t="shared" si="2"/>
        <v>0.23279635902313098</v>
      </c>
      <c r="J30" s="76">
        <f>分析係数表!G33</f>
        <v>0.50769230769230766</v>
      </c>
      <c r="K30" s="78">
        <f t="shared" si="3"/>
        <v>0.11818892073482033</v>
      </c>
      <c r="L30" s="79"/>
      <c r="M30" s="80"/>
      <c r="N30" s="81">
        <f>分析係数表!H33</f>
        <v>9.5612281574628043E-4</v>
      </c>
      <c r="O30" s="82">
        <f t="shared" si="4"/>
        <v>1.3638398375263386E-2</v>
      </c>
      <c r="P30" s="76">
        <f>分析係数表!C33</f>
        <v>0.86409315680331789</v>
      </c>
      <c r="Q30" s="82">
        <f t="shared" si="5"/>
        <v>1.1784846705822581E-2</v>
      </c>
      <c r="R30" s="83">
        <v>3.991170599675508E-2</v>
      </c>
      <c r="S30" s="84">
        <f t="shared" si="6"/>
        <v>0.27270806501988604</v>
      </c>
      <c r="T30" s="85">
        <f>分析係数表!F33</f>
        <v>0.64348226623675731</v>
      </c>
      <c r="U30" s="86">
        <f t="shared" si="7"/>
        <v>0.17548280370003722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投入係数表!AA31</f>
        <v>1.8366175626554428E-2</v>
      </c>
      <c r="E31" s="77">
        <f t="shared" si="0"/>
        <v>1.8366175626554428</v>
      </c>
      <c r="F31" s="76">
        <f>分析係数表!C34</f>
        <v>0.40150848192581112</v>
      </c>
      <c r="G31" s="77">
        <f t="shared" si="1"/>
        <v>0.73741752946007011</v>
      </c>
      <c r="H31" s="77">
        <v>1.0957663463051626</v>
      </c>
      <c r="I31" s="77">
        <f t="shared" si="2"/>
        <v>1.0957663463051626</v>
      </c>
      <c r="J31" s="76">
        <f>分析係数表!G34</f>
        <v>0.42480512041441487</v>
      </c>
      <c r="K31" s="78">
        <f t="shared" si="3"/>
        <v>0.46548715468822799</v>
      </c>
      <c r="L31" s="79"/>
      <c r="M31" s="80"/>
      <c r="N31" s="81">
        <f>分析係数表!H34</f>
        <v>0.15672180898436738</v>
      </c>
      <c r="O31" s="82">
        <f t="shared" si="4"/>
        <v>2.2355229159053249</v>
      </c>
      <c r="P31" s="76">
        <f>分析係数表!C34</f>
        <v>0.40150848192581112</v>
      </c>
      <c r="Q31" s="82">
        <f t="shared" si="5"/>
        <v>0.89758141227550969</v>
      </c>
      <c r="R31" s="83">
        <v>0.97969613946288048</v>
      </c>
      <c r="S31" s="84">
        <f t="shared" si="6"/>
        <v>2.075462485768043</v>
      </c>
      <c r="T31" s="85">
        <f>分析係数表!F34</f>
        <v>0.69808980649017505</v>
      </c>
      <c r="U31" s="86">
        <f t="shared" si="7"/>
        <v>1.4488592050674309</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投入係数表!AA32</f>
        <v>2.3722976850966138E-2</v>
      </c>
      <c r="E32" s="77">
        <f t="shared" si="0"/>
        <v>2.3722976850966138</v>
      </c>
      <c r="F32" s="76">
        <f>分析係数表!C35</f>
        <v>0.54799934277091245</v>
      </c>
      <c r="G32" s="77">
        <f t="shared" si="1"/>
        <v>1.3000175722899014</v>
      </c>
      <c r="H32" s="77">
        <v>1.606688642963447</v>
      </c>
      <c r="I32" s="77">
        <f t="shared" si="2"/>
        <v>1.606688642963447</v>
      </c>
      <c r="J32" s="76">
        <f>分析係数表!G35</f>
        <v>0.31370112289734142</v>
      </c>
      <c r="K32" s="78">
        <f t="shared" si="3"/>
        <v>0.50402003144403906</v>
      </c>
      <c r="L32" s="79"/>
      <c r="M32" s="80"/>
      <c r="N32" s="81">
        <f>分析係数表!H35</f>
        <v>5.7539116932049765E-2</v>
      </c>
      <c r="O32" s="82">
        <f t="shared" si="4"/>
        <v>0.82075376296469293</v>
      </c>
      <c r="P32" s="76">
        <f>分析係数表!C35</f>
        <v>0.54799934277091245</v>
      </c>
      <c r="Q32" s="82">
        <f t="shared" si="5"/>
        <v>0.449772522681405</v>
      </c>
      <c r="R32" s="83">
        <v>0.623425752917667</v>
      </c>
      <c r="S32" s="84">
        <f t="shared" si="6"/>
        <v>2.230114395881114</v>
      </c>
      <c r="T32" s="85">
        <f>分析係数表!F35</f>
        <v>0.64107230038613461</v>
      </c>
      <c r="U32" s="86">
        <f t="shared" si="7"/>
        <v>1.4296645658917406</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投入係数表!AA33</f>
        <v>2.8697149416491294E-4</v>
      </c>
      <c r="E33" s="77">
        <f t="shared" si="0"/>
        <v>2.8697149416491294E-2</v>
      </c>
      <c r="F33" s="76">
        <f>分析係数表!C36</f>
        <v>1</v>
      </c>
      <c r="G33" s="77">
        <f t="shared" si="1"/>
        <v>2.8697149416491294E-2</v>
      </c>
      <c r="H33" s="77">
        <v>0.21909555347254134</v>
      </c>
      <c r="I33" s="77">
        <f t="shared" si="2"/>
        <v>0.21909555347254134</v>
      </c>
      <c r="J33" s="76">
        <f>分析係数表!G36</f>
        <v>7.1688905781264842E-2</v>
      </c>
      <c r="K33" s="78">
        <f t="shared" si="3"/>
        <v>1.570672048998709E-2</v>
      </c>
      <c r="L33" s="79"/>
      <c r="M33" s="80"/>
      <c r="N33" s="81">
        <f>分析係数表!H36</f>
        <v>0.19452761335809809</v>
      </c>
      <c r="O33" s="82">
        <f t="shared" si="4"/>
        <v>2.7747952901805544</v>
      </c>
      <c r="P33" s="76">
        <f>分析係数表!C36</f>
        <v>1</v>
      </c>
      <c r="Q33" s="82">
        <f t="shared" si="5"/>
        <v>2.7747952901805544</v>
      </c>
      <c r="R33" s="83">
        <v>2.9635240084287666</v>
      </c>
      <c r="S33" s="84">
        <f t="shared" si="6"/>
        <v>3.182619561901308</v>
      </c>
      <c r="T33" s="85">
        <f>分析係数表!F36</f>
        <v>0.82458021691620631</v>
      </c>
      <c r="U33" s="86">
        <f t="shared" si="7"/>
        <v>2.6243251287143421</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投入係数表!AA34</f>
        <v>1.2722402907977808E-2</v>
      </c>
      <c r="E34" s="77">
        <f t="shared" si="0"/>
        <v>1.2722402907977808</v>
      </c>
      <c r="F34" s="76">
        <f>分析係数表!C37</f>
        <v>0.69131042420256494</v>
      </c>
      <c r="G34" s="77">
        <f t="shared" si="1"/>
        <v>0.87951297511900839</v>
      </c>
      <c r="H34" s="77">
        <v>1.3048813681869496</v>
      </c>
      <c r="I34" s="77">
        <f t="shared" si="2"/>
        <v>1.3048813681869496</v>
      </c>
      <c r="J34" s="76">
        <f>分析係数表!G37</f>
        <v>0.4182361073997049</v>
      </c>
      <c r="K34" s="78">
        <f t="shared" si="3"/>
        <v>0.54574850404891095</v>
      </c>
      <c r="L34" s="79"/>
      <c r="M34" s="80"/>
      <c r="N34" s="81">
        <f>分析係数表!H37</f>
        <v>4.8668421919292611E-2</v>
      </c>
      <c r="O34" s="82">
        <f t="shared" si="4"/>
        <v>0.69421973359419387</v>
      </c>
      <c r="P34" s="76">
        <f>分析係数表!C37</f>
        <v>0.69131042420256494</v>
      </c>
      <c r="Q34" s="82">
        <f t="shared" si="5"/>
        <v>0.47992133852079377</v>
      </c>
      <c r="R34" s="83">
        <v>0.58190599191014114</v>
      </c>
      <c r="S34" s="84">
        <f t="shared" si="6"/>
        <v>1.8867873600970908</v>
      </c>
      <c r="T34" s="85">
        <f>分析係数表!F37</f>
        <v>0.69719766239499947</v>
      </c>
      <c r="U34" s="86">
        <f t="shared" si="7"/>
        <v>1.3154637368961237</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投入係数表!AA35</f>
        <v>4.0176009183087814E-2</v>
      </c>
      <c r="E35" s="77">
        <f t="shared" si="0"/>
        <v>4.0176009183087817</v>
      </c>
      <c r="F35" s="76">
        <f>分析係数表!C38</f>
        <v>0.16493332646861969</v>
      </c>
      <c r="G35" s="77">
        <f t="shared" si="1"/>
        <v>0.66263628388004858</v>
      </c>
      <c r="H35" s="77">
        <v>0.84097796169679373</v>
      </c>
      <c r="I35" s="77">
        <f t="shared" si="2"/>
        <v>0.84097796169679373</v>
      </c>
      <c r="J35" s="76">
        <f>分析係数表!G38</f>
        <v>0.22742119554523632</v>
      </c>
      <c r="K35" s="78">
        <f t="shared" si="3"/>
        <v>0.1912562134762808</v>
      </c>
      <c r="L35" s="79"/>
      <c r="M35" s="80"/>
      <c r="N35" s="81">
        <f>分析係数表!H38</f>
        <v>4.333006953137588E-2</v>
      </c>
      <c r="O35" s="82">
        <f t="shared" si="4"/>
        <v>0.61807200933230666</v>
      </c>
      <c r="P35" s="76">
        <f>分析係数表!C38</f>
        <v>0.16493332646861969</v>
      </c>
      <c r="Q35" s="82">
        <f t="shared" si="5"/>
        <v>0.10194067249632109</v>
      </c>
      <c r="R35" s="83">
        <v>0.1337736675351251</v>
      </c>
      <c r="S35" s="84">
        <f t="shared" si="6"/>
        <v>0.97475162923191883</v>
      </c>
      <c r="T35" s="85">
        <f>分析係数表!F38</f>
        <v>0.45295344535830939</v>
      </c>
      <c r="U35" s="86">
        <f t="shared" si="7"/>
        <v>0.44151710882922302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投入係数表!AA36</f>
        <v>0</v>
      </c>
      <c r="E36" s="77">
        <f t="shared" si="0"/>
        <v>0</v>
      </c>
      <c r="F36" s="76">
        <f>分析係数表!C39</f>
        <v>1</v>
      </c>
      <c r="G36" s="77">
        <f t="shared" si="1"/>
        <v>0</v>
      </c>
      <c r="H36" s="77">
        <v>7.3937768788806452E-2</v>
      </c>
      <c r="I36" s="77">
        <f t="shared" si="2"/>
        <v>7.3937768788806452E-2</v>
      </c>
      <c r="J36" s="76">
        <f>分析係数表!G39</f>
        <v>0.35098455975764681</v>
      </c>
      <c r="K36" s="78">
        <f t="shared" si="3"/>
        <v>2.595101522780191E-2</v>
      </c>
      <c r="L36" s="79"/>
      <c r="M36" s="80"/>
      <c r="N36" s="81">
        <f>分析係数表!H39</f>
        <v>3.8129823772400278E-3</v>
      </c>
      <c r="O36" s="82">
        <f t="shared" si="4"/>
        <v>5.4389427594684632E-2</v>
      </c>
      <c r="P36" s="76">
        <f>分析係数表!C39</f>
        <v>1</v>
      </c>
      <c r="Q36" s="82">
        <f t="shared" si="5"/>
        <v>5.4389427594684632E-2</v>
      </c>
      <c r="R36" s="83">
        <v>7.5261876656487522E-2</v>
      </c>
      <c r="S36" s="84">
        <f t="shared" si="6"/>
        <v>0.14919964544529396</v>
      </c>
      <c r="T36" s="85">
        <f>分析係数表!F39</f>
        <v>0.70174924264634031</v>
      </c>
      <c r="U36" s="86">
        <f t="shared" si="7"/>
        <v>0.10470073819433753</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投入係数表!AA37</f>
        <v>9.5657164721637652E-5</v>
      </c>
      <c r="E37" s="77">
        <f t="shared" si="0"/>
        <v>9.5657164721637648E-3</v>
      </c>
      <c r="F37" s="76">
        <f>分析係数表!C40</f>
        <v>0.986418220166009</v>
      </c>
      <c r="G37" s="77">
        <f t="shared" si="1"/>
        <v>9.4357970170844546E-3</v>
      </c>
      <c r="H37" s="77">
        <v>1.790056613652977E-2</v>
      </c>
      <c r="I37" s="77">
        <f t="shared" si="2"/>
        <v>1.790056613652977E-2</v>
      </c>
      <c r="J37" s="76">
        <f>分析係数表!G40</f>
        <v>0.50833339863186511</v>
      </c>
      <c r="K37" s="78">
        <f t="shared" si="3"/>
        <v>9.0994556216166533E-3</v>
      </c>
      <c r="L37" s="79"/>
      <c r="M37" s="80"/>
      <c r="N37" s="81">
        <f>分析係数表!H40</f>
        <v>2.8557086729192376E-2</v>
      </c>
      <c r="O37" s="82">
        <f t="shared" si="4"/>
        <v>0.4073461262878435</v>
      </c>
      <c r="P37" s="76">
        <f>分析係数表!C40</f>
        <v>0.986418220166009</v>
      </c>
      <c r="Q37" s="82">
        <f t="shared" si="5"/>
        <v>0.40181364088437294</v>
      </c>
      <c r="R37" s="83">
        <v>0.40386254311765907</v>
      </c>
      <c r="S37" s="84">
        <f t="shared" si="6"/>
        <v>0.42176310925418886</v>
      </c>
      <c r="T37" s="85">
        <f>分析係数表!F40</f>
        <v>0.70189391861713379</v>
      </c>
      <c r="U37" s="86">
        <f t="shared" si="7"/>
        <v>0.29603296148256897</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投入係数表!AA38</f>
        <v>3.3480007652573178E-4</v>
      </c>
      <c r="E38" s="77">
        <f t="shared" si="0"/>
        <v>3.3480007652573175E-2</v>
      </c>
      <c r="F38" s="76">
        <f>分析係数表!C41</f>
        <v>0.80184103858729516</v>
      </c>
      <c r="G38" s="77">
        <f t="shared" si="1"/>
        <v>2.6845644108049866E-2</v>
      </c>
      <c r="H38" s="77">
        <v>3.3133734279273193E-2</v>
      </c>
      <c r="I38" s="77">
        <f t="shared" si="2"/>
        <v>3.3133734279273193E-2</v>
      </c>
      <c r="J38" s="76">
        <f>分析係数表!G41</f>
        <v>0.44493407945472047</v>
      </c>
      <c r="K38" s="78">
        <f t="shared" si="3"/>
        <v>1.4742327560445734E-2</v>
      </c>
      <c r="L38" s="79"/>
      <c r="M38" s="80"/>
      <c r="N38" s="81">
        <f>分析係数表!H41</f>
        <v>5.1019775806905684E-2</v>
      </c>
      <c r="O38" s="82">
        <f t="shared" si="4"/>
        <v>0.72776009108002671</v>
      </c>
      <c r="P38" s="76">
        <f>分析係数表!C41</f>
        <v>0.80184103858729516</v>
      </c>
      <c r="Q38" s="82">
        <f t="shared" si="5"/>
        <v>0.58354790727399308</v>
      </c>
      <c r="R38" s="83">
        <v>0.59458831741021911</v>
      </c>
      <c r="S38" s="84">
        <f t="shared" si="6"/>
        <v>0.62772205168949236</v>
      </c>
      <c r="T38" s="85">
        <f>分析係数表!F41</f>
        <v>0.54844555184325272</v>
      </c>
      <c r="U38" s="86">
        <f t="shared" si="7"/>
        <v>0.34427136704302247</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投入係数表!AA39</f>
        <v>9.3265735603596713E-3</v>
      </c>
      <c r="E39" s="77">
        <f>$C$29*D39</f>
        <v>0.93265735603596711</v>
      </c>
      <c r="F39" s="76">
        <f>分析係数表!C42</f>
        <v>0.44131191733123665</v>
      </c>
      <c r="G39" s="77">
        <f>E39*F39</f>
        <v>0.41159280600531445</v>
      </c>
      <c r="H39" s="77">
        <v>0.46746603193769465</v>
      </c>
      <c r="I39" s="77">
        <f>C39+H39</f>
        <v>0.46746603193769465</v>
      </c>
      <c r="J39" s="76">
        <f>分析係数表!G42</f>
        <v>0.48534983581712554</v>
      </c>
      <c r="K39" s="78">
        <f>I39*J39</f>
        <v>0.22688456185104325</v>
      </c>
      <c r="L39" s="79"/>
      <c r="M39" s="80"/>
      <c r="N39" s="81">
        <f>分析係数表!H42</f>
        <v>1.2950152359941286E-2</v>
      </c>
      <c r="O39" s="82">
        <f t="shared" si="4"/>
        <v>0.18472452910495629</v>
      </c>
      <c r="P39" s="76">
        <f>分析係数表!C42</f>
        <v>0.44131191733123665</v>
      </c>
      <c r="Q39" s="82">
        <f>O39*P39</f>
        <v>8.1521136117418083E-2</v>
      </c>
      <c r="R39" s="83">
        <v>8.6166490361047648E-2</v>
      </c>
      <c r="S39" s="84">
        <f>I39+R39</f>
        <v>0.55363252229874227</v>
      </c>
      <c r="T39" s="85">
        <f>分析係数表!F42</f>
        <v>0.55380146501641825</v>
      </c>
      <c r="U39" s="86">
        <f>S39*T39</f>
        <v>0.30660250192977834</v>
      </c>
      <c r="V39" s="87">
        <f>分析係数表!D42</f>
        <v>0.11909573124526396</v>
      </c>
      <c r="W39" s="167">
        <f>ROUND(S39*V39,0)</f>
        <v>0</v>
      </c>
      <c r="X39" s="76">
        <f>分析係数表!E42</f>
        <v>8.701692346552159E-2</v>
      </c>
      <c r="Y39" s="166">
        <f>ROUND(S39*X39,0)</f>
        <v>0</v>
      </c>
    </row>
    <row r="40" spans="1:25" x14ac:dyDescent="0.2">
      <c r="A40" s="6" t="s">
        <v>195</v>
      </c>
      <c r="B40" s="5" t="s">
        <v>41</v>
      </c>
      <c r="C40" s="90"/>
      <c r="D40" s="76">
        <f>投入係数表!AA40</f>
        <v>0.13502008800459153</v>
      </c>
      <c r="E40" s="77">
        <f>$C$29*D40</f>
        <v>13.502008800459153</v>
      </c>
      <c r="F40" s="76">
        <f>分析係数表!C43</f>
        <v>0.58313408441687564</v>
      </c>
      <c r="G40" s="77">
        <f>E40*F40</f>
        <v>7.8734815396443461</v>
      </c>
      <c r="H40" s="77">
        <v>10.074571494284838</v>
      </c>
      <c r="I40" s="77">
        <f>C40+H40</f>
        <v>10.074571494284838</v>
      </c>
      <c r="J40" s="76">
        <f>分析係数表!G43</f>
        <v>0.35547453496171444</v>
      </c>
      <c r="K40" s="78">
        <f>I40*J40</f>
        <v>3.5812536168694473</v>
      </c>
      <c r="L40" s="79"/>
      <c r="M40" s="80"/>
      <c r="N40" s="81">
        <f>分析係数表!H43</f>
        <v>3.5303064373624467E-2</v>
      </c>
      <c r="O40" s="82">
        <f t="shared" si="4"/>
        <v>0.50357260371331292</v>
      </c>
      <c r="P40" s="76">
        <f>分析係数表!C43</f>
        <v>0.58313408441687564</v>
      </c>
      <c r="Q40" s="82">
        <f>O40*P40</f>
        <v>0.29365034920378486</v>
      </c>
      <c r="R40" s="83">
        <v>0.60538869331046552</v>
      </c>
      <c r="S40" s="84">
        <f>I40+R40</f>
        <v>10.679960187595302</v>
      </c>
      <c r="T40" s="85">
        <f>分析係数表!F43</f>
        <v>0.6082654287782493</v>
      </c>
      <c r="U40" s="86">
        <f>S40*T40</f>
        <v>6.4962505628422882</v>
      </c>
      <c r="V40" s="87">
        <f>分析係数表!D43</f>
        <v>0.13569621261928955</v>
      </c>
      <c r="W40" s="167">
        <f>ROUND(S40*V40,0)</f>
        <v>1</v>
      </c>
      <c r="X40" s="76">
        <f>分析係数表!E43</f>
        <v>0.1090457500713911</v>
      </c>
      <c r="Y40" s="166">
        <f>ROUND(S40*X40,0)</f>
        <v>1</v>
      </c>
    </row>
    <row r="41" spans="1:25" x14ac:dyDescent="0.2">
      <c r="A41" s="6" t="s">
        <v>341</v>
      </c>
      <c r="B41" s="5" t="s">
        <v>42</v>
      </c>
      <c r="C41" s="90"/>
      <c r="D41" s="76">
        <f>投入係数表!AA41</f>
        <v>2.8697149416491294E-4</v>
      </c>
      <c r="E41" s="77">
        <f>$C$29*D41</f>
        <v>2.8697149416491294E-2</v>
      </c>
      <c r="F41" s="76">
        <f>分析係数表!C44</f>
        <v>0.48869592147894036</v>
      </c>
      <c r="G41" s="77">
        <f>E41*F41</f>
        <v>1.4024179877911049E-2</v>
      </c>
      <c r="H41" s="77">
        <v>3.2629048619649707E-2</v>
      </c>
      <c r="I41" s="77">
        <f>C41+H41</f>
        <v>3.2629048619649707E-2</v>
      </c>
      <c r="J41" s="76">
        <f>分析係数表!G44</f>
        <v>0.26651387949759747</v>
      </c>
      <c r="K41" s="78">
        <f>I41*J41</f>
        <v>8.6960943319385718E-3</v>
      </c>
      <c r="L41" s="79"/>
      <c r="M41" s="80"/>
      <c r="N41" s="81">
        <f>分析係数表!H44</f>
        <v>0.11648762971842183</v>
      </c>
      <c r="O41" s="82">
        <f t="shared" si="4"/>
        <v>1.6616115353862557</v>
      </c>
      <c r="P41" s="76">
        <f>分析係数表!C44</f>
        <v>0.48869592147894036</v>
      </c>
      <c r="Q41" s="82">
        <f>O41*P41</f>
        <v>0.81202278042562315</v>
      </c>
      <c r="R41" s="83">
        <v>0.82664525117545529</v>
      </c>
      <c r="S41" s="84">
        <f>I41+R41</f>
        <v>0.85927429979510495</v>
      </c>
      <c r="T41" s="85">
        <f>分析係数表!F44</f>
        <v>0.48744292920528731</v>
      </c>
      <c r="U41" s="86">
        <f>S41*T41</f>
        <v>0.41884718168294816</v>
      </c>
      <c r="V41" s="87">
        <f>分析係数表!D44</f>
        <v>0.16560852576338733</v>
      </c>
      <c r="W41" s="167">
        <f>ROUND(S41*V41,0)</f>
        <v>0</v>
      </c>
      <c r="X41" s="76">
        <f>分析係数表!E44</f>
        <v>0.11883889729949676</v>
      </c>
      <c r="Y41" s="166">
        <f>ROUND(S41*X41,0)</f>
        <v>0</v>
      </c>
    </row>
    <row r="42" spans="1:25" x14ac:dyDescent="0.2">
      <c r="A42" s="6" t="s">
        <v>342</v>
      </c>
      <c r="B42" s="5" t="s">
        <v>279</v>
      </c>
      <c r="C42" s="90"/>
      <c r="D42" s="76">
        <f>投入係数表!AA42</f>
        <v>1.6740003826286589E-3</v>
      </c>
      <c r="E42" s="77">
        <f>$C$29*D42</f>
        <v>0.1674000382628659</v>
      </c>
      <c r="F42" s="76">
        <f>分析係数表!C45</f>
        <v>1</v>
      </c>
      <c r="G42" s="77">
        <f>E42*F42</f>
        <v>0.1674000382628659</v>
      </c>
      <c r="H42" s="77">
        <v>0.2471329198084577</v>
      </c>
      <c r="I42" s="77">
        <f>C42+H42</f>
        <v>0.2471329198084577</v>
      </c>
      <c r="J42" s="76">
        <f>分析係数表!G45</f>
        <v>0</v>
      </c>
      <c r="K42" s="78">
        <f>I42*J42</f>
        <v>0</v>
      </c>
      <c r="L42" s="79"/>
      <c r="M42" s="80"/>
      <c r="N42" s="81">
        <f>分析係数表!H45</f>
        <v>0</v>
      </c>
      <c r="O42" s="82">
        <f t="shared" si="4"/>
        <v>0</v>
      </c>
      <c r="P42" s="76">
        <f>分析係数表!C45</f>
        <v>1</v>
      </c>
      <c r="Q42" s="82">
        <f>O42*P42</f>
        <v>0</v>
      </c>
      <c r="R42" s="83">
        <v>2.3338590716658062E-2</v>
      </c>
      <c r="S42" s="84">
        <f>I42+R42</f>
        <v>0.27047151052511575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1.0091830878132773E-2</v>
      </c>
      <c r="E43" s="77">
        <f>$C$29*D43</f>
        <v>1.0091830878132773</v>
      </c>
      <c r="F43" s="76">
        <f>分析係数表!C46</f>
        <v>0.30494810971089692</v>
      </c>
      <c r="G43" s="77">
        <f>E43*F43</f>
        <v>0.30774847498086499</v>
      </c>
      <c r="H43" s="77">
        <v>0.38987249545592462</v>
      </c>
      <c r="I43" s="77">
        <f>C43+H43</f>
        <v>0.38987249545592462</v>
      </c>
      <c r="J43" s="76">
        <f>分析係数表!G46</f>
        <v>9.2473281285530198E-3</v>
      </c>
      <c r="K43" s="78">
        <f>I43*J43</f>
        <v>3.6052788937787311E-3</v>
      </c>
      <c r="L43" s="79"/>
      <c r="M43" s="80"/>
      <c r="N43" s="81">
        <f>分析係数表!H46</f>
        <v>2.1824388568312321E-2</v>
      </c>
      <c r="O43" s="82">
        <f t="shared" si="4"/>
        <v>0.31130907106203054</v>
      </c>
      <c r="P43" s="76">
        <f>分析係数表!C46</f>
        <v>0.30494810971089692</v>
      </c>
      <c r="Q43" s="82">
        <f>O43*P43</f>
        <v>9.4933112756221488E-2</v>
      </c>
      <c r="R43" s="83">
        <v>0.11006004015682075</v>
      </c>
      <c r="S43" s="84">
        <f>I43+R43</f>
        <v>0.49993253561274537</v>
      </c>
      <c r="T43" s="85">
        <f>分析係数表!F46</f>
        <v>0.31334798756916549</v>
      </c>
      <c r="U43" s="86">
        <f>S43*T43</f>
        <v>0.1566528539546039</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92">
        <f>投入係数表!AA44</f>
        <v>0.50387411517122638</v>
      </c>
      <c r="E44" s="91">
        <f>SUM(E5:E43)</f>
        <v>50.387411517122644</v>
      </c>
      <c r="F44" s="92">
        <f>分析係数表!C47</f>
        <v>0.48015758503444039</v>
      </c>
      <c r="G44" s="91">
        <f>SUM(G5:G43)</f>
        <v>26.643151652132506</v>
      </c>
      <c r="H44" s="91">
        <f>SUM(H5:H43)</f>
        <v>32.899235142496288</v>
      </c>
      <c r="I44" s="91">
        <f>SUM(I5:I43)</f>
        <v>132.89923514249628</v>
      </c>
      <c r="J44" s="92">
        <f>分析係数表!G47</f>
        <v>0.24216917805049562</v>
      </c>
      <c r="K44" s="93">
        <f>SUM(K5:K43)</f>
        <v>22.737950976442406</v>
      </c>
      <c r="L44" s="94">
        <f>最終需要_まとめ!$L$33</f>
        <v>0.62733333333333341</v>
      </c>
      <c r="M44" s="91">
        <f>K44*L44</f>
        <v>14.264274579221537</v>
      </c>
      <c r="N44" s="95">
        <f>分析係数表!H47</f>
        <v>1</v>
      </c>
      <c r="O44" s="96">
        <f>SUM(O5:O43)</f>
        <v>14.264274579221535</v>
      </c>
      <c r="P44" s="92">
        <f>分析係数表!C47</f>
        <v>0.48015758503444039</v>
      </c>
      <c r="Q44" s="96">
        <f>SUM(Q5:Q43)</f>
        <v>7.5389345155940779</v>
      </c>
      <c r="R44" s="91">
        <f>SUM(R5:R43)</f>
        <v>8.7441435818678759</v>
      </c>
      <c r="S44" s="97">
        <f>SUM(S5:S43)</f>
        <v>141.64337872436417</v>
      </c>
      <c r="T44" s="98">
        <f>分析係数表!F47</f>
        <v>0.48752883779285588</v>
      </c>
      <c r="U44" s="99">
        <f>SUM(U5:U43)</f>
        <v>71.334055083434436</v>
      </c>
      <c r="V44" s="100">
        <f>分析係数表!D47</f>
        <v>6.635127530274626E-2</v>
      </c>
      <c r="W44" s="164">
        <f>SUM(W5:W43)</f>
        <v>3</v>
      </c>
      <c r="X44" s="92">
        <f>分析係数表!E47</f>
        <v>5.6027434453383658E-2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K33" sqref="K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7" t="s">
        <v>126</v>
      </c>
      <c r="L4" s="458"/>
    </row>
    <row r="5" spans="1:12" x14ac:dyDescent="0.2">
      <c r="A5" s="103"/>
      <c r="B5" s="48"/>
      <c r="C5" s="131" t="s">
        <v>127</v>
      </c>
      <c r="D5" s="125" t="s">
        <v>128</v>
      </c>
      <c r="E5" s="124" t="s">
        <v>129</v>
      </c>
      <c r="F5" s="125" t="s">
        <v>130</v>
      </c>
      <c r="G5" s="124" t="s">
        <v>131</v>
      </c>
      <c r="H5" s="158" t="s">
        <v>132</v>
      </c>
      <c r="J5" s="162"/>
      <c r="K5" s="427" t="s">
        <v>133</v>
      </c>
      <c r="L5" s="428" t="s">
        <v>134</v>
      </c>
    </row>
    <row r="6" spans="1:12" x14ac:dyDescent="0.2">
      <c r="A6" s="2" t="s">
        <v>264</v>
      </c>
      <c r="B6" s="10" t="s">
        <v>265</v>
      </c>
      <c r="C6" s="132">
        <v>100</v>
      </c>
      <c r="D6" s="127">
        <f>'1'!S44</f>
        <v>115.84368497192743</v>
      </c>
      <c r="E6" s="168">
        <f>'1'!U44</f>
        <v>55.550523403961336</v>
      </c>
      <c r="F6" s="119">
        <f>'1'!W44</f>
        <v>119</v>
      </c>
      <c r="G6" s="171">
        <f>'1'!Y44</f>
        <v>107</v>
      </c>
      <c r="H6" s="53">
        <v>1</v>
      </c>
      <c r="I6" s="56"/>
      <c r="J6" s="104" t="s">
        <v>102</v>
      </c>
      <c r="K6" s="185">
        <v>0.75600000000000001</v>
      </c>
      <c r="L6" s="186">
        <v>0.73199999999999998</v>
      </c>
    </row>
    <row r="7" spans="1:12" x14ac:dyDescent="0.2">
      <c r="A7" s="159" t="s">
        <v>220</v>
      </c>
      <c r="B7" s="3" t="s">
        <v>266</v>
      </c>
      <c r="C7" s="133">
        <v>100</v>
      </c>
      <c r="D7" s="128">
        <f>'2'!S44</f>
        <v>119.30306494786657</v>
      </c>
      <c r="E7" s="169">
        <f>'2'!U44</f>
        <v>86.504227279200791</v>
      </c>
      <c r="F7" s="120">
        <f>'2'!W44</f>
        <v>7</v>
      </c>
      <c r="G7" s="172">
        <f>'2'!Y44</f>
        <v>0</v>
      </c>
      <c r="H7" s="156">
        <v>2</v>
      </c>
      <c r="I7" s="56"/>
      <c r="J7" s="103" t="s">
        <v>135</v>
      </c>
      <c r="K7" s="187">
        <v>0.74099999999999999</v>
      </c>
      <c r="L7" s="188">
        <v>0.71099999999999997</v>
      </c>
    </row>
    <row r="8" spans="1:12" x14ac:dyDescent="0.2">
      <c r="A8" s="159" t="s">
        <v>221</v>
      </c>
      <c r="B8" s="3" t="s">
        <v>267</v>
      </c>
      <c r="C8" s="133">
        <v>100</v>
      </c>
      <c r="D8" s="128">
        <f>'3'!S44</f>
        <v>113.06620762465636</v>
      </c>
      <c r="E8" s="169">
        <f>'3'!U44</f>
        <v>65.862038264869355</v>
      </c>
      <c r="F8" s="120">
        <f>'3'!W44</f>
        <v>5</v>
      </c>
      <c r="G8" s="172">
        <f>'3'!Y44</f>
        <v>0</v>
      </c>
      <c r="H8" s="156">
        <v>3</v>
      </c>
      <c r="I8" s="56"/>
      <c r="J8" s="103" t="s">
        <v>136</v>
      </c>
      <c r="K8" s="187">
        <v>0.90500000000000003</v>
      </c>
      <c r="L8" s="188">
        <v>0.73599999999999999</v>
      </c>
    </row>
    <row r="9" spans="1:12" x14ac:dyDescent="0.2">
      <c r="A9" s="159" t="s">
        <v>222</v>
      </c>
      <c r="B9" s="3" t="s">
        <v>27</v>
      </c>
      <c r="C9" s="133">
        <v>100</v>
      </c>
      <c r="D9" s="128">
        <f>'4'!S44</f>
        <v>131.68061479967994</v>
      </c>
      <c r="E9" s="169">
        <f>'4'!U44</f>
        <v>75.542808772310252</v>
      </c>
      <c r="F9" s="120">
        <f>'4'!W44</f>
        <v>4</v>
      </c>
      <c r="G9" s="172">
        <f>'4'!Y44</f>
        <v>3</v>
      </c>
      <c r="H9" s="156">
        <v>4</v>
      </c>
      <c r="I9" s="56"/>
      <c r="J9" s="103" t="s">
        <v>137</v>
      </c>
      <c r="K9" s="187">
        <v>0.871</v>
      </c>
      <c r="L9" s="188">
        <v>0.74299999999999999</v>
      </c>
    </row>
    <row r="10" spans="1:12" x14ac:dyDescent="0.2">
      <c r="A10" s="2" t="s">
        <v>223</v>
      </c>
      <c r="B10" s="10" t="s">
        <v>191</v>
      </c>
      <c r="C10" s="132">
        <v>100</v>
      </c>
      <c r="D10" s="127">
        <f>'5'!S44</f>
        <v>118.30149186421347</v>
      </c>
      <c r="E10" s="168">
        <f>'5'!U44</f>
        <v>41.418394630925214</v>
      </c>
      <c r="F10" s="119">
        <f>'5'!W44</f>
        <v>13</v>
      </c>
      <c r="G10" s="171">
        <f>'5'!Y44</f>
        <v>13</v>
      </c>
      <c r="H10" s="53">
        <v>5</v>
      </c>
      <c r="I10" s="56"/>
      <c r="J10" s="103" t="s">
        <v>138</v>
      </c>
      <c r="K10" s="187">
        <v>0.82499999999999996</v>
      </c>
      <c r="L10" s="188">
        <v>0.73499999999999999</v>
      </c>
    </row>
    <row r="11" spans="1:12" x14ac:dyDescent="0.2">
      <c r="A11" s="159" t="s">
        <v>224</v>
      </c>
      <c r="B11" s="3" t="s">
        <v>28</v>
      </c>
      <c r="C11" s="133">
        <v>100</v>
      </c>
      <c r="D11" s="128">
        <f>'6'!S44</f>
        <v>121.82933340365349</v>
      </c>
      <c r="E11" s="169">
        <f>'6'!U44</f>
        <v>52.039859312430863</v>
      </c>
      <c r="F11" s="120">
        <f>'6'!W44</f>
        <v>28</v>
      </c>
      <c r="G11" s="172">
        <f>'6'!Y44</f>
        <v>22</v>
      </c>
      <c r="H11" s="156">
        <v>6</v>
      </c>
      <c r="I11" s="56"/>
      <c r="J11" s="103" t="s">
        <v>139</v>
      </c>
      <c r="K11" s="187">
        <v>0.86899999999999999</v>
      </c>
      <c r="L11" s="188">
        <v>0.76500000000000001</v>
      </c>
    </row>
    <row r="12" spans="1:12" x14ac:dyDescent="0.2">
      <c r="A12" s="159" t="s">
        <v>225</v>
      </c>
      <c r="B12" s="3" t="s">
        <v>268</v>
      </c>
      <c r="C12" s="133">
        <v>100</v>
      </c>
      <c r="D12" s="128">
        <f>'7'!S44</f>
        <v>128.16773697049575</v>
      </c>
      <c r="E12" s="169">
        <f>'7'!U44</f>
        <v>44.478557800218965</v>
      </c>
      <c r="F12" s="120">
        <f>'7'!W44</f>
        <v>4</v>
      </c>
      <c r="G12" s="172">
        <f>'7'!Y44</f>
        <v>4</v>
      </c>
      <c r="H12" s="156">
        <v>7</v>
      </c>
      <c r="I12" s="56"/>
      <c r="J12" s="103" t="s">
        <v>140</v>
      </c>
      <c r="K12" s="187">
        <v>0.80400000000000005</v>
      </c>
      <c r="L12" s="188">
        <v>0.749</v>
      </c>
    </row>
    <row r="13" spans="1:12" x14ac:dyDescent="0.2">
      <c r="A13" s="159" t="s">
        <v>226</v>
      </c>
      <c r="B13" s="3" t="s">
        <v>29</v>
      </c>
      <c r="C13" s="133">
        <v>100</v>
      </c>
      <c r="D13" s="128">
        <f>'8'!S44</f>
        <v>116.13770111465912</v>
      </c>
      <c r="E13" s="169">
        <f>'8'!U44</f>
        <v>39.908075727483777</v>
      </c>
      <c r="F13" s="120">
        <f>'8'!W44</f>
        <v>3</v>
      </c>
      <c r="G13" s="172">
        <f>'8'!Y44</f>
        <v>2</v>
      </c>
      <c r="H13" s="156">
        <v>8</v>
      </c>
      <c r="I13" s="56"/>
      <c r="J13" s="103" t="s">
        <v>196</v>
      </c>
      <c r="K13" s="161">
        <v>0.78600000000000003</v>
      </c>
      <c r="L13" s="189">
        <v>0.73599999999999999</v>
      </c>
    </row>
    <row r="14" spans="1:12" x14ac:dyDescent="0.2">
      <c r="A14" s="159" t="s">
        <v>227</v>
      </c>
      <c r="B14" s="3" t="s">
        <v>30</v>
      </c>
      <c r="C14" s="133">
        <v>100</v>
      </c>
      <c r="D14" s="128">
        <f>'9'!S44</f>
        <v>105.89604411211475</v>
      </c>
      <c r="E14" s="169">
        <f>'9'!U44</f>
        <v>32.493569539153349</v>
      </c>
      <c r="F14" s="120">
        <f>'9'!W44</f>
        <v>4</v>
      </c>
      <c r="G14" s="172">
        <f>'9'!Y44</f>
        <v>4</v>
      </c>
      <c r="H14" s="156">
        <v>9</v>
      </c>
      <c r="I14" s="56"/>
      <c r="J14" s="103" t="s">
        <v>197</v>
      </c>
      <c r="K14" s="161">
        <v>0.69399999999999995</v>
      </c>
      <c r="L14" s="189">
        <v>0.751</v>
      </c>
    </row>
    <row r="15" spans="1:12" x14ac:dyDescent="0.2">
      <c r="A15" s="159" t="s">
        <v>2</v>
      </c>
      <c r="B15" s="3" t="s">
        <v>365</v>
      </c>
      <c r="C15" s="133">
        <v>100</v>
      </c>
      <c r="D15" s="128">
        <f>'10'!S44</f>
        <v>123.13460722698825</v>
      </c>
      <c r="E15" s="169">
        <f>'10'!U44</f>
        <v>45.573739690341711</v>
      </c>
      <c r="F15" s="120">
        <f>'10'!W44</f>
        <v>5</v>
      </c>
      <c r="G15" s="172">
        <f>'10'!Y44</f>
        <v>4</v>
      </c>
      <c r="H15" s="156">
        <v>10</v>
      </c>
      <c r="I15" s="56"/>
      <c r="J15" s="103" t="s">
        <v>198</v>
      </c>
      <c r="K15" s="161">
        <v>0.66300000000000003</v>
      </c>
      <c r="L15" s="189">
        <v>0.73499999999999999</v>
      </c>
    </row>
    <row r="16" spans="1:12" x14ac:dyDescent="0.2">
      <c r="A16" s="159" t="s">
        <v>3</v>
      </c>
      <c r="B16" s="3" t="s">
        <v>31</v>
      </c>
      <c r="C16" s="133">
        <v>100</v>
      </c>
      <c r="D16" s="128">
        <f>'11'!S44</f>
        <v>127.43434481529292</v>
      </c>
      <c r="E16" s="169">
        <f>'11'!U44</f>
        <v>62.10977083019106</v>
      </c>
      <c r="F16" s="120">
        <f>'11'!W44</f>
        <v>6</v>
      </c>
      <c r="G16" s="172">
        <f>'11'!Y44</f>
        <v>6</v>
      </c>
      <c r="H16" s="156">
        <v>11</v>
      </c>
      <c r="I16" s="56"/>
      <c r="J16" s="103" t="s">
        <v>199</v>
      </c>
      <c r="K16" s="161">
        <v>0.66</v>
      </c>
      <c r="L16" s="189">
        <v>0.72199999999999998</v>
      </c>
    </row>
    <row r="17" spans="1:12" x14ac:dyDescent="0.2">
      <c r="A17" s="159" t="s">
        <v>4</v>
      </c>
      <c r="B17" s="3" t="s">
        <v>32</v>
      </c>
      <c r="C17" s="133">
        <v>100</v>
      </c>
      <c r="D17" s="128">
        <f>'12'!S44</f>
        <v>133.99292629848401</v>
      </c>
      <c r="E17" s="169">
        <f>'12'!U44</f>
        <v>36.00091040421129</v>
      </c>
      <c r="F17" s="120">
        <f>'12'!W44</f>
        <v>1</v>
      </c>
      <c r="G17" s="172">
        <f>'12'!Y44</f>
        <v>1</v>
      </c>
      <c r="H17" s="156">
        <v>12</v>
      </c>
      <c r="I17" s="56"/>
      <c r="J17" s="103" t="s">
        <v>200</v>
      </c>
      <c r="K17" s="161">
        <v>0.69299999999999995</v>
      </c>
      <c r="L17" s="189">
        <v>0.73899999999999999</v>
      </c>
    </row>
    <row r="18" spans="1:12" x14ac:dyDescent="0.2">
      <c r="A18" s="159" t="s">
        <v>5</v>
      </c>
      <c r="B18" s="3" t="s">
        <v>33</v>
      </c>
      <c r="C18" s="133">
        <v>100</v>
      </c>
      <c r="D18" s="128">
        <f>'13'!S44</f>
        <v>127.48656907450957</v>
      </c>
      <c r="E18" s="169">
        <f>'13'!U44</f>
        <v>34.27709023344778</v>
      </c>
      <c r="F18" s="120">
        <f>'13'!W44</f>
        <v>3</v>
      </c>
      <c r="G18" s="172">
        <f>'13'!Y44</f>
        <v>3</v>
      </c>
      <c r="H18" s="156">
        <v>13</v>
      </c>
      <c r="I18" s="56"/>
      <c r="J18" s="103" t="s">
        <v>216</v>
      </c>
      <c r="K18" s="161">
        <v>0.75800000000000001</v>
      </c>
      <c r="L18" s="189">
        <v>0.74199999999999999</v>
      </c>
    </row>
    <row r="19" spans="1:12" x14ac:dyDescent="0.2">
      <c r="A19" s="159" t="s">
        <v>6</v>
      </c>
      <c r="B19" s="3" t="s">
        <v>34</v>
      </c>
      <c r="C19" s="133">
        <v>100</v>
      </c>
      <c r="D19" s="128">
        <f>'14'!S44</f>
        <v>135.76771939766886</v>
      </c>
      <c r="E19" s="169">
        <f>'14'!U44</f>
        <v>60.121296639491291</v>
      </c>
      <c r="F19" s="120">
        <f>'14'!W44</f>
        <v>11</v>
      </c>
      <c r="G19" s="172">
        <f>'14'!Y44</f>
        <v>8</v>
      </c>
      <c r="H19" s="156">
        <v>14</v>
      </c>
      <c r="I19" s="56"/>
      <c r="J19" s="103" t="s">
        <v>217</v>
      </c>
      <c r="K19" s="161">
        <v>0.752</v>
      </c>
      <c r="L19" s="189">
        <v>0.72199999999999998</v>
      </c>
    </row>
    <row r="20" spans="1:12" x14ac:dyDescent="0.2">
      <c r="A20" s="159" t="s">
        <v>7</v>
      </c>
      <c r="B20" s="3" t="s">
        <v>269</v>
      </c>
      <c r="C20" s="133">
        <v>100</v>
      </c>
      <c r="D20" s="128">
        <f>'15'!S44</f>
        <v>128.19457234210458</v>
      </c>
      <c r="E20" s="169">
        <f>'15'!U44</f>
        <v>55.585223694426233</v>
      </c>
      <c r="F20" s="120">
        <f>'15'!W44</f>
        <v>6</v>
      </c>
      <c r="G20" s="172">
        <f>'15'!Y44</f>
        <v>4</v>
      </c>
      <c r="H20" s="156">
        <v>15</v>
      </c>
      <c r="I20" s="56"/>
      <c r="J20" s="103" t="s">
        <v>218</v>
      </c>
      <c r="K20" s="161">
        <v>0.71899999999999997</v>
      </c>
      <c r="L20" s="189">
        <v>0.74399999999999999</v>
      </c>
    </row>
    <row r="21" spans="1:12" x14ac:dyDescent="0.2">
      <c r="A21" s="159" t="s">
        <v>8</v>
      </c>
      <c r="B21" s="3" t="s">
        <v>270</v>
      </c>
      <c r="C21" s="133">
        <v>100</v>
      </c>
      <c r="D21" s="128">
        <f>'16'!S44</f>
        <v>125.13976867564233</v>
      </c>
      <c r="E21" s="169">
        <f>'16'!U44</f>
        <v>57.319834039000213</v>
      </c>
      <c r="F21" s="120">
        <f>'16'!W44</f>
        <v>7</v>
      </c>
      <c r="G21" s="172">
        <f>'16'!Y44</f>
        <v>7</v>
      </c>
      <c r="H21" s="156">
        <v>16</v>
      </c>
      <c r="I21" s="56"/>
      <c r="J21" s="103" t="s">
        <v>219</v>
      </c>
      <c r="K21" s="161">
        <v>0.82599999999999996</v>
      </c>
      <c r="L21" s="189">
        <v>0.75</v>
      </c>
    </row>
    <row r="22" spans="1:12" x14ac:dyDescent="0.2">
      <c r="A22" s="159" t="s">
        <v>9</v>
      </c>
      <c r="B22" s="3" t="s">
        <v>271</v>
      </c>
      <c r="C22" s="133">
        <v>100</v>
      </c>
      <c r="D22" s="128">
        <f>'17'!S44</f>
        <v>128.16077991444203</v>
      </c>
      <c r="E22" s="169">
        <f>'17'!U44</f>
        <v>54.259188365669054</v>
      </c>
      <c r="F22" s="120">
        <f>'17'!W44</f>
        <v>6</v>
      </c>
      <c r="G22" s="172">
        <f>'17'!Y44</f>
        <v>5</v>
      </c>
      <c r="H22" s="156">
        <v>17</v>
      </c>
      <c r="I22" s="56"/>
      <c r="J22" s="103" t="s">
        <v>253</v>
      </c>
      <c r="K22" s="161">
        <v>0.84399999999999997</v>
      </c>
      <c r="L22" s="189">
        <v>0.76200000000000001</v>
      </c>
    </row>
    <row r="23" spans="1:12" x14ac:dyDescent="0.2">
      <c r="A23" s="159" t="s">
        <v>10</v>
      </c>
      <c r="B23" s="3" t="s">
        <v>272</v>
      </c>
      <c r="C23" s="133">
        <v>100</v>
      </c>
      <c r="D23" s="128">
        <f>'18'!S44</f>
        <v>123.39949728488453</v>
      </c>
      <c r="E23" s="169">
        <f>'18'!U44</f>
        <v>48.094593358163998</v>
      </c>
      <c r="F23" s="120">
        <f>'18'!W44</f>
        <v>10</v>
      </c>
      <c r="G23" s="172">
        <f>'18'!Y44</f>
        <v>9</v>
      </c>
      <c r="H23" s="156">
        <v>18</v>
      </c>
      <c r="I23" s="56"/>
      <c r="J23" s="190" t="s">
        <v>263</v>
      </c>
      <c r="K23" s="401">
        <v>0.94499999999999995</v>
      </c>
      <c r="L23" s="402">
        <v>0.77200000000000002</v>
      </c>
    </row>
    <row r="24" spans="1:12" x14ac:dyDescent="0.2">
      <c r="A24" s="159" t="s">
        <v>11</v>
      </c>
      <c r="B24" s="3" t="s">
        <v>35</v>
      </c>
      <c r="C24" s="133">
        <v>100</v>
      </c>
      <c r="D24" s="128">
        <f>'19'!S44</f>
        <v>131.18374980715376</v>
      </c>
      <c r="E24" s="169">
        <f>'19'!U44</f>
        <v>49.227190112434457</v>
      </c>
      <c r="F24" s="120">
        <f>'19'!W44</f>
        <v>4</v>
      </c>
      <c r="G24" s="172">
        <f>'19'!Y44</f>
        <v>3</v>
      </c>
      <c r="H24" s="156">
        <v>19</v>
      </c>
      <c r="I24" s="56"/>
      <c r="J24" s="103" t="s">
        <v>340</v>
      </c>
      <c r="K24" s="161">
        <v>0.80800000000000005</v>
      </c>
      <c r="L24" s="189">
        <v>0.74199999999999999</v>
      </c>
    </row>
    <row r="25" spans="1:12" x14ac:dyDescent="0.2">
      <c r="A25" s="159" t="s">
        <v>12</v>
      </c>
      <c r="B25" s="3" t="s">
        <v>367</v>
      </c>
      <c r="C25" s="133">
        <v>100</v>
      </c>
      <c r="D25" s="128">
        <f>'20'!S44</f>
        <v>124.53858383769877</v>
      </c>
      <c r="E25" s="169">
        <f>'20'!U44</f>
        <v>45.323572615014122</v>
      </c>
      <c r="F25" s="120">
        <f>'20'!W44</f>
        <v>4</v>
      </c>
      <c r="G25" s="172">
        <f>'20'!Y44</f>
        <v>4</v>
      </c>
      <c r="H25" s="156">
        <v>20</v>
      </c>
      <c r="I25" s="56"/>
      <c r="J25" s="103" t="s">
        <v>369</v>
      </c>
      <c r="K25" s="161">
        <v>0.82699999999999996</v>
      </c>
      <c r="L25" s="189">
        <v>0.69599999999999995</v>
      </c>
    </row>
    <row r="26" spans="1:12" x14ac:dyDescent="0.2">
      <c r="A26" s="159" t="s">
        <v>13</v>
      </c>
      <c r="B26" s="3" t="s">
        <v>192</v>
      </c>
      <c r="C26" s="133">
        <v>100</v>
      </c>
      <c r="D26" s="128">
        <f>'21'!S44</f>
        <v>128.6252411147612</v>
      </c>
      <c r="E26" s="169">
        <f>'21'!U44</f>
        <v>33.550761810211505</v>
      </c>
      <c r="F26" s="120">
        <f>'21'!W44</f>
        <v>2</v>
      </c>
      <c r="G26" s="172">
        <f>'21'!Y44</f>
        <v>2</v>
      </c>
      <c r="H26" s="156">
        <v>21</v>
      </c>
      <c r="I26" s="56"/>
      <c r="J26" s="200" t="s">
        <v>370</v>
      </c>
      <c r="K26" s="161">
        <v>0.78</v>
      </c>
      <c r="L26" s="189">
        <v>0.71399999999999997</v>
      </c>
    </row>
    <row r="27" spans="1:12" x14ac:dyDescent="0.2">
      <c r="A27" s="11" t="s">
        <v>14</v>
      </c>
      <c r="B27" s="12" t="s">
        <v>50</v>
      </c>
      <c r="C27" s="134">
        <v>100</v>
      </c>
      <c r="D27" s="129">
        <f>'22'!S44</f>
        <v>132.98916234286907</v>
      </c>
      <c r="E27" s="170">
        <f>'22'!U44</f>
        <v>63.411876807208806</v>
      </c>
      <c r="F27" s="121">
        <f>'22'!W44</f>
        <v>10</v>
      </c>
      <c r="G27" s="173">
        <f>'22'!Y44</f>
        <v>7</v>
      </c>
      <c r="H27" s="157">
        <v>22</v>
      </c>
      <c r="I27" s="56"/>
      <c r="J27" s="199" t="s">
        <v>371</v>
      </c>
      <c r="K27" s="403">
        <v>0.82799999999999996</v>
      </c>
      <c r="L27" s="404">
        <v>0.68200000000000005</v>
      </c>
    </row>
    <row r="28" spans="1:12" x14ac:dyDescent="0.2">
      <c r="A28" s="159" t="s">
        <v>15</v>
      </c>
      <c r="B28" s="3" t="s">
        <v>36</v>
      </c>
      <c r="C28" s="133">
        <v>100</v>
      </c>
      <c r="D28" s="128">
        <f>'23'!S44</f>
        <v>137.12963217673217</v>
      </c>
      <c r="E28" s="169">
        <f>'23'!U44</f>
        <v>65.819808944717451</v>
      </c>
      <c r="F28" s="120">
        <f>'23'!W44</f>
        <v>10</v>
      </c>
      <c r="G28" s="172">
        <f>'23'!Y44</f>
        <v>8</v>
      </c>
      <c r="H28" s="156">
        <v>23</v>
      </c>
      <c r="I28" s="56"/>
      <c r="J28" s="114" t="s">
        <v>550</v>
      </c>
      <c r="K28" s="429">
        <v>0.67200000000000004</v>
      </c>
      <c r="L28" s="430">
        <v>0.67900000000000005</v>
      </c>
    </row>
    <row r="29" spans="1:12" x14ac:dyDescent="0.2">
      <c r="A29" s="159" t="s">
        <v>16</v>
      </c>
      <c r="B29" s="3" t="s">
        <v>193</v>
      </c>
      <c r="C29" s="133">
        <v>100</v>
      </c>
      <c r="D29" s="128">
        <f>'24'!S44</f>
        <v>120.64353887318991</v>
      </c>
      <c r="E29" s="169">
        <f>'24'!U44</f>
        <v>46.369754860240448</v>
      </c>
      <c r="F29" s="120">
        <f>'24'!W44</f>
        <v>6</v>
      </c>
      <c r="G29" s="172">
        <f>'24'!Y44</f>
        <v>5</v>
      </c>
      <c r="H29" s="156">
        <v>24</v>
      </c>
      <c r="I29" s="56"/>
      <c r="J29" s="200" t="s">
        <v>551</v>
      </c>
      <c r="K29" s="423">
        <v>0.59799999999999998</v>
      </c>
      <c r="L29" s="424">
        <v>0.61099999999999999</v>
      </c>
    </row>
    <row r="30" spans="1:12" x14ac:dyDescent="0.2">
      <c r="A30" s="159" t="s">
        <v>17</v>
      </c>
      <c r="B30" s="3" t="s">
        <v>273</v>
      </c>
      <c r="C30" s="133">
        <v>100</v>
      </c>
      <c r="D30" s="128">
        <f>'25'!S44</f>
        <v>141.64337872436417</v>
      </c>
      <c r="E30" s="169">
        <f>'25'!U44</f>
        <v>71.334055083434436</v>
      </c>
      <c r="F30" s="120">
        <f>'25'!W44</f>
        <v>3</v>
      </c>
      <c r="G30" s="172">
        <f>'25'!Y44</f>
        <v>4</v>
      </c>
      <c r="H30" s="156">
        <v>25</v>
      </c>
      <c r="I30" s="56"/>
      <c r="J30" s="200" t="s">
        <v>552</v>
      </c>
      <c r="K30" s="423">
        <v>0.71299999999999997</v>
      </c>
      <c r="L30" s="424">
        <v>0.622</v>
      </c>
    </row>
    <row r="31" spans="1:12" x14ac:dyDescent="0.2">
      <c r="A31" s="159" t="s">
        <v>18</v>
      </c>
      <c r="B31" s="3" t="s">
        <v>274</v>
      </c>
      <c r="C31" s="133">
        <v>100</v>
      </c>
      <c r="D31" s="128">
        <f>'26'!S44</f>
        <v>137.41432187391266</v>
      </c>
      <c r="E31" s="169">
        <f>'26'!U44</f>
        <v>87.266223209062275</v>
      </c>
      <c r="F31" s="120">
        <f>'26'!W44</f>
        <v>13</v>
      </c>
      <c r="G31" s="172">
        <f>'26'!Y44</f>
        <v>12</v>
      </c>
      <c r="H31" s="156">
        <v>26</v>
      </c>
      <c r="I31" s="56"/>
      <c r="J31" s="115" t="s">
        <v>553</v>
      </c>
      <c r="K31" s="431">
        <v>0.64</v>
      </c>
      <c r="L31" s="432">
        <v>0.64900000000000002</v>
      </c>
    </row>
    <row r="32" spans="1:12" x14ac:dyDescent="0.2">
      <c r="A32" s="159" t="s">
        <v>19</v>
      </c>
      <c r="B32" s="3" t="s">
        <v>275</v>
      </c>
      <c r="C32" s="133">
        <v>100</v>
      </c>
      <c r="D32" s="128">
        <f>'27'!S44</f>
        <v>134.01913961935287</v>
      </c>
      <c r="E32" s="169">
        <f>'27'!U44</f>
        <v>91.438077191771626</v>
      </c>
      <c r="F32" s="120">
        <f>'27'!W44</f>
        <v>18</v>
      </c>
      <c r="G32" s="172">
        <f>'27'!Y44</f>
        <v>14</v>
      </c>
      <c r="H32" s="156">
        <v>27</v>
      </c>
      <c r="I32" s="56"/>
      <c r="J32" s="191" t="s">
        <v>141</v>
      </c>
      <c r="K32" s="191"/>
      <c r="L32" s="47" t="s">
        <v>120</v>
      </c>
    </row>
    <row r="33" spans="1:12" x14ac:dyDescent="0.2">
      <c r="A33" s="159" t="s">
        <v>20</v>
      </c>
      <c r="B33" s="3" t="s">
        <v>37</v>
      </c>
      <c r="C33" s="133">
        <v>100</v>
      </c>
      <c r="D33" s="128">
        <f>'28'!S44</f>
        <v>133.56950181675714</v>
      </c>
      <c r="E33" s="169">
        <f>'28'!U44</f>
        <v>84.979468005385584</v>
      </c>
      <c r="F33" s="120">
        <f>'28'!W44</f>
        <v>7</v>
      </c>
      <c r="G33" s="172">
        <f>'28'!Y44</f>
        <v>6</v>
      </c>
      <c r="H33" s="156">
        <v>28</v>
      </c>
      <c r="I33" s="56"/>
      <c r="J33" s="57" t="s">
        <v>142</v>
      </c>
      <c r="K33" s="58">
        <f>AVERAGE(K29:K31)</f>
        <v>0.65033333333333332</v>
      </c>
      <c r="L33" s="58">
        <f>AVERAGE(L29:L31)</f>
        <v>0.62733333333333341</v>
      </c>
    </row>
    <row r="34" spans="1:12" x14ac:dyDescent="0.2">
      <c r="A34" s="159" t="s">
        <v>21</v>
      </c>
      <c r="B34" s="3" t="s">
        <v>38</v>
      </c>
      <c r="C34" s="133">
        <v>100</v>
      </c>
      <c r="D34" s="128">
        <f>'29'!S44</f>
        <v>117.04470690509815</v>
      </c>
      <c r="E34" s="169">
        <f>'29'!U44</f>
        <v>93.697915149483691</v>
      </c>
      <c r="F34" s="120">
        <f>'29'!W44</f>
        <v>2</v>
      </c>
      <c r="G34" s="172">
        <f>'29'!Y44</f>
        <v>1</v>
      </c>
      <c r="H34" s="156">
        <v>29</v>
      </c>
      <c r="I34" s="56"/>
    </row>
    <row r="35" spans="1:12" x14ac:dyDescent="0.2">
      <c r="A35" s="159" t="s">
        <v>22</v>
      </c>
      <c r="B35" s="3" t="s">
        <v>378</v>
      </c>
      <c r="C35" s="133">
        <v>100</v>
      </c>
      <c r="D35" s="128">
        <f>'30'!S44</f>
        <v>134.07671231966933</v>
      </c>
      <c r="E35" s="169">
        <f>'30'!U44</f>
        <v>91.321880358442073</v>
      </c>
      <c r="F35" s="120">
        <f>'30'!W44</f>
        <v>10</v>
      </c>
      <c r="G35" s="172">
        <f>'30'!Y44</f>
        <v>9</v>
      </c>
      <c r="H35" s="156">
        <v>30</v>
      </c>
      <c r="I35" s="56"/>
    </row>
    <row r="36" spans="1:12" x14ac:dyDescent="0.2">
      <c r="A36" s="159" t="s">
        <v>23</v>
      </c>
      <c r="B36" s="3" t="s">
        <v>194</v>
      </c>
      <c r="C36" s="133">
        <v>100</v>
      </c>
      <c r="D36" s="128">
        <f>'31'!S44</f>
        <v>135.86586646807896</v>
      </c>
      <c r="E36" s="169">
        <f>'31'!U44</f>
        <v>66.996181168572875</v>
      </c>
      <c r="F36" s="120">
        <f>'31'!W44</f>
        <v>15</v>
      </c>
      <c r="G36" s="172">
        <f>'31'!Y44</f>
        <v>17</v>
      </c>
      <c r="H36" s="156">
        <v>31</v>
      </c>
      <c r="I36" s="56"/>
    </row>
    <row r="37" spans="1:12" x14ac:dyDescent="0.2">
      <c r="A37" s="159" t="s">
        <v>24</v>
      </c>
      <c r="B37" s="3" t="s">
        <v>39</v>
      </c>
      <c r="C37" s="133">
        <v>100</v>
      </c>
      <c r="D37" s="128">
        <f>'32'!S44</f>
        <v>132.97718281532556</v>
      </c>
      <c r="E37" s="169">
        <f>'32'!U44</f>
        <v>90.374621621915807</v>
      </c>
      <c r="F37" s="120">
        <f>'32'!W44</f>
        <v>6</v>
      </c>
      <c r="G37" s="172">
        <f>'32'!Y44</f>
        <v>7</v>
      </c>
      <c r="H37" s="156">
        <v>32</v>
      </c>
      <c r="I37" s="56"/>
    </row>
    <row r="38" spans="1:12" x14ac:dyDescent="0.2">
      <c r="A38" s="159" t="s">
        <v>25</v>
      </c>
      <c r="B38" s="3" t="s">
        <v>40</v>
      </c>
      <c r="C38" s="133">
        <v>100</v>
      </c>
      <c r="D38" s="128">
        <f>'33'!S44</f>
        <v>136.38427947294102</v>
      </c>
      <c r="E38" s="169">
        <f>'33'!U44</f>
        <v>92.581482233265376</v>
      </c>
      <c r="F38" s="120">
        <f>'33'!W44</f>
        <v>8</v>
      </c>
      <c r="G38" s="172">
        <f>'33'!Y44</f>
        <v>5</v>
      </c>
      <c r="H38" s="156">
        <v>33</v>
      </c>
      <c r="I38" s="56"/>
    </row>
    <row r="39" spans="1:12" x14ac:dyDescent="0.2">
      <c r="A39" s="159" t="s">
        <v>26</v>
      </c>
      <c r="B39" s="3" t="s">
        <v>277</v>
      </c>
      <c r="C39" s="133">
        <v>100</v>
      </c>
      <c r="D39" s="128">
        <f>'34'!S44</f>
        <v>134.66872888477832</v>
      </c>
      <c r="E39" s="169">
        <f>'34'!U44</f>
        <v>76.85100665329891</v>
      </c>
      <c r="F39" s="120">
        <f>'34'!W44</f>
        <v>15</v>
      </c>
      <c r="G39" s="172">
        <f>'34'!Y44</f>
        <v>14</v>
      </c>
      <c r="H39" s="156">
        <v>34</v>
      </c>
      <c r="I39" s="56"/>
    </row>
    <row r="40" spans="1:12" x14ac:dyDescent="0.2">
      <c r="A40" s="159" t="s">
        <v>51</v>
      </c>
      <c r="B40" s="3" t="s">
        <v>368</v>
      </c>
      <c r="C40" s="133">
        <v>100</v>
      </c>
      <c r="D40" s="128">
        <f>'35'!S44</f>
        <v>139.20936057315086</v>
      </c>
      <c r="E40" s="169">
        <f>'35'!U44</f>
        <v>79.706631184371787</v>
      </c>
      <c r="F40" s="120">
        <f>'35'!W44</f>
        <v>14</v>
      </c>
      <c r="G40" s="172">
        <f>'35'!Y44</f>
        <v>11</v>
      </c>
      <c r="H40" s="156">
        <v>35</v>
      </c>
      <c r="I40" s="56"/>
    </row>
    <row r="41" spans="1:12" x14ac:dyDescent="0.2">
      <c r="A41" s="159" t="s">
        <v>195</v>
      </c>
      <c r="B41" s="3" t="s">
        <v>41</v>
      </c>
      <c r="C41" s="133">
        <v>100</v>
      </c>
      <c r="D41" s="128">
        <f>'36'!S44</f>
        <v>132.42457663082021</v>
      </c>
      <c r="E41" s="169">
        <f>'36'!U44</f>
        <v>80.481584102689354</v>
      </c>
      <c r="F41" s="120">
        <f>'36'!W44</f>
        <v>15</v>
      </c>
      <c r="G41" s="172">
        <f>'36'!Y44</f>
        <v>12</v>
      </c>
      <c r="H41" s="156">
        <v>36</v>
      </c>
      <c r="I41" s="56"/>
    </row>
    <row r="42" spans="1:12" x14ac:dyDescent="0.2">
      <c r="A42" s="159" t="s">
        <v>201</v>
      </c>
      <c r="B42" s="3" t="s">
        <v>346</v>
      </c>
      <c r="C42" s="133">
        <v>100</v>
      </c>
      <c r="D42" s="128">
        <f>'37'!S44</f>
        <v>129.54466341283074</v>
      </c>
      <c r="E42" s="169">
        <f>'37'!U44</f>
        <v>67.12750049558943</v>
      </c>
      <c r="F42" s="120">
        <f>'37'!W44</f>
        <v>18</v>
      </c>
      <c r="G42" s="172">
        <f>'37'!Y44</f>
        <v>13</v>
      </c>
      <c r="H42" s="156">
        <v>37</v>
      </c>
      <c r="I42" s="56"/>
    </row>
    <row r="43" spans="1:12" x14ac:dyDescent="0.2">
      <c r="A43" s="159" t="s">
        <v>202</v>
      </c>
      <c r="B43" s="3" t="s">
        <v>279</v>
      </c>
      <c r="C43" s="133">
        <v>100</v>
      </c>
      <c r="D43" s="128">
        <f>'38'!S44</f>
        <v>133.29774098356992</v>
      </c>
      <c r="E43" s="169">
        <f>'38'!U44</f>
        <v>16.940157596459141</v>
      </c>
      <c r="F43" s="120">
        <f>'38'!W44</f>
        <v>2</v>
      </c>
      <c r="G43" s="172">
        <f>'38'!Y44</f>
        <v>2</v>
      </c>
      <c r="H43" s="156">
        <v>38</v>
      </c>
      <c r="I43" s="56"/>
    </row>
    <row r="44" spans="1:12" x14ac:dyDescent="0.2">
      <c r="A44" s="159" t="s">
        <v>203</v>
      </c>
      <c r="B44" s="3" t="s">
        <v>280</v>
      </c>
      <c r="C44" s="133">
        <v>100</v>
      </c>
      <c r="D44" s="128">
        <f>'39'!S44</f>
        <v>149.29354871858308</v>
      </c>
      <c r="E44" s="169">
        <f>'39'!U44</f>
        <v>63.208970896383519</v>
      </c>
      <c r="F44" s="120">
        <f>'39'!W44</f>
        <v>4</v>
      </c>
      <c r="G44" s="172">
        <f>'39'!Y44</f>
        <v>1</v>
      </c>
      <c r="H44" s="156">
        <v>39</v>
      </c>
      <c r="I44" s="56"/>
    </row>
    <row r="45" spans="1:12" x14ac:dyDescent="0.2">
      <c r="A45" s="106"/>
      <c r="B45" s="94" t="s">
        <v>83</v>
      </c>
      <c r="C45" s="135">
        <f>SUM(C6:C44)</f>
        <v>3900</v>
      </c>
      <c r="D45" s="202">
        <f>SUM(D6:D44)</f>
        <v>5019.4802822109214</v>
      </c>
      <c r="E45" s="203">
        <f>SUM(E6:E44)</f>
        <v>2405.1484220854491</v>
      </c>
      <c r="F45" s="204">
        <f>SUM(F6:F44)</f>
        <v>428</v>
      </c>
      <c r="G45" s="205">
        <f>SUM(G6:G44)</f>
        <v>359</v>
      </c>
      <c r="H45" s="160"/>
      <c r="I45" s="56"/>
    </row>
    <row r="46" spans="1:12" x14ac:dyDescent="0.2">
      <c r="A46" s="405" t="str">
        <f>取引基本表!$E$1</f>
        <v>2015年尼崎市産業連関表</v>
      </c>
      <c r="B46" s="406"/>
      <c r="C46" s="60"/>
      <c r="D46" s="60"/>
      <c r="E46" s="60"/>
      <c r="F46" s="60"/>
      <c r="G46" s="60"/>
      <c r="H46" s="48"/>
      <c r="I46" s="48"/>
      <c r="J46" s="48"/>
    </row>
    <row r="47" spans="1:12" x14ac:dyDescent="0.2">
      <c r="A47" s="59" t="s">
        <v>557</v>
      </c>
      <c r="B47" s="60"/>
      <c r="C47" s="60"/>
      <c r="D47" s="60"/>
      <c r="E47" s="60"/>
      <c r="F47" s="60"/>
      <c r="G47" s="60"/>
      <c r="H47" s="48"/>
      <c r="I47" s="48"/>
      <c r="J47" s="48"/>
    </row>
    <row r="48" spans="1:12" x14ac:dyDescent="0.2">
      <c r="A48" s="59" t="s">
        <v>558</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282</v>
      </c>
      <c r="S2" s="3" t="s">
        <v>153</v>
      </c>
      <c r="U2" s="64" t="s">
        <v>210</v>
      </c>
      <c r="W2" s="3" t="s">
        <v>130</v>
      </c>
      <c r="Y2" s="3" t="s">
        <v>154</v>
      </c>
    </row>
    <row r="3" spans="1:25" ht="44" x14ac:dyDescent="0.2">
      <c r="B3" s="65"/>
      <c r="C3" s="66" t="s">
        <v>228</v>
      </c>
      <c r="D3" s="66" t="s">
        <v>317</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1.3183034008406591E-2</v>
      </c>
      <c r="G5" s="77">
        <f t="shared" ref="G5:G38" si="1">E5*F5</f>
        <v>0</v>
      </c>
      <c r="H5" s="77">
        <f t="array" ref="H5:H43">MMULT(逆行列係数!C5:AO43,'26'!G5:G43)</f>
        <v>2.0918262527274634E-5</v>
      </c>
      <c r="I5" s="77">
        <f t="shared" ref="I5:I38" si="2">C5+H5</f>
        <v>2.0918262527274634E-5</v>
      </c>
      <c r="J5" s="76">
        <f>分析係数表!G8</f>
        <v>0.12262521588946459</v>
      </c>
      <c r="K5" s="78">
        <f t="shared" ref="K5:K38" si="3">I5*J5</f>
        <v>2.5651064584395493E-6</v>
      </c>
      <c r="L5" s="79" t="s">
        <v>185</v>
      </c>
      <c r="M5" s="80" t="s">
        <v>185</v>
      </c>
      <c r="N5" s="81">
        <f>分析係数表!H8</f>
        <v>1.0919276675383911E-2</v>
      </c>
      <c r="O5" s="82">
        <f t="shared" ref="O5:O43" si="4">$M$44*N5</f>
        <v>0.37901861309373813</v>
      </c>
      <c r="P5" s="76">
        <f>分析係数表!C8</f>
        <v>1.3183034008406591E-2</v>
      </c>
      <c r="Q5" s="82">
        <f t="shared" ref="Q5:Q38" si="5">O5*P5</f>
        <v>4.9966152662338495E-3</v>
      </c>
      <c r="R5" s="83">
        <f t="array" ref="R5:R43">MMULT(逆行列係数!C5:AO43,'26'!Q5:Q43)</f>
        <v>5.7848484731261715E-3</v>
      </c>
      <c r="S5" s="84">
        <f t="shared" ref="S5:S38" si="6">I5+R5</f>
        <v>5.8057667356534457E-3</v>
      </c>
      <c r="T5" s="85">
        <f>分析係数表!F8</f>
        <v>0.45595854922279794</v>
      </c>
      <c r="U5" s="86">
        <f t="shared" ref="U5:U38" si="7">S5*T5</f>
        <v>2.6471889779145245E-3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投入係数表!AB6</f>
        <v>0</v>
      </c>
      <c r="E6" s="77">
        <f t="shared" si="0"/>
        <v>0</v>
      </c>
      <c r="F6" s="76">
        <f>分析係数表!C9</f>
        <v>2.8837209302325584E-2</v>
      </c>
      <c r="G6" s="77">
        <f t="shared" si="1"/>
        <v>0</v>
      </c>
      <c r="H6" s="77">
        <v>1.691766545261194E-5</v>
      </c>
      <c r="I6" s="77">
        <f t="shared" si="2"/>
        <v>1.691766545261194E-5</v>
      </c>
      <c r="J6" s="76">
        <f>分析係数表!G9</f>
        <v>0.26470588235294118</v>
      </c>
      <c r="K6" s="78">
        <f t="shared" si="3"/>
        <v>4.478205560985514E-6</v>
      </c>
      <c r="L6" s="79"/>
      <c r="M6" s="80"/>
      <c r="N6" s="81">
        <f>分析係数表!H9</f>
        <v>5.6393540150961169E-4</v>
      </c>
      <c r="O6" s="82">
        <f t="shared" si="4"/>
        <v>1.9574741084863886E-2</v>
      </c>
      <c r="P6" s="76">
        <f>分析係数表!C9</f>
        <v>2.8837209302325584E-2</v>
      </c>
      <c r="Q6" s="82">
        <f t="shared" si="5"/>
        <v>5.6448090570305164E-4</v>
      </c>
      <c r="R6" s="83">
        <v>6.44438831800518E-4</v>
      </c>
      <c r="S6" s="84">
        <f t="shared" si="6"/>
        <v>6.6135649725312994E-4</v>
      </c>
      <c r="T6" s="85">
        <f>分析係数表!F9</f>
        <v>0.73529411764705888</v>
      </c>
      <c r="U6" s="86">
        <f t="shared" si="7"/>
        <v>4.8629154209788971E-4</v>
      </c>
      <c r="V6" s="87">
        <f>分析係数表!D9</f>
        <v>5.8823529411764705E-2</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7.2513812154696433E-3</v>
      </c>
      <c r="G7" s="77">
        <f t="shared" si="1"/>
        <v>0</v>
      </c>
      <c r="H7" s="77">
        <v>4.5595512916858535E-6</v>
      </c>
      <c r="I7" s="77">
        <f t="shared" si="2"/>
        <v>4.5595512916858535E-6</v>
      </c>
      <c r="J7" s="76">
        <f>分析係数表!G10</f>
        <v>0.19230769230769232</v>
      </c>
      <c r="K7" s="78">
        <f t="shared" si="3"/>
        <v>8.7683678686266414E-7</v>
      </c>
      <c r="L7" s="79"/>
      <c r="M7" s="80"/>
      <c r="N7" s="81">
        <f>分析係数表!H10</f>
        <v>1.0712116731972216E-3</v>
      </c>
      <c r="O7" s="82">
        <f t="shared" si="4"/>
        <v>3.7182789187889018E-2</v>
      </c>
      <c r="P7" s="76">
        <f>分析係数表!C10</f>
        <v>7.2513812154696433E-3</v>
      </c>
      <c r="Q7" s="82">
        <f t="shared" si="5"/>
        <v>2.6962657905582615E-4</v>
      </c>
      <c r="R7" s="83">
        <v>3.5954554786672558E-4</v>
      </c>
      <c r="S7" s="84">
        <f t="shared" si="6"/>
        <v>3.6410509915841145E-4</v>
      </c>
      <c r="T7" s="85">
        <f>分析係数表!F10</f>
        <v>0.57692307692307687</v>
      </c>
      <c r="U7" s="86">
        <f t="shared" si="7"/>
        <v>2.1006063412985275E-4</v>
      </c>
      <c r="V7" s="87">
        <f>分析係数表!D10</f>
        <v>3.8461538461538464E-2</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1.1498343082089746E-2</v>
      </c>
      <c r="G8" s="77">
        <f t="shared" si="1"/>
        <v>0</v>
      </c>
      <c r="H8" s="77">
        <v>5.9351249860018539E-3</v>
      </c>
      <c r="I8" s="77">
        <f t="shared" si="2"/>
        <v>5.9351249860018539E-3</v>
      </c>
      <c r="J8" s="76">
        <f>分析係数表!G11</f>
        <v>0.33907284768211921</v>
      </c>
      <c r="K8" s="78">
        <f t="shared" si="3"/>
        <v>2.0124397303529465E-3</v>
      </c>
      <c r="L8" s="79"/>
      <c r="M8" s="80"/>
      <c r="N8" s="81">
        <f>分析係数表!H11</f>
        <v>-2.0361874779781897E-5</v>
      </c>
      <c r="O8" s="82">
        <f t="shared" si="4"/>
        <v>-7.0678029034830362E-4</v>
      </c>
      <c r="P8" s="76">
        <f>分析係数表!C11</f>
        <v>1.1498343082089746E-2</v>
      </c>
      <c r="Q8" s="82">
        <f t="shared" si="5"/>
        <v>-8.1268022620837985E-6</v>
      </c>
      <c r="R8" s="83">
        <v>1.0292164614598696E-3</v>
      </c>
      <c r="S8" s="84">
        <f t="shared" si="6"/>
        <v>6.9643414474617237E-3</v>
      </c>
      <c r="T8" s="85">
        <f>分析係数表!F11</f>
        <v>0.56026490066225165</v>
      </c>
      <c r="U8" s="86">
        <f t="shared" si="7"/>
        <v>3.9018760692401443E-3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投入係数表!AB9</f>
        <v>0</v>
      </c>
      <c r="E9" s="77">
        <f t="shared" si="0"/>
        <v>0</v>
      </c>
      <c r="F9" s="76">
        <f>分析係数表!C12</f>
        <v>1.9264738750820132E-2</v>
      </c>
      <c r="G9" s="77">
        <f t="shared" si="1"/>
        <v>0</v>
      </c>
      <c r="H9" s="77">
        <v>1.0057313147001778E-4</v>
      </c>
      <c r="I9" s="77">
        <f t="shared" si="2"/>
        <v>1.0057313147001778E-4</v>
      </c>
      <c r="J9" s="76">
        <f>分析係数表!G12</f>
        <v>0.14212218649517686</v>
      </c>
      <c r="K9" s="78">
        <f t="shared" si="3"/>
        <v>1.4293673347185806E-5</v>
      </c>
      <c r="L9" s="79"/>
      <c r="M9" s="80"/>
      <c r="N9" s="81">
        <f>分析係数表!H12</f>
        <v>9.1393832299599312E-2</v>
      </c>
      <c r="O9" s="82">
        <f t="shared" si="4"/>
        <v>3.1723679684394401</v>
      </c>
      <c r="P9" s="76">
        <f>分析係数表!C12</f>
        <v>1.9264738750820132E-2</v>
      </c>
      <c r="Q9" s="82">
        <f t="shared" si="5"/>
        <v>6.1114840133455819E-2</v>
      </c>
      <c r="R9" s="83">
        <v>6.763416357734453E-2</v>
      </c>
      <c r="S9" s="84">
        <f t="shared" si="6"/>
        <v>6.7734736708814552E-2</v>
      </c>
      <c r="T9" s="85">
        <f>分析係数表!F12</f>
        <v>0.30139335476956058</v>
      </c>
      <c r="U9" s="86">
        <f t="shared" si="7"/>
        <v>2.0414799531102524E-2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投入係数表!AB10</f>
        <v>2.0267157991708889E-3</v>
      </c>
      <c r="E10" s="77">
        <f t="shared" si="0"/>
        <v>0.2026715799170889</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0.49078208770229381</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投入係数表!AB11</f>
        <v>3.5006909258406263E-3</v>
      </c>
      <c r="E11" s="77">
        <f t="shared" si="0"/>
        <v>0.3500690925840626</v>
      </c>
      <c r="F11" s="76">
        <f>分析係数表!C14</f>
        <v>0.18033902375567878</v>
      </c>
      <c r="G11" s="77">
        <f t="shared" si="1"/>
        <v>6.3131118403646186E-2</v>
      </c>
      <c r="H11" s="77">
        <v>0.17990525963355219</v>
      </c>
      <c r="I11" s="77">
        <f t="shared" si="2"/>
        <v>0.17990525963355219</v>
      </c>
      <c r="J11" s="76">
        <f>分析係数表!G14</f>
        <v>0.15919504269018833</v>
      </c>
      <c r="K11" s="78">
        <f t="shared" si="3"/>
        <v>2.8640025487552758E-2</v>
      </c>
      <c r="L11" s="79"/>
      <c r="M11" s="80"/>
      <c r="N11" s="81">
        <f>分析係数表!H14</f>
        <v>1.121673710694942E-3</v>
      </c>
      <c r="O11" s="82">
        <f t="shared" si="4"/>
        <v>3.893437512483916E-2</v>
      </c>
      <c r="P11" s="76">
        <f>分析係数表!C14</f>
        <v>0.18033902375567878</v>
      </c>
      <c r="Q11" s="82">
        <f t="shared" si="5"/>
        <v>7.0213872005508784E-3</v>
      </c>
      <c r="R11" s="83">
        <v>3.946445781692913E-2</v>
      </c>
      <c r="S11" s="84">
        <f t="shared" si="6"/>
        <v>0.21936971745048134</v>
      </c>
      <c r="T11" s="85">
        <f>分析係数表!F14</f>
        <v>0.29273560341521504</v>
      </c>
      <c r="U11" s="86">
        <f t="shared" si="7"/>
        <v>6.4217326608891886E-2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投入係数表!AB12</f>
        <v>1.4739751266697375E-2</v>
      </c>
      <c r="E12" s="77">
        <f t="shared" si="0"/>
        <v>1.4739751266697374</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0.28904240917461493</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投入係数表!AB13</f>
        <v>1.1976047904191617E-2</v>
      </c>
      <c r="E13" s="77">
        <f t="shared" si="0"/>
        <v>1.1976047904191618</v>
      </c>
      <c r="F13" s="76">
        <f>分析係数表!C16</f>
        <v>5.2745741191408291E-2</v>
      </c>
      <c r="G13" s="77">
        <f t="shared" si="1"/>
        <v>6.3168552325039873E-2</v>
      </c>
      <c r="H13" s="77">
        <v>7.7322080919548827E-2</v>
      </c>
      <c r="I13" s="77">
        <f t="shared" si="2"/>
        <v>7.7322080919548827E-2</v>
      </c>
      <c r="J13" s="76">
        <f>分析係数表!G16</f>
        <v>3.3494998484389207E-2</v>
      </c>
      <c r="K13" s="78">
        <f t="shared" si="3"/>
        <v>2.5899029832101078E-3</v>
      </c>
      <c r="L13" s="79"/>
      <c r="M13" s="80"/>
      <c r="N13" s="81">
        <f>分析係数表!H16</f>
        <v>1.6486921479299057E-2</v>
      </c>
      <c r="O13" s="82">
        <f t="shared" si="4"/>
        <v>0.5722769281372373</v>
      </c>
      <c r="P13" s="76">
        <f>分析係数表!C16</f>
        <v>5.2745741191408291E-2</v>
      </c>
      <c r="Q13" s="82">
        <f t="shared" si="5"/>
        <v>3.0185170741340878E-2</v>
      </c>
      <c r="R13" s="83">
        <v>3.6152736815516076E-2</v>
      </c>
      <c r="S13" s="84">
        <f t="shared" si="6"/>
        <v>0.1134748177350649</v>
      </c>
      <c r="T13" s="85">
        <f>分析係数表!F16</f>
        <v>0.28872385571385267</v>
      </c>
      <c r="U13" s="86">
        <f t="shared" si="7"/>
        <v>3.2762886902894611E-2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投入係数表!AB14</f>
        <v>1.4187010594196223E-2</v>
      </c>
      <c r="E14" s="77">
        <f t="shared" si="0"/>
        <v>1.4187010594196223</v>
      </c>
      <c r="F14" s="76">
        <f>分析係数表!C17</f>
        <v>0.15216261717207402</v>
      </c>
      <c r="G14" s="77">
        <f t="shared" si="1"/>
        <v>0.21587326618608382</v>
      </c>
      <c r="H14" s="77">
        <v>0.25267953446825464</v>
      </c>
      <c r="I14" s="77">
        <f t="shared" si="2"/>
        <v>0.25267953446825464</v>
      </c>
      <c r="J14" s="76">
        <f>分析係数表!G17</f>
        <v>0.21223848391031053</v>
      </c>
      <c r="K14" s="78">
        <f t="shared" si="3"/>
        <v>5.3628321310705419E-2</v>
      </c>
      <c r="L14" s="79"/>
      <c r="M14" s="80"/>
      <c r="N14" s="81">
        <f>分析係数表!H17</f>
        <v>2.8913862187290294E-3</v>
      </c>
      <c r="O14" s="82">
        <f t="shared" si="4"/>
        <v>0.10036280122945911</v>
      </c>
      <c r="P14" s="76">
        <f>分析係数表!C17</f>
        <v>0.15216261717207402</v>
      </c>
      <c r="Q14" s="82">
        <f t="shared" si="5"/>
        <v>1.5271466501795146E-2</v>
      </c>
      <c r="R14" s="83">
        <v>3.5258848590726678E-2</v>
      </c>
      <c r="S14" s="84">
        <f t="shared" si="6"/>
        <v>0.28793838305898134</v>
      </c>
      <c r="T14" s="85">
        <f>分析係数表!F17</f>
        <v>0.32270850924101696</v>
      </c>
      <c r="U14" s="86">
        <f t="shared" si="7"/>
        <v>9.2920166350232758E-2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投入係数表!AB15</f>
        <v>4.6061722708429296E-4</v>
      </c>
      <c r="E15" s="77">
        <f t="shared" si="0"/>
        <v>4.6061722708429294E-2</v>
      </c>
      <c r="F15" s="76">
        <f>分析係数表!C18</f>
        <v>0.19097312809809552</v>
      </c>
      <c r="G15" s="77">
        <f t="shared" si="1"/>
        <v>8.7965512712158238E-3</v>
      </c>
      <c r="H15" s="77">
        <v>1.7102511183558704E-2</v>
      </c>
      <c r="I15" s="77">
        <f t="shared" si="2"/>
        <v>1.7102511183558704E-2</v>
      </c>
      <c r="J15" s="76">
        <f>分析係数表!G18</f>
        <v>0.21574136510077171</v>
      </c>
      <c r="K15" s="78">
        <f t="shared" si="3"/>
        <v>3.6897191093921695E-3</v>
      </c>
      <c r="L15" s="79"/>
      <c r="M15" s="80"/>
      <c r="N15" s="81">
        <f>分析係数表!H18</f>
        <v>4.4087885392745155E-4</v>
      </c>
      <c r="O15" s="82">
        <f t="shared" si="4"/>
        <v>1.5303329764932835E-2</v>
      </c>
      <c r="P15" s="76">
        <f>分析係数表!C18</f>
        <v>0.19097312809809552</v>
      </c>
      <c r="Q15" s="82">
        <f t="shared" si="5"/>
        <v>2.9225247555259163E-3</v>
      </c>
      <c r="R15" s="83">
        <v>7.5861425869908558E-3</v>
      </c>
      <c r="S15" s="84">
        <f t="shared" si="6"/>
        <v>2.468865377054956E-2</v>
      </c>
      <c r="T15" s="85">
        <f>分析係数表!F18</f>
        <v>0.45875477635423689</v>
      </c>
      <c r="U15" s="86">
        <f t="shared" si="7"/>
        <v>1.1326037838995651E-2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投入係数表!AB16</f>
        <v>0</v>
      </c>
      <c r="E16" s="77">
        <f t="shared" si="0"/>
        <v>0</v>
      </c>
      <c r="F16" s="76">
        <f>分析係数表!C19</f>
        <v>0.34654894752252985</v>
      </c>
      <c r="G16" s="77">
        <f t="shared" si="1"/>
        <v>0</v>
      </c>
      <c r="H16" s="77">
        <v>1.0173566808066055E-2</v>
      </c>
      <c r="I16" s="77">
        <f t="shared" si="2"/>
        <v>1.0173566808066055E-2</v>
      </c>
      <c r="J16" s="76">
        <f>分析係数表!G19</f>
        <v>5.7665249016256609E-2</v>
      </c>
      <c r="K16" s="78">
        <f t="shared" si="3"/>
        <v>5.8666126337065193E-4</v>
      </c>
      <c r="L16" s="79"/>
      <c r="M16" s="80"/>
      <c r="N16" s="81">
        <f>分析係数表!H19</f>
        <v>-1.1331825964400361E-4</v>
      </c>
      <c r="O16" s="82">
        <f t="shared" si="4"/>
        <v>-3.9333859636775156E-3</v>
      </c>
      <c r="P16" s="76">
        <f>分析係数表!C19</f>
        <v>0.34654894752252985</v>
      </c>
      <c r="Q16" s="82">
        <f t="shared" si="5"/>
        <v>-1.3631107659123349E-3</v>
      </c>
      <c r="R16" s="83">
        <v>1.0824404484201558E-2</v>
      </c>
      <c r="S16" s="84">
        <f t="shared" si="6"/>
        <v>2.0997971292267614E-2</v>
      </c>
      <c r="T16" s="85">
        <f>分析係数表!F19</f>
        <v>0.23996184268055168</v>
      </c>
      <c r="U16" s="86">
        <f t="shared" si="7"/>
        <v>5.0387118838458615E-3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投入係数表!AB17</f>
        <v>0</v>
      </c>
      <c r="E17" s="77">
        <f t="shared" si="0"/>
        <v>0</v>
      </c>
      <c r="F17" s="76">
        <f>分析係数表!C20</f>
        <v>0.26243263202551737</v>
      </c>
      <c r="G17" s="77">
        <f t="shared" si="1"/>
        <v>0</v>
      </c>
      <c r="H17" s="77">
        <v>5.6102589156060327E-3</v>
      </c>
      <c r="I17" s="77">
        <f t="shared" si="2"/>
        <v>5.6102589156060327E-3</v>
      </c>
      <c r="J17" s="76">
        <f>分析係数表!G20</f>
        <v>0.1000148720999405</v>
      </c>
      <c r="K17" s="78">
        <f t="shared" si="3"/>
        <v>5.6110932789188829E-4</v>
      </c>
      <c r="L17" s="79"/>
      <c r="M17" s="80"/>
      <c r="N17" s="81">
        <f>分析係数表!H20</f>
        <v>5.5154121686104877E-4</v>
      </c>
      <c r="O17" s="82">
        <f t="shared" si="4"/>
        <v>1.9144526995086657E-2</v>
      </c>
      <c r="P17" s="76">
        <f>分析係数表!C20</f>
        <v>0.26243263202551737</v>
      </c>
      <c r="Q17" s="82">
        <f t="shared" si="5"/>
        <v>5.0241486082041606E-3</v>
      </c>
      <c r="R17" s="83">
        <v>1.8437767109517448E-2</v>
      </c>
      <c r="S17" s="84">
        <f t="shared" si="6"/>
        <v>2.404802602512348E-2</v>
      </c>
      <c r="T17" s="85">
        <f>分析係数表!F20</f>
        <v>0.22264772952607575</v>
      </c>
      <c r="U17" s="86">
        <f t="shared" si="7"/>
        <v>5.3542383940777235E-3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投入係数表!AB18</f>
        <v>1.8424689083371717E-4</v>
      </c>
      <c r="E18" s="77">
        <f t="shared" si="0"/>
        <v>1.8424689083371717E-2</v>
      </c>
      <c r="F18" s="76">
        <f>分析係数表!C21</f>
        <v>0.1872140973927936</v>
      </c>
      <c r="G18" s="77">
        <f t="shared" si="1"/>
        <v>3.4493615364862935E-3</v>
      </c>
      <c r="H18" s="77">
        <v>1.5937499046674793E-2</v>
      </c>
      <c r="I18" s="77">
        <f t="shared" si="2"/>
        <v>1.5937499046674793E-2</v>
      </c>
      <c r="J18" s="76">
        <f>分析係数表!G21</f>
        <v>0.28516992623231124</v>
      </c>
      <c r="K18" s="78">
        <f t="shared" si="3"/>
        <v>4.5448954274677818E-3</v>
      </c>
      <c r="L18" s="79"/>
      <c r="M18" s="80"/>
      <c r="N18" s="81">
        <f>分析係数表!H21</f>
        <v>9.0743137605549761E-4</v>
      </c>
      <c r="O18" s="82">
        <f t="shared" si="4"/>
        <v>3.1497817287261358E-2</v>
      </c>
      <c r="P18" s="76">
        <f>分析係数表!C21</f>
        <v>0.1872140973927936</v>
      </c>
      <c r="Q18" s="82">
        <f t="shared" si="5"/>
        <v>5.8968354332777657E-3</v>
      </c>
      <c r="R18" s="83">
        <v>1.6499020031151796E-2</v>
      </c>
      <c r="S18" s="84">
        <f t="shared" si="6"/>
        <v>3.2436519077826589E-2</v>
      </c>
      <c r="T18" s="85">
        <f>分析係数表!F21</f>
        <v>0.425556514517416</v>
      </c>
      <c r="U18" s="86">
        <f t="shared" si="7"/>
        <v>1.3803572001837553E-2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投入係数表!AB19</f>
        <v>0</v>
      </c>
      <c r="E19" s="77">
        <f t="shared" si="0"/>
        <v>0</v>
      </c>
      <c r="F19" s="76">
        <f>分析係数表!C22</f>
        <v>8.038175161462835E-2</v>
      </c>
      <c r="G19" s="77">
        <f t="shared" si="1"/>
        <v>0</v>
      </c>
      <c r="H19" s="77">
        <v>5.6649057540895231E-3</v>
      </c>
      <c r="I19" s="77">
        <f t="shared" si="2"/>
        <v>5.6649057540895231E-3</v>
      </c>
      <c r="J19" s="76">
        <f>分析係数表!G22</f>
        <v>0.19463811255169108</v>
      </c>
      <c r="K19" s="78">
        <f t="shared" si="3"/>
        <v>1.1026065637591989E-3</v>
      </c>
      <c r="L19" s="79"/>
      <c r="M19" s="80"/>
      <c r="N19" s="81">
        <f>分析係数表!H22</f>
        <v>4.3379646269970129E-5</v>
      </c>
      <c r="O19" s="82">
        <f t="shared" si="4"/>
        <v>1.5057493142202989E-3</v>
      </c>
      <c r="P19" s="76">
        <f>分析係数表!C22</f>
        <v>8.038175161462835E-2</v>
      </c>
      <c r="Q19" s="82">
        <f t="shared" si="5"/>
        <v>1.2103476736955304E-4</v>
      </c>
      <c r="R19" s="83">
        <v>2.3213952047142429E-3</v>
      </c>
      <c r="S19" s="84">
        <f t="shared" si="6"/>
        <v>7.9863009588037655E-3</v>
      </c>
      <c r="T19" s="85">
        <f>分析係数表!F22</f>
        <v>0.41254969334958147</v>
      </c>
      <c r="U19" s="86">
        <f t="shared" si="7"/>
        <v>3.294746011551962E-3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8.9115775739568713E-4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投入係数表!AB21</f>
        <v>0</v>
      </c>
      <c r="E21" s="77">
        <f t="shared" si="0"/>
        <v>0</v>
      </c>
      <c r="F21" s="76">
        <f>分析係数表!C24</f>
        <v>0.43147437344773087</v>
      </c>
      <c r="G21" s="77">
        <f t="shared" si="1"/>
        <v>0</v>
      </c>
      <c r="H21" s="77">
        <v>1.8747155856323985E-2</v>
      </c>
      <c r="I21" s="77">
        <f t="shared" si="2"/>
        <v>1.8747155856323985E-2</v>
      </c>
      <c r="J21" s="76">
        <f>分析係数表!G24</f>
        <v>0.20829056454796685</v>
      </c>
      <c r="K21" s="78">
        <f t="shared" si="3"/>
        <v>3.9048556769824458E-3</v>
      </c>
      <c r="L21" s="79"/>
      <c r="M21" s="80"/>
      <c r="N21" s="81">
        <f>分析係数表!H24</f>
        <v>3.3906948002854204E-4</v>
      </c>
      <c r="O21" s="82">
        <f t="shared" si="4"/>
        <v>1.1769428313191317E-2</v>
      </c>
      <c r="P21" s="76">
        <f>分析係数表!C24</f>
        <v>0.43147437344773087</v>
      </c>
      <c r="Q21" s="82">
        <f t="shared" si="5"/>
        <v>5.0782067072722079E-3</v>
      </c>
      <c r="R21" s="83">
        <v>2.1995913792850916E-2</v>
      </c>
      <c r="S21" s="84">
        <f t="shared" si="6"/>
        <v>4.0743069649174901E-2</v>
      </c>
      <c r="T21" s="85">
        <f>分析係数表!F24</f>
        <v>0.39163047769443349</v>
      </c>
      <c r="U21" s="86">
        <f t="shared" si="7"/>
        <v>1.5956227829443941E-2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投入係数表!AB22</f>
        <v>0</v>
      </c>
      <c r="E22" s="77">
        <f t="shared" si="0"/>
        <v>0</v>
      </c>
      <c r="F22" s="76">
        <f>分析係数表!C25</f>
        <v>2.0402938023075357E-2</v>
      </c>
      <c r="G22" s="77">
        <f t="shared" si="1"/>
        <v>0</v>
      </c>
      <c r="H22" s="77">
        <v>2.2660322678083192E-3</v>
      </c>
      <c r="I22" s="77">
        <f t="shared" si="2"/>
        <v>2.2660322678083192E-3</v>
      </c>
      <c r="J22" s="76">
        <f>分析係数表!G25</f>
        <v>0.19686528023418917</v>
      </c>
      <c r="K22" s="78">
        <f t="shared" si="3"/>
        <v>4.4610307742179998E-4</v>
      </c>
      <c r="L22" s="79"/>
      <c r="M22" s="80"/>
      <c r="N22" s="81">
        <f>分析係数表!H25</f>
        <v>5.1170276620495381E-4</v>
      </c>
      <c r="O22" s="82">
        <f t="shared" si="4"/>
        <v>1.7761695992231284E-2</v>
      </c>
      <c r="P22" s="76">
        <f>分析係数表!C25</f>
        <v>2.0402938023075357E-2</v>
      </c>
      <c r="Q22" s="82">
        <f t="shared" si="5"/>
        <v>3.6239078251420082E-4</v>
      </c>
      <c r="R22" s="83">
        <v>4.3990893873976306E-3</v>
      </c>
      <c r="S22" s="84">
        <f t="shared" si="6"/>
        <v>6.6651216552059498E-3</v>
      </c>
      <c r="T22" s="85">
        <f>分析係数表!F25</f>
        <v>0.34975910227480639</v>
      </c>
      <c r="U22" s="86">
        <f t="shared" si="7"/>
        <v>2.3311869666772047E-3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投入係数表!AB23</f>
        <v>0</v>
      </c>
      <c r="E23" s="77">
        <f t="shared" si="0"/>
        <v>0</v>
      </c>
      <c r="F23" s="76">
        <f>分析係数表!C26</f>
        <v>0.47286916478187335</v>
      </c>
      <c r="G23" s="77">
        <f t="shared" si="1"/>
        <v>0</v>
      </c>
      <c r="H23" s="77">
        <v>2.6878025547413337E-2</v>
      </c>
      <c r="I23" s="77">
        <f t="shared" si="2"/>
        <v>2.6878025547413337E-2</v>
      </c>
      <c r="J23" s="76">
        <f>分析係数表!G26</f>
        <v>0.19643719482749369</v>
      </c>
      <c r="K23" s="78">
        <f t="shared" si="3"/>
        <v>5.2798439410355865E-3</v>
      </c>
      <c r="L23" s="79"/>
      <c r="M23" s="80"/>
      <c r="N23" s="81">
        <f>分析係数表!H26</f>
        <v>1.0239367117519889E-2</v>
      </c>
      <c r="O23" s="82">
        <f t="shared" si="4"/>
        <v>0.35541829731167301</v>
      </c>
      <c r="P23" s="76">
        <f>分析係数表!C26</f>
        <v>0.47286916478187335</v>
      </c>
      <c r="Q23" s="82">
        <f t="shared" si="5"/>
        <v>0.16806635339796636</v>
      </c>
      <c r="R23" s="83">
        <v>0.1938263050380177</v>
      </c>
      <c r="S23" s="84">
        <f t="shared" si="6"/>
        <v>0.22070433058543104</v>
      </c>
      <c r="T23" s="85">
        <f>分析係数表!F26</f>
        <v>0.33423527698357336</v>
      </c>
      <c r="U23" s="86">
        <f t="shared" si="7"/>
        <v>7.3767173064695685E-2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投入係数表!AB24</f>
        <v>0</v>
      </c>
      <c r="E24" s="77">
        <f t="shared" si="0"/>
        <v>0</v>
      </c>
      <c r="F24" s="76">
        <f>分析係数表!C27</f>
        <v>1</v>
      </c>
      <c r="G24" s="77">
        <f t="shared" si="1"/>
        <v>0</v>
      </c>
      <c r="H24" s="77">
        <v>9.6526627006683612E-3</v>
      </c>
      <c r="I24" s="77">
        <f t="shared" si="2"/>
        <v>9.6526627006683612E-3</v>
      </c>
      <c r="J24" s="76">
        <f>分析係数表!G27</f>
        <v>0.17103446822411195</v>
      </c>
      <c r="K24" s="78">
        <f t="shared" si="3"/>
        <v>1.6509380319555335E-3</v>
      </c>
      <c r="L24" s="79"/>
      <c r="M24" s="80"/>
      <c r="N24" s="81">
        <f>分析係数表!H27</f>
        <v>1.1068892190070134E-2</v>
      </c>
      <c r="O24" s="82">
        <f t="shared" si="4"/>
        <v>0.38421191174890607</v>
      </c>
      <c r="P24" s="76">
        <f>分析係数表!C27</f>
        <v>1</v>
      </c>
      <c r="Q24" s="82">
        <f t="shared" si="5"/>
        <v>0.38421191174890607</v>
      </c>
      <c r="R24" s="83">
        <v>0.40084538553695337</v>
      </c>
      <c r="S24" s="84">
        <f t="shared" si="6"/>
        <v>0.4104980482376217</v>
      </c>
      <c r="T24" s="85">
        <f>分析係数表!F27</f>
        <v>0.3217420626139369</v>
      </c>
      <c r="U24" s="86">
        <f t="shared" si="7"/>
        <v>0.13207448873896777</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投入係数表!AB25</f>
        <v>0</v>
      </c>
      <c r="E25" s="77">
        <f t="shared" si="0"/>
        <v>0</v>
      </c>
      <c r="F25" s="76">
        <f>分析係数表!C28</f>
        <v>0.16320886633176235</v>
      </c>
      <c r="G25" s="77">
        <f t="shared" si="1"/>
        <v>0</v>
      </c>
      <c r="H25" s="77">
        <v>4.084917852277882E-2</v>
      </c>
      <c r="I25" s="77">
        <f t="shared" si="2"/>
        <v>4.084917852277882E-2</v>
      </c>
      <c r="J25" s="76">
        <f>分析係数表!G28</f>
        <v>0.12483282142099486</v>
      </c>
      <c r="K25" s="78">
        <f t="shared" si="3"/>
        <v>5.0993182077283868E-3</v>
      </c>
      <c r="L25" s="79"/>
      <c r="M25" s="80"/>
      <c r="N25" s="81">
        <f>分析係数表!H28</f>
        <v>1.8347819774390428E-2</v>
      </c>
      <c r="O25" s="82">
        <f t="shared" si="4"/>
        <v>0.63687050075950402</v>
      </c>
      <c r="P25" s="76">
        <f>分析係数表!C28</f>
        <v>0.16320886633176235</v>
      </c>
      <c r="Q25" s="82">
        <f t="shared" si="5"/>
        <v>0.10394291242910045</v>
      </c>
      <c r="R25" s="83">
        <v>0.12671641539358083</v>
      </c>
      <c r="S25" s="84">
        <f t="shared" si="6"/>
        <v>0.16756559391635967</v>
      </c>
      <c r="T25" s="85">
        <f>分析係数表!F28</f>
        <v>0.21296475644963428</v>
      </c>
      <c r="U25" s="86">
        <f t="shared" si="7"/>
        <v>3.5685565897735853E-2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投入係数表!AB26</f>
        <v>3.8691847075080607E-3</v>
      </c>
      <c r="E26" s="77">
        <f t="shared" si="0"/>
        <v>0.3869184707508061</v>
      </c>
      <c r="F26" s="76">
        <f>分析係数表!C29</f>
        <v>0.17511419896605485</v>
      </c>
      <c r="G26" s="77">
        <f t="shared" si="1"/>
        <v>6.7754918070698333E-2</v>
      </c>
      <c r="H26" s="77">
        <v>9.3783222660307544E-2</v>
      </c>
      <c r="I26" s="77">
        <f t="shared" si="2"/>
        <v>9.3783222660307544E-2</v>
      </c>
      <c r="J26" s="76">
        <f>分析係数表!G29</f>
        <v>0.26067586141523297</v>
      </c>
      <c r="K26" s="78">
        <f t="shared" si="3"/>
        <v>2.4447022353272264E-2</v>
      </c>
      <c r="L26" s="79"/>
      <c r="M26" s="80"/>
      <c r="N26" s="81">
        <f>分析係数表!H29</f>
        <v>9.8560326923179068E-3</v>
      </c>
      <c r="O26" s="82">
        <f t="shared" si="4"/>
        <v>0.34211239010642014</v>
      </c>
      <c r="P26" s="76">
        <f>分析係数表!C29</f>
        <v>0.17511419896605485</v>
      </c>
      <c r="Q26" s="82">
        <f t="shared" si="5"/>
        <v>5.9908737149848228E-2</v>
      </c>
      <c r="R26" s="83">
        <v>8.4134826287080675E-2</v>
      </c>
      <c r="S26" s="84">
        <f t="shared" si="6"/>
        <v>0.17791804894738822</v>
      </c>
      <c r="T26" s="85">
        <f>分析係数表!F29</f>
        <v>0.43490212806294137</v>
      </c>
      <c r="U26" s="86">
        <f t="shared" si="7"/>
        <v>7.7376938108025706E-2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投入係数表!AB27</f>
        <v>2.9479502533394748E-3</v>
      </c>
      <c r="E27" s="77">
        <f t="shared" si="0"/>
        <v>0.29479502533394747</v>
      </c>
      <c r="F27" s="76">
        <f>分析係数表!C30</f>
        <v>1</v>
      </c>
      <c r="G27" s="77">
        <f t="shared" si="1"/>
        <v>0.29479502533394747</v>
      </c>
      <c r="H27" s="77">
        <v>0.38523657528065641</v>
      </c>
      <c r="I27" s="77">
        <f t="shared" si="2"/>
        <v>0.38523657528065641</v>
      </c>
      <c r="J27" s="76">
        <f>分析係数表!G30</f>
        <v>0.34449040627670319</v>
      </c>
      <c r="K27" s="78">
        <f t="shared" si="3"/>
        <v>0.13271030433107908</v>
      </c>
      <c r="L27" s="79"/>
      <c r="M27" s="80"/>
      <c r="N27" s="81">
        <f>分析係数表!H30</f>
        <v>0</v>
      </c>
      <c r="O27" s="82">
        <f t="shared" si="4"/>
        <v>0</v>
      </c>
      <c r="P27" s="76">
        <f>分析係数表!C30</f>
        <v>1</v>
      </c>
      <c r="Q27" s="82">
        <f t="shared" si="5"/>
        <v>0</v>
      </c>
      <c r="R27" s="83">
        <v>0.11651580840310884</v>
      </c>
      <c r="S27" s="84">
        <f t="shared" si="6"/>
        <v>0.50175238368376529</v>
      </c>
      <c r="T27" s="85">
        <f>分析係数表!F30</f>
        <v>0.43986930008545017</v>
      </c>
      <c r="U27" s="86">
        <f t="shared" si="7"/>
        <v>0.22070546982718409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投入係数表!AB28</f>
        <v>7.6738830032243202E-2</v>
      </c>
      <c r="E28" s="77">
        <f t="shared" si="0"/>
        <v>7.6738830032243204</v>
      </c>
      <c r="F28" s="76">
        <f>分析係数表!C31</f>
        <v>0.18996181002708823</v>
      </c>
      <c r="G28" s="77">
        <f t="shared" si="1"/>
        <v>1.4577447052285997</v>
      </c>
      <c r="H28" s="77">
        <v>1.523491678886989</v>
      </c>
      <c r="I28" s="77">
        <f t="shared" si="2"/>
        <v>1.523491678886989</v>
      </c>
      <c r="J28" s="76">
        <f>分析係数表!G31</f>
        <v>7.0838389091119197E-2</v>
      </c>
      <c r="K28" s="78">
        <f t="shared" si="3"/>
        <v>0.10792169632607895</v>
      </c>
      <c r="L28" s="79"/>
      <c r="M28" s="80"/>
      <c r="N28" s="81">
        <f>分析係数表!H31</f>
        <v>2.3010689098960483E-2</v>
      </c>
      <c r="O28" s="82">
        <f t="shared" si="4"/>
        <v>0.79872318724926561</v>
      </c>
      <c r="P28" s="76">
        <f>分析係数表!C31</f>
        <v>0.18996181002708823</v>
      </c>
      <c r="Q28" s="82">
        <f t="shared" si="5"/>
        <v>0.15172690236047542</v>
      </c>
      <c r="R28" s="83">
        <v>0.20937588199541282</v>
      </c>
      <c r="S28" s="84">
        <f t="shared" si="6"/>
        <v>1.7328675608824018</v>
      </c>
      <c r="T28" s="85">
        <f>分析係数表!F31</f>
        <v>0.34223146703645924</v>
      </c>
      <c r="U28" s="86">
        <f t="shared" si="7"/>
        <v>0.59304180754067526</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投入係数表!AB29</f>
        <v>9.3965914325195767E-3</v>
      </c>
      <c r="E29" s="77">
        <f t="shared" si="0"/>
        <v>0.93965914325195765</v>
      </c>
      <c r="F29" s="76">
        <f>分析係数表!C32</f>
        <v>1</v>
      </c>
      <c r="G29" s="77">
        <f t="shared" si="1"/>
        <v>0.93965914325195765</v>
      </c>
      <c r="H29" s="77">
        <v>1.0577154718527439</v>
      </c>
      <c r="I29" s="77">
        <f t="shared" si="2"/>
        <v>1.0577154718527439</v>
      </c>
      <c r="J29" s="76">
        <f>分析係数表!G32</f>
        <v>0.14032906064664244</v>
      </c>
      <c r="K29" s="78">
        <f t="shared" si="3"/>
        <v>0.14842821859651573</v>
      </c>
      <c r="L29" s="79"/>
      <c r="M29" s="80"/>
      <c r="N29" s="81">
        <f>分析係数表!H32</f>
        <v>6.1785010473086027E-3</v>
      </c>
      <c r="O29" s="82">
        <f t="shared" si="4"/>
        <v>0.21446172375394829</v>
      </c>
      <c r="P29" s="76">
        <f>分析係数表!C32</f>
        <v>1</v>
      </c>
      <c r="Q29" s="82">
        <f t="shared" si="5"/>
        <v>0.21446172375394829</v>
      </c>
      <c r="R29" s="83">
        <v>0.29530003460613413</v>
      </c>
      <c r="S29" s="84">
        <f t="shared" si="6"/>
        <v>1.353015506458878</v>
      </c>
      <c r="T29" s="85">
        <f>分析係数表!F32</f>
        <v>0.48206428161469295</v>
      </c>
      <c r="U29" s="86">
        <f t="shared" si="7"/>
        <v>0.65224044813463899</v>
      </c>
      <c r="V29" s="87">
        <f>分析係数表!D32</f>
        <v>1.827051846183279E-2</v>
      </c>
      <c r="W29" s="88">
        <f t="shared" si="8"/>
        <v>0</v>
      </c>
      <c r="X29" s="76">
        <f>分析係数表!E32</f>
        <v>2.7549263439831644E-2</v>
      </c>
      <c r="Y29" s="89">
        <f t="shared" si="9"/>
        <v>0</v>
      </c>
    </row>
    <row r="30" spans="1:25" x14ac:dyDescent="0.2">
      <c r="A30" s="6" t="s">
        <v>18</v>
      </c>
      <c r="B30" s="5" t="s">
        <v>274</v>
      </c>
      <c r="C30" s="75">
        <f>最終需要_まとめ!C31</f>
        <v>100</v>
      </c>
      <c r="D30" s="76">
        <f>投入係数表!AB30</f>
        <v>0</v>
      </c>
      <c r="E30" s="77">
        <f t="shared" si="0"/>
        <v>0</v>
      </c>
      <c r="F30" s="76">
        <f>分析係数表!C33</f>
        <v>0.86409315680331789</v>
      </c>
      <c r="G30" s="77">
        <f t="shared" si="1"/>
        <v>0</v>
      </c>
      <c r="H30" s="77">
        <v>5.721610376161515E-2</v>
      </c>
      <c r="I30" s="77">
        <f t="shared" si="2"/>
        <v>100.05721610376162</v>
      </c>
      <c r="J30" s="76">
        <f>分析係数表!G33</f>
        <v>0.50769230769230766</v>
      </c>
      <c r="K30" s="78">
        <f t="shared" si="3"/>
        <v>50.798278944986663</v>
      </c>
      <c r="L30" s="79"/>
      <c r="M30" s="80"/>
      <c r="N30" s="81">
        <f>分析係数表!H33</f>
        <v>9.5612281574628043E-4</v>
      </c>
      <c r="O30" s="82">
        <f t="shared" si="4"/>
        <v>3.3187944068529041E-2</v>
      </c>
      <c r="P30" s="76">
        <f>分析係数表!C33</f>
        <v>0.86409315680331789</v>
      </c>
      <c r="Q30" s="82">
        <f t="shared" si="5"/>
        <v>2.8677475357987207E-2</v>
      </c>
      <c r="R30" s="83">
        <v>9.7121922226758695E-2</v>
      </c>
      <c r="S30" s="84">
        <f t="shared" si="6"/>
        <v>100.15433802598838</v>
      </c>
      <c r="T30" s="85">
        <f>分析係数表!F33</f>
        <v>0.64348226623675731</v>
      </c>
      <c r="U30" s="86">
        <f t="shared" si="7"/>
        <v>64.447540406405238</v>
      </c>
      <c r="V30" s="87">
        <f>分析係数表!D33</f>
        <v>0.11340396130815293</v>
      </c>
      <c r="W30" s="88">
        <f t="shared" si="8"/>
        <v>11</v>
      </c>
      <c r="X30" s="76">
        <f>分析係数表!E33</f>
        <v>0.11146936895439889</v>
      </c>
      <c r="Y30" s="89">
        <f t="shared" si="9"/>
        <v>11</v>
      </c>
    </row>
    <row r="31" spans="1:25" x14ac:dyDescent="0.2">
      <c r="A31" s="6" t="s">
        <v>19</v>
      </c>
      <c r="B31" s="5" t="s">
        <v>275</v>
      </c>
      <c r="C31" s="90"/>
      <c r="D31" s="76">
        <f>投入係数表!AB31</f>
        <v>1.5292491939198526E-2</v>
      </c>
      <c r="E31" s="77">
        <f t="shared" si="0"/>
        <v>1.5292491939198527</v>
      </c>
      <c r="F31" s="76">
        <f>分析係数表!C34</f>
        <v>0.40150848192581112</v>
      </c>
      <c r="G31" s="77">
        <f t="shared" si="1"/>
        <v>0.61400652233703046</v>
      </c>
      <c r="H31" s="77">
        <v>0.78256626298262622</v>
      </c>
      <c r="I31" s="77">
        <f t="shared" si="2"/>
        <v>0.78256626298262622</v>
      </c>
      <c r="J31" s="76">
        <f>分析係数表!G34</f>
        <v>0.42480512041441487</v>
      </c>
      <c r="K31" s="78">
        <f t="shared" si="3"/>
        <v>0.33243815557859319</v>
      </c>
      <c r="L31" s="79"/>
      <c r="M31" s="80"/>
      <c r="N31" s="81">
        <f>分析係数表!H34</f>
        <v>0.15672180898436738</v>
      </c>
      <c r="O31" s="82">
        <f t="shared" si="4"/>
        <v>5.4399649764995273</v>
      </c>
      <c r="P31" s="76">
        <f>分析係数表!C34</f>
        <v>0.40150848192581112</v>
      </c>
      <c r="Q31" s="82">
        <f t="shared" si="5"/>
        <v>2.184192079443906</v>
      </c>
      <c r="R31" s="83">
        <v>2.3840116548890573</v>
      </c>
      <c r="S31" s="84">
        <f t="shared" si="6"/>
        <v>3.1665779178716837</v>
      </c>
      <c r="T31" s="85">
        <f>分析係数表!F34</f>
        <v>0.69808980649017505</v>
      </c>
      <c r="U31" s="86">
        <f t="shared" si="7"/>
        <v>2.2105557659231052</v>
      </c>
      <c r="V31" s="87">
        <f>分析係数表!D34</f>
        <v>0.1643762608024307</v>
      </c>
      <c r="W31" s="88">
        <f t="shared" si="8"/>
        <v>1</v>
      </c>
      <c r="X31" s="76">
        <f>分析係数表!E34</f>
        <v>0.12280028889497671</v>
      </c>
      <c r="Y31" s="89">
        <f t="shared" si="9"/>
        <v>0</v>
      </c>
    </row>
    <row r="32" spans="1:25" x14ac:dyDescent="0.2">
      <c r="A32" s="6" t="s">
        <v>20</v>
      </c>
      <c r="B32" s="5" t="s">
        <v>37</v>
      </c>
      <c r="C32" s="90"/>
      <c r="D32" s="76">
        <f>投入係数表!AB32</f>
        <v>2.6439428834638415E-2</v>
      </c>
      <c r="E32" s="77">
        <f t="shared" si="0"/>
        <v>2.6439428834638417</v>
      </c>
      <c r="F32" s="76">
        <f>分析係数表!C35</f>
        <v>0.54799934277091245</v>
      </c>
      <c r="G32" s="77">
        <f t="shared" si="1"/>
        <v>1.4488789624620164</v>
      </c>
      <c r="H32" s="77">
        <v>1.6024040550195344</v>
      </c>
      <c r="I32" s="77">
        <f t="shared" si="2"/>
        <v>1.6024040550195344</v>
      </c>
      <c r="J32" s="76">
        <f>分析係数表!G35</f>
        <v>0.31370112289734142</v>
      </c>
      <c r="K32" s="78">
        <f t="shared" si="3"/>
        <v>0.50267595139488119</v>
      </c>
      <c r="L32" s="79"/>
      <c r="M32" s="80"/>
      <c r="N32" s="81">
        <f>分析係数表!H35</f>
        <v>5.7539116932049765E-2</v>
      </c>
      <c r="O32" s="82">
        <f t="shared" si="4"/>
        <v>1.997238182212941</v>
      </c>
      <c r="P32" s="76">
        <f>分析係数表!C35</f>
        <v>0.54799934277091245</v>
      </c>
      <c r="Q32" s="82">
        <f t="shared" si="5"/>
        <v>1.0944852112096635</v>
      </c>
      <c r="R32" s="83">
        <v>1.5170563617087891</v>
      </c>
      <c r="S32" s="84">
        <f t="shared" si="6"/>
        <v>3.1194604167283235</v>
      </c>
      <c r="T32" s="85">
        <f>分析係数表!F35</f>
        <v>0.64107230038613461</v>
      </c>
      <c r="U32" s="86">
        <f t="shared" si="7"/>
        <v>1.9997996653155166</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投入係数表!AB33</f>
        <v>8.2911100875172731E-4</v>
      </c>
      <c r="E33" s="77">
        <f t="shared" si="0"/>
        <v>8.2911100875172727E-2</v>
      </c>
      <c r="F33" s="76">
        <f>分析係数表!C36</f>
        <v>1</v>
      </c>
      <c r="G33" s="77">
        <f t="shared" si="1"/>
        <v>8.2911100875172727E-2</v>
      </c>
      <c r="H33" s="77">
        <v>0.24555598982096438</v>
      </c>
      <c r="I33" s="77">
        <f t="shared" si="2"/>
        <v>0.24555598982096438</v>
      </c>
      <c r="J33" s="76">
        <f>分析係数表!G36</f>
        <v>7.1688905781264842E-2</v>
      </c>
      <c r="K33" s="78">
        <f t="shared" si="3"/>
        <v>1.7603640218300343E-2</v>
      </c>
      <c r="L33" s="79"/>
      <c r="M33" s="80"/>
      <c r="N33" s="81">
        <f>分析係数表!H36</f>
        <v>0.19452761335809809</v>
      </c>
      <c r="O33" s="82">
        <f t="shared" si="4"/>
        <v>6.7522408686314392</v>
      </c>
      <c r="P33" s="76">
        <f>分析係数表!C36</f>
        <v>1</v>
      </c>
      <c r="Q33" s="82">
        <f t="shared" si="5"/>
        <v>6.7522408686314392</v>
      </c>
      <c r="R33" s="83">
        <v>7.2114970050929816</v>
      </c>
      <c r="S33" s="84">
        <f t="shared" si="6"/>
        <v>7.4570529949139459</v>
      </c>
      <c r="T33" s="85">
        <f>分析係数表!F36</f>
        <v>0.82458021691620631</v>
      </c>
      <c r="U33" s="86">
        <f t="shared" si="7"/>
        <v>6.1489383761017873</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投入係数表!AB34</f>
        <v>4.3390142791340396E-2</v>
      </c>
      <c r="E34" s="77">
        <f t="shared" si="0"/>
        <v>4.3390142791340391</v>
      </c>
      <c r="F34" s="76">
        <f>分析係数表!C37</f>
        <v>0.69131042420256494</v>
      </c>
      <c r="G34" s="77">
        <f t="shared" si="1"/>
        <v>2.9996058019291389</v>
      </c>
      <c r="H34" s="77">
        <v>3.3409823303747568</v>
      </c>
      <c r="I34" s="77">
        <f t="shared" si="2"/>
        <v>3.3409823303747568</v>
      </c>
      <c r="J34" s="76">
        <f>分析係数表!G37</f>
        <v>0.4182361073997049</v>
      </c>
      <c r="K34" s="78">
        <f t="shared" si="3"/>
        <v>1.3973194447471331</v>
      </c>
      <c r="L34" s="79"/>
      <c r="M34" s="80"/>
      <c r="N34" s="81">
        <f>分析係数表!H37</f>
        <v>4.8668421919292611E-2</v>
      </c>
      <c r="O34" s="82">
        <f t="shared" si="4"/>
        <v>1.6893278122438105</v>
      </c>
      <c r="P34" s="76">
        <f>分析係数表!C37</f>
        <v>0.69131042420256494</v>
      </c>
      <c r="Q34" s="82">
        <f t="shared" si="5"/>
        <v>1.1678499264994595</v>
      </c>
      <c r="R34" s="83">
        <v>1.4160213671191222</v>
      </c>
      <c r="S34" s="84">
        <f t="shared" si="6"/>
        <v>4.7570036974938787</v>
      </c>
      <c r="T34" s="85">
        <f>分析係数表!F37</f>
        <v>0.69719766239499947</v>
      </c>
      <c r="U34" s="86">
        <f t="shared" si="7"/>
        <v>3.3165718578971015</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投入係数表!AB35</f>
        <v>9.6729617687701525E-3</v>
      </c>
      <c r="E35" s="77">
        <f t="shared" si="0"/>
        <v>0.96729617687701519</v>
      </c>
      <c r="F35" s="76">
        <f>分析係数表!C38</f>
        <v>0.16493332646861969</v>
      </c>
      <c r="G35" s="77">
        <f t="shared" si="1"/>
        <v>0.15953937613270444</v>
      </c>
      <c r="H35" s="77">
        <v>0.23153435608256936</v>
      </c>
      <c r="I35" s="77">
        <f t="shared" si="2"/>
        <v>0.23153435608256936</v>
      </c>
      <c r="J35" s="76">
        <f>分析係数表!G38</f>
        <v>0.22742119554523632</v>
      </c>
      <c r="K35" s="78">
        <f t="shared" si="3"/>
        <v>5.2655820070094381E-2</v>
      </c>
      <c r="L35" s="79"/>
      <c r="M35" s="80"/>
      <c r="N35" s="81">
        <f>分析係数表!H38</f>
        <v>4.333006953137588E-2</v>
      </c>
      <c r="O35" s="82">
        <f t="shared" si="4"/>
        <v>1.50402845786119</v>
      </c>
      <c r="P35" s="76">
        <f>分析係数表!C38</f>
        <v>0.16493332646861969</v>
      </c>
      <c r="Q35" s="82">
        <f t="shared" si="5"/>
        <v>0.24806441665851425</v>
      </c>
      <c r="R35" s="83">
        <v>0.32552744639357178</v>
      </c>
      <c r="S35" s="84">
        <f t="shared" si="6"/>
        <v>0.55706180247614112</v>
      </c>
      <c r="T35" s="85">
        <f>分析係数表!F38</f>
        <v>0.45295344535830939</v>
      </c>
      <c r="U35" s="86">
        <f t="shared" si="7"/>
        <v>0.25232306270907812</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投入係数表!AB36</f>
        <v>0</v>
      </c>
      <c r="E36" s="77">
        <f t="shared" si="0"/>
        <v>0</v>
      </c>
      <c r="F36" s="76">
        <f>分析係数表!C39</f>
        <v>1</v>
      </c>
      <c r="G36" s="77">
        <f t="shared" si="1"/>
        <v>0</v>
      </c>
      <c r="H36" s="77">
        <v>0.15303335348679065</v>
      </c>
      <c r="I36" s="77">
        <f t="shared" si="2"/>
        <v>0.15303335348679065</v>
      </c>
      <c r="J36" s="76">
        <f>分析係数表!G39</f>
        <v>0.35098455975764681</v>
      </c>
      <c r="K36" s="78">
        <f t="shared" si="3"/>
        <v>5.371234420179756E-2</v>
      </c>
      <c r="L36" s="79"/>
      <c r="M36" s="80"/>
      <c r="N36" s="81">
        <f>分析係数表!H39</f>
        <v>3.8129823772400278E-3</v>
      </c>
      <c r="O36" s="82">
        <f t="shared" si="4"/>
        <v>0.13235229176218016</v>
      </c>
      <c r="P36" s="76">
        <f>分析係数表!C39</f>
        <v>1</v>
      </c>
      <c r="Q36" s="82">
        <f t="shared" si="5"/>
        <v>0.13235229176218016</v>
      </c>
      <c r="R36" s="83">
        <v>0.18314371557721873</v>
      </c>
      <c r="S36" s="84">
        <f t="shared" si="6"/>
        <v>0.33617706906400935</v>
      </c>
      <c r="T36" s="85">
        <f>分析係数表!F39</f>
        <v>0.70174924264634031</v>
      </c>
      <c r="U36" s="86">
        <f t="shared" si="7"/>
        <v>0.235912003610735</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投入係数表!AB37</f>
        <v>9.2123445416858587E-5</v>
      </c>
      <c r="E37" s="77">
        <f t="shared" si="0"/>
        <v>9.2123445416858584E-3</v>
      </c>
      <c r="F37" s="76">
        <f>分析係数表!C40</f>
        <v>0.986418220166009</v>
      </c>
      <c r="G37" s="77">
        <f t="shared" si="1"/>
        <v>9.0872245063658118E-3</v>
      </c>
      <c r="H37" s="77">
        <v>1.6401437875326368E-2</v>
      </c>
      <c r="I37" s="77">
        <f t="shared" si="2"/>
        <v>1.6401437875326368E-2</v>
      </c>
      <c r="J37" s="76">
        <f>分析係数表!G40</f>
        <v>0.50833339863186511</v>
      </c>
      <c r="K37" s="78">
        <f t="shared" si="3"/>
        <v>8.3373986576140494E-3</v>
      </c>
      <c r="L37" s="79"/>
      <c r="M37" s="80"/>
      <c r="N37" s="81">
        <f>分析係数表!H40</f>
        <v>2.8557086729192376E-2</v>
      </c>
      <c r="O37" s="82">
        <f t="shared" si="4"/>
        <v>0.99124399242457517</v>
      </c>
      <c r="P37" s="76">
        <f>分析係数表!C40</f>
        <v>0.986418220166009</v>
      </c>
      <c r="Q37" s="82">
        <f t="shared" si="5"/>
        <v>0.97778113475769834</v>
      </c>
      <c r="R37" s="83">
        <v>0.98276697333266738</v>
      </c>
      <c r="S37" s="84">
        <f t="shared" si="6"/>
        <v>0.99916841120799371</v>
      </c>
      <c r="T37" s="85">
        <f>分析係数表!F40</f>
        <v>0.70189391861713379</v>
      </c>
      <c r="U37" s="86">
        <f t="shared" si="7"/>
        <v>0.70131023150123439</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投入係数表!AB38</f>
        <v>0</v>
      </c>
      <c r="E38" s="77">
        <f t="shared" si="0"/>
        <v>0</v>
      </c>
      <c r="F38" s="76">
        <f>分析係数表!C41</f>
        <v>0.80184103858729516</v>
      </c>
      <c r="G38" s="77">
        <f t="shared" si="1"/>
        <v>0</v>
      </c>
      <c r="H38" s="77">
        <v>6.0831158485955307E-3</v>
      </c>
      <c r="I38" s="77">
        <f t="shared" si="2"/>
        <v>6.0831158485955307E-3</v>
      </c>
      <c r="J38" s="76">
        <f>分析係数表!G41</f>
        <v>0.44493407945472047</v>
      </c>
      <c r="K38" s="78">
        <f t="shared" si="3"/>
        <v>2.7065855503112732E-3</v>
      </c>
      <c r="L38" s="79"/>
      <c r="M38" s="80"/>
      <c r="N38" s="81">
        <f>分析係数表!H41</f>
        <v>5.1019775806905684E-2</v>
      </c>
      <c r="O38" s="82">
        <f t="shared" si="4"/>
        <v>1.770945570990119</v>
      </c>
      <c r="P38" s="76">
        <f>分析係数表!C41</f>
        <v>0.80184103858729516</v>
      </c>
      <c r="Q38" s="82">
        <f t="shared" si="5"/>
        <v>1.4200168359242875</v>
      </c>
      <c r="R38" s="83">
        <v>1.4468827848438661</v>
      </c>
      <c r="S38" s="84">
        <f t="shared" si="6"/>
        <v>1.4529659006924616</v>
      </c>
      <c r="T38" s="85">
        <f>分析係数表!F41</f>
        <v>0.54844555184325272</v>
      </c>
      <c r="U38" s="86">
        <f t="shared" si="7"/>
        <v>0.79687268521470578</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投入係数表!AB39</f>
        <v>1.5660985720865961E-3</v>
      </c>
      <c r="E39" s="77">
        <f>$C$30*D39</f>
        <v>0.15660985720865961</v>
      </c>
      <c r="F39" s="76">
        <f>分析係数表!C42</f>
        <v>0.44131191733123665</v>
      </c>
      <c r="G39" s="77">
        <f>E39*F39</f>
        <v>6.9113796357724772E-2</v>
      </c>
      <c r="H39" s="77">
        <v>8.3410455591666419E-2</v>
      </c>
      <c r="I39" s="77">
        <f>C39+H39</f>
        <v>8.3410455591666419E-2</v>
      </c>
      <c r="J39" s="76">
        <f>分析係数表!G42</f>
        <v>0.48534983581712554</v>
      </c>
      <c r="K39" s="78">
        <f>I39*J39</f>
        <v>4.0483250926846938E-2</v>
      </c>
      <c r="L39" s="79"/>
      <c r="M39" s="80"/>
      <c r="N39" s="81">
        <f>分析係数表!H42</f>
        <v>1.2950152359941286E-2</v>
      </c>
      <c r="O39" s="82">
        <f t="shared" si="4"/>
        <v>0.44951226466152105</v>
      </c>
      <c r="P39" s="76">
        <f>分析係数表!C42</f>
        <v>0.44131191733123665</v>
      </c>
      <c r="Q39" s="82">
        <f>O39*P39</f>
        <v>0.19837511938168215</v>
      </c>
      <c r="R39" s="83">
        <v>0.20967921481679624</v>
      </c>
      <c r="S39" s="84">
        <f>I39+R39</f>
        <v>0.29308967040846268</v>
      </c>
      <c r="T39" s="85">
        <f>分析係数表!F42</f>
        <v>0.55380146501641825</v>
      </c>
      <c r="U39" s="86">
        <f>S39*T39</f>
        <v>0.16231348885338578</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投入係数表!AB40</f>
        <v>6.1722708429295253E-2</v>
      </c>
      <c r="E40" s="77">
        <f>$C$30*D40</f>
        <v>6.1722708429295254</v>
      </c>
      <c r="F40" s="76">
        <f>分析係数表!C43</f>
        <v>0.58313408441687564</v>
      </c>
      <c r="G40" s="77">
        <f>E40*F40</f>
        <v>3.599261506764686</v>
      </c>
      <c r="H40" s="77">
        <v>4.4637367443023015</v>
      </c>
      <c r="I40" s="77">
        <f>C40+H40</f>
        <v>4.4637367443023015</v>
      </c>
      <c r="J40" s="76">
        <f>分析係数表!G43</f>
        <v>0.35547453496171444</v>
      </c>
      <c r="K40" s="78">
        <f>I40*J40</f>
        <v>1.5867447433723778</v>
      </c>
      <c r="L40" s="79"/>
      <c r="M40" s="80"/>
      <c r="N40" s="81">
        <f>分析係数表!H43</f>
        <v>3.5303064373624467E-2</v>
      </c>
      <c r="O40" s="82">
        <f t="shared" si="4"/>
        <v>1.2254033755747522</v>
      </c>
      <c r="P40" s="76">
        <f>分析係数表!C43</f>
        <v>0.58313408441687564</v>
      </c>
      <c r="Q40" s="82">
        <f>O40*P40</f>
        <v>0.71457447545713193</v>
      </c>
      <c r="R40" s="83">
        <v>1.4731646297815084</v>
      </c>
      <c r="S40" s="84">
        <f>I40+R40</f>
        <v>5.9369013740838099</v>
      </c>
      <c r="T40" s="85">
        <f>分析係数表!F43</f>
        <v>0.6082654287782493</v>
      </c>
      <c r="U40" s="86">
        <f>S40*T40</f>
        <v>3.6112118599212661</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投入係数表!AB41</f>
        <v>9.2123445416858587E-5</v>
      </c>
      <c r="E41" s="77">
        <f>$C$30*D41</f>
        <v>9.2123445416858584E-3</v>
      </c>
      <c r="F41" s="76">
        <f>分析係数表!C44</f>
        <v>0.48869592147894036</v>
      </c>
      <c r="G41" s="77">
        <f>E41*F41</f>
        <v>4.5020352047806574E-3</v>
      </c>
      <c r="H41" s="77">
        <v>1.2336886845172654E-2</v>
      </c>
      <c r="I41" s="77">
        <f>C41+H41</f>
        <v>1.2336886845172654E-2</v>
      </c>
      <c r="J41" s="76">
        <f>分析係数表!G44</f>
        <v>0.26651387949759747</v>
      </c>
      <c r="K41" s="78">
        <f>I41*J41</f>
        <v>3.28795157402984E-3</v>
      </c>
      <c r="L41" s="79"/>
      <c r="M41" s="80"/>
      <c r="N41" s="81">
        <f>分析係数表!H44</f>
        <v>0.11648762971842183</v>
      </c>
      <c r="O41" s="82">
        <f t="shared" si="4"/>
        <v>4.0433978523491216</v>
      </c>
      <c r="P41" s="76">
        <f>分析係数表!C44</f>
        <v>0.48869592147894036</v>
      </c>
      <c r="Q41" s="82">
        <f>O41*P41</f>
        <v>1.9759920393597226</v>
      </c>
      <c r="R41" s="83">
        <v>2.0115746442988276</v>
      </c>
      <c r="S41" s="84">
        <f>I41+R41</f>
        <v>2.0239115311440004</v>
      </c>
      <c r="T41" s="85">
        <f>分析係数表!F44</f>
        <v>0.48744292920528731</v>
      </c>
      <c r="U41" s="86">
        <f>S41*T41</f>
        <v>0.98654136519318958</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投入係数表!AB42</f>
        <v>5.6195301704283739E-3</v>
      </c>
      <c r="E42" s="77">
        <f>$C$30*D42</f>
        <v>0.5619530170428374</v>
      </c>
      <c r="F42" s="76">
        <f>分析係数表!C45</f>
        <v>1</v>
      </c>
      <c r="G42" s="77">
        <f>E42*F42</f>
        <v>0.5619530170428374</v>
      </c>
      <c r="H42" s="77">
        <v>0.60485581771160246</v>
      </c>
      <c r="I42" s="77">
        <f>C42+H42</f>
        <v>0.60485581771160246</v>
      </c>
      <c r="J42" s="76">
        <f>分析係数表!G45</f>
        <v>0</v>
      </c>
      <c r="K42" s="78">
        <f>I42*J42</f>
        <v>0</v>
      </c>
      <c r="L42" s="79"/>
      <c r="M42" s="80"/>
      <c r="N42" s="81">
        <f>分析係数表!H45</f>
        <v>0</v>
      </c>
      <c r="O42" s="82">
        <f t="shared" si="4"/>
        <v>0</v>
      </c>
      <c r="P42" s="76">
        <f>分析係数表!C45</f>
        <v>1</v>
      </c>
      <c r="Q42" s="82">
        <f>O42*P42</f>
        <v>0</v>
      </c>
      <c r="R42" s="83">
        <v>5.6792580919735776E-2</v>
      </c>
      <c r="S42" s="84">
        <f>I42+R42</f>
        <v>0.66164839863133829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2.5333947489636112E-2</v>
      </c>
      <c r="E43" s="77">
        <f>$C$30*D43</f>
        <v>2.5333947489636111</v>
      </c>
      <c r="F43" s="76">
        <f>分析係数表!C46</f>
        <v>0.30494810971089692</v>
      </c>
      <c r="G43" s="77">
        <f>E43*F43</f>
        <v>0.77255393984796539</v>
      </c>
      <c r="H43" s="77">
        <v>0.80694205937299324</v>
      </c>
      <c r="I43" s="77">
        <f>C43+H43</f>
        <v>0.80694205937299324</v>
      </c>
      <c r="J43" s="76">
        <f>分析係数表!G46</f>
        <v>9.2473281285530198E-3</v>
      </c>
      <c r="K43" s="78">
        <f>I43*J43</f>
        <v>7.4620580037523809E-3</v>
      </c>
      <c r="L43" s="79"/>
      <c r="M43" s="80"/>
      <c r="N43" s="81">
        <f>分析係数表!H46</f>
        <v>2.1824388568312321E-2</v>
      </c>
      <c r="O43" s="82">
        <f t="shared" si="4"/>
        <v>0.75754555294201664</v>
      </c>
      <c r="P43" s="76">
        <f>分析係数表!C46</f>
        <v>0.30494810971089692</v>
      </c>
      <c r="Q43" s="82">
        <f>O43*P43</f>
        <v>0.23101208438956417</v>
      </c>
      <c r="R43" s="83">
        <v>0.26782224396155219</v>
      </c>
      <c r="S43" s="84">
        <f>I43+R43</f>
        <v>1.0747643033345455</v>
      </c>
      <c r="T43" s="85">
        <f>分析係数表!F46</f>
        <v>0.31334798756916549</v>
      </c>
      <c r="U43" s="86">
        <f>S43*T43</f>
        <v>0.33677523156105599</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投入係数表!AB44</f>
        <v>0.33007830492860435</v>
      </c>
      <c r="E44" s="91">
        <f>SUM(E5:E43)</f>
        <v>33.007830492860435</v>
      </c>
      <c r="F44" s="92">
        <f>分析係数表!C47</f>
        <v>0.48015758503444039</v>
      </c>
      <c r="G44" s="91">
        <f>SUM(G5:G43)</f>
        <v>13.435785925068096</v>
      </c>
      <c r="H44" s="91">
        <f>SUM(H5:H43)</f>
        <v>16.136152682978299</v>
      </c>
      <c r="I44" s="91">
        <f>SUM(I5:I43)</f>
        <v>116.13615268297832</v>
      </c>
      <c r="J44" s="92">
        <f>分析係数表!G47</f>
        <v>0.24216917805049562</v>
      </c>
      <c r="K44" s="93">
        <f>SUM(K5:K43)</f>
        <v>55.330972484850328</v>
      </c>
      <c r="L44" s="94">
        <f>最終需要_まとめ!$L$33</f>
        <v>0.62733333333333341</v>
      </c>
      <c r="M44" s="91">
        <f>K44*L44</f>
        <v>34.710963405496109</v>
      </c>
      <c r="N44" s="95">
        <f>分析係数表!H47</f>
        <v>1</v>
      </c>
      <c r="O44" s="96">
        <f>SUM(O5:O43)</f>
        <v>34.710963405496116</v>
      </c>
      <c r="P44" s="92">
        <f>分析係数表!C47</f>
        <v>0.48015758503444039</v>
      </c>
      <c r="Q44" s="96">
        <f>SUM(Q5:Q43)</f>
        <v>18.345389990487607</v>
      </c>
      <c r="R44" s="91">
        <f>SUM(R5:R43)</f>
        <v>21.278169190934335</v>
      </c>
      <c r="S44" s="97">
        <f>SUM(S5:S43)</f>
        <v>137.41432187391266</v>
      </c>
      <c r="T44" s="98">
        <f>分析係数表!F47</f>
        <v>0.48752883779285588</v>
      </c>
      <c r="U44" s="99">
        <f>SUM(U5:U43)</f>
        <v>87.266223209062275</v>
      </c>
      <c r="V44" s="100">
        <f>分析係数表!D47</f>
        <v>6.635127530274626E-2</v>
      </c>
      <c r="W44" s="101">
        <f>SUM(W5:W43)</f>
        <v>13</v>
      </c>
      <c r="X44" s="92">
        <f>分析係数表!E47</f>
        <v>5.6027434453383658E-2</v>
      </c>
      <c r="Y44" s="102">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385</v>
      </c>
      <c r="S2" s="3" t="s">
        <v>153</v>
      </c>
      <c r="U2" s="64" t="s">
        <v>210</v>
      </c>
      <c r="W2" s="3" t="s">
        <v>130</v>
      </c>
      <c r="Y2" s="3" t="s">
        <v>154</v>
      </c>
    </row>
    <row r="3" spans="1:25" ht="44" x14ac:dyDescent="0.2">
      <c r="B3" s="65"/>
      <c r="C3" s="66" t="s">
        <v>228</v>
      </c>
      <c r="D3" s="66" t="s">
        <v>381</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1.2452369685951237E-4</v>
      </c>
      <c r="E5" s="77">
        <f t="shared" ref="E5:E38" si="0">$C$31*D5</f>
        <v>1.2452369685951236E-2</v>
      </c>
      <c r="F5" s="76">
        <f>分析係数表!C8</f>
        <v>1.3183034008406591E-2</v>
      </c>
      <c r="G5" s="77">
        <f t="shared" ref="G5:G38" si="1">E5*F5</f>
        <v>1.6416001305514646E-4</v>
      </c>
      <c r="H5" s="77">
        <f t="array" ref="H5:H43">MMULT(逆行列係数!C5:AO43,'27'!G5:G43)</f>
        <v>1.9476510312708305E-4</v>
      </c>
      <c r="I5" s="77">
        <f t="shared" ref="I5:I38" si="2">C5+H5</f>
        <v>1.9476510312708305E-4</v>
      </c>
      <c r="J5" s="76">
        <f>分析係数表!G8</f>
        <v>0.12262521588946459</v>
      </c>
      <c r="K5" s="78">
        <f t="shared" ref="K5:K38" si="3">I5*J5</f>
        <v>2.3883112818692395E-5</v>
      </c>
      <c r="L5" s="79" t="s">
        <v>185</v>
      </c>
      <c r="M5" s="80" t="s">
        <v>185</v>
      </c>
      <c r="N5" s="81">
        <f>分析係数表!H8</f>
        <v>1.0919276675383911E-2</v>
      </c>
      <c r="O5" s="82">
        <f t="shared" ref="O5:O43" si="4">$M$44*N5</f>
        <v>0.32041297876973662</v>
      </c>
      <c r="P5" s="76">
        <f>分析係数表!C8</f>
        <v>1.3183034008406591E-2</v>
      </c>
      <c r="Q5" s="82">
        <f t="shared" ref="Q5:Q38" si="5">O5*P5</f>
        <v>4.2240151958562967E-3</v>
      </c>
      <c r="R5" s="83">
        <f t="array" ref="R5:R43">MMULT(逆行列係数!C5:AO43,'27'!Q5:Q43)</f>
        <v>4.8903680900428638E-3</v>
      </c>
      <c r="S5" s="84">
        <f t="shared" ref="S5:S38" si="6">I5+R5</f>
        <v>5.0851331931699465E-3</v>
      </c>
      <c r="T5" s="85">
        <f>分析係数表!F8</f>
        <v>0.45595854922279794</v>
      </c>
      <c r="U5" s="86">
        <f t="shared" ref="U5:U38" si="7">S5*T5</f>
        <v>2.3186099533624629E-3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投入係数表!AC6</f>
        <v>0</v>
      </c>
      <c r="E6" s="77">
        <f t="shared" si="0"/>
        <v>0</v>
      </c>
      <c r="F6" s="76">
        <f>分析係数表!C9</f>
        <v>2.8837209302325584E-2</v>
      </c>
      <c r="G6" s="77">
        <f t="shared" si="1"/>
        <v>0</v>
      </c>
      <c r="H6" s="77">
        <v>2.4060218046559405E-5</v>
      </c>
      <c r="I6" s="77">
        <f t="shared" si="2"/>
        <v>2.4060218046559405E-5</v>
      </c>
      <c r="J6" s="76">
        <f>分析係数表!G9</f>
        <v>0.26470588235294118</v>
      </c>
      <c r="K6" s="78">
        <f t="shared" si="3"/>
        <v>6.3688812476186665E-6</v>
      </c>
      <c r="L6" s="79"/>
      <c r="M6" s="80"/>
      <c r="N6" s="81">
        <f>分析係数表!H9</f>
        <v>5.6393540150961169E-4</v>
      </c>
      <c r="O6" s="82">
        <f t="shared" si="4"/>
        <v>1.6548002876303081E-2</v>
      </c>
      <c r="P6" s="76">
        <f>分析係数表!C9</f>
        <v>2.8837209302325584E-2</v>
      </c>
      <c r="Q6" s="82">
        <f t="shared" si="5"/>
        <v>4.7719822247943773E-4</v>
      </c>
      <c r="R6" s="83">
        <v>5.4479267930048988E-4</v>
      </c>
      <c r="S6" s="84">
        <f t="shared" si="6"/>
        <v>5.6885289734704932E-4</v>
      </c>
      <c r="T6" s="85">
        <f>分析係数表!F9</f>
        <v>0.73529411764705888</v>
      </c>
      <c r="U6" s="86">
        <f t="shared" si="7"/>
        <v>4.1827418922577161E-4</v>
      </c>
      <c r="V6" s="87">
        <f>分析係数表!D9</f>
        <v>5.8823529411764705E-2</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7.2513812154696433E-3</v>
      </c>
      <c r="G7" s="77">
        <f t="shared" si="1"/>
        <v>0</v>
      </c>
      <c r="H7" s="77">
        <v>7.6861105763871604E-6</v>
      </c>
      <c r="I7" s="77">
        <f t="shared" si="2"/>
        <v>7.6861105763871604E-6</v>
      </c>
      <c r="J7" s="76">
        <f>分析係数表!G10</f>
        <v>0.19230769230769232</v>
      </c>
      <c r="K7" s="78">
        <f t="shared" si="3"/>
        <v>1.4780981877667617E-6</v>
      </c>
      <c r="L7" s="79"/>
      <c r="M7" s="80"/>
      <c r="N7" s="81">
        <f>分析係数表!H10</f>
        <v>1.0712116731972216E-3</v>
      </c>
      <c r="O7" s="82">
        <f t="shared" si="4"/>
        <v>3.1433412057027835E-2</v>
      </c>
      <c r="P7" s="76">
        <f>分析係数表!C10</f>
        <v>7.2513812154696433E-3</v>
      </c>
      <c r="Q7" s="82">
        <f t="shared" si="5"/>
        <v>2.2793565372844864E-4</v>
      </c>
      <c r="R7" s="83">
        <v>3.0395093015361406E-4</v>
      </c>
      <c r="S7" s="84">
        <f t="shared" si="6"/>
        <v>3.1163704073000121E-4</v>
      </c>
      <c r="T7" s="85">
        <f>分析係数表!F10</f>
        <v>0.57692307692307687</v>
      </c>
      <c r="U7" s="86">
        <f t="shared" si="7"/>
        <v>1.7979060042115454E-4</v>
      </c>
      <c r="V7" s="87">
        <f>分析係数表!D10</f>
        <v>3.8461538461538464E-2</v>
      </c>
      <c r="W7" s="88">
        <f t="shared" si="8"/>
        <v>0</v>
      </c>
      <c r="X7" s="76">
        <f>分析係数表!E10</f>
        <v>0</v>
      </c>
      <c r="Y7" s="89">
        <f t="shared" si="9"/>
        <v>0</v>
      </c>
    </row>
    <row r="8" spans="1:25" x14ac:dyDescent="0.2">
      <c r="A8" s="6" t="s">
        <v>222</v>
      </c>
      <c r="B8" s="5" t="s">
        <v>27</v>
      </c>
      <c r="C8" s="90"/>
      <c r="D8" s="76">
        <f>投入係数表!AC8</f>
        <v>4.9809478743804947E-6</v>
      </c>
      <c r="E8" s="77">
        <f t="shared" si="0"/>
        <v>4.9809478743804948E-4</v>
      </c>
      <c r="F8" s="76">
        <f>分析係数表!C11</f>
        <v>1.1498343082089746E-2</v>
      </c>
      <c r="G8" s="77">
        <f t="shared" si="1"/>
        <v>5.7272647533632583E-6</v>
      </c>
      <c r="H8" s="77">
        <v>1.8963839433099189E-3</v>
      </c>
      <c r="I8" s="77">
        <f t="shared" si="2"/>
        <v>1.8963839433099189E-3</v>
      </c>
      <c r="J8" s="76">
        <f>分析係数表!G11</f>
        <v>0.33907284768211921</v>
      </c>
      <c r="K8" s="78">
        <f t="shared" si="3"/>
        <v>6.4301230395674073E-4</v>
      </c>
      <c r="L8" s="79"/>
      <c r="M8" s="80"/>
      <c r="N8" s="81">
        <f>分析係数表!H11</f>
        <v>-2.0361874779781897E-5</v>
      </c>
      <c r="O8" s="82">
        <f t="shared" si="4"/>
        <v>-5.9749460934846292E-4</v>
      </c>
      <c r="P8" s="76">
        <f>分析係数表!C11</f>
        <v>1.1498343082089746E-2</v>
      </c>
      <c r="Q8" s="82">
        <f t="shared" si="5"/>
        <v>-6.870198007987814E-6</v>
      </c>
      <c r="R8" s="83">
        <v>8.7007418850336372E-4</v>
      </c>
      <c r="S8" s="84">
        <f t="shared" si="6"/>
        <v>2.7664581318132828E-3</v>
      </c>
      <c r="T8" s="85">
        <f>分析係数表!F11</f>
        <v>0.56026490066225165</v>
      </c>
      <c r="U8" s="86">
        <f t="shared" si="7"/>
        <v>1.5499493904066472E-3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投入係数表!AC9</f>
        <v>1.4942843623141485E-4</v>
      </c>
      <c r="E9" s="77">
        <f t="shared" si="0"/>
        <v>1.4942843623141485E-2</v>
      </c>
      <c r="F9" s="76">
        <f>分析係数表!C12</f>
        <v>1.9264738750820132E-2</v>
      </c>
      <c r="G9" s="77">
        <f t="shared" si="1"/>
        <v>2.8786997859417927E-4</v>
      </c>
      <c r="H9" s="77">
        <v>4.933331277943093E-4</v>
      </c>
      <c r="I9" s="77">
        <f t="shared" si="2"/>
        <v>4.933331277943093E-4</v>
      </c>
      <c r="J9" s="76">
        <f>分析係数表!G12</f>
        <v>0.14212218649517686</v>
      </c>
      <c r="K9" s="78">
        <f t="shared" si="3"/>
        <v>7.0113582792631738E-5</v>
      </c>
      <c r="L9" s="79"/>
      <c r="M9" s="80"/>
      <c r="N9" s="81">
        <f>分析係数表!H12</f>
        <v>9.1393832299599312E-2</v>
      </c>
      <c r="O9" s="82">
        <f t="shared" si="4"/>
        <v>2.6818415650473293</v>
      </c>
      <c r="P9" s="76">
        <f>分析係数表!C12</f>
        <v>1.9264738750820132E-2</v>
      </c>
      <c r="Q9" s="82">
        <f t="shared" si="5"/>
        <v>5.1664977121727393E-2</v>
      </c>
      <c r="R9" s="83">
        <v>5.7176252220249128E-2</v>
      </c>
      <c r="S9" s="84">
        <f t="shared" si="6"/>
        <v>5.7669585348043437E-2</v>
      </c>
      <c r="T9" s="85">
        <f>分析係数表!F12</f>
        <v>0.30139335476956058</v>
      </c>
      <c r="U9" s="86">
        <f t="shared" si="7"/>
        <v>1.738122979621631E-2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投入係数表!AC10</f>
        <v>4.452967399696162E-3</v>
      </c>
      <c r="E10" s="77">
        <f t="shared" si="0"/>
        <v>0.44529673996961622</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0.414895061126274</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投入係数表!AC11</f>
        <v>8.482554230069982E-3</v>
      </c>
      <c r="E11" s="77">
        <f t="shared" si="0"/>
        <v>0.84825542300699819</v>
      </c>
      <c r="F11" s="76">
        <f>分析係数表!C14</f>
        <v>0.18033902375567878</v>
      </c>
      <c r="G11" s="77">
        <f t="shared" si="1"/>
        <v>0.1529735548805424</v>
      </c>
      <c r="H11" s="77">
        <v>0.24267887568630536</v>
      </c>
      <c r="I11" s="77">
        <f t="shared" si="2"/>
        <v>0.24267887568630536</v>
      </c>
      <c r="J11" s="76">
        <f>分析係数表!G14</f>
        <v>0.15919504269018833</v>
      </c>
      <c r="K11" s="78">
        <f t="shared" si="3"/>
        <v>3.8633273974888291E-2</v>
      </c>
      <c r="L11" s="79"/>
      <c r="M11" s="80"/>
      <c r="N11" s="81">
        <f>分析係数表!H14</f>
        <v>1.121673710694942E-3</v>
      </c>
      <c r="O11" s="82">
        <f t="shared" si="4"/>
        <v>3.2914159567152289E-2</v>
      </c>
      <c r="P11" s="76">
        <f>分析係数表!C14</f>
        <v>0.18033902375567878</v>
      </c>
      <c r="Q11" s="82">
        <f t="shared" si="5"/>
        <v>5.935707404078879E-3</v>
      </c>
      <c r="R11" s="83">
        <v>3.3362278389023503E-2</v>
      </c>
      <c r="S11" s="84">
        <f t="shared" si="6"/>
        <v>0.27604115407532887</v>
      </c>
      <c r="T11" s="85">
        <f>分析係数表!F14</f>
        <v>0.29273560341521504</v>
      </c>
      <c r="U11" s="86">
        <f t="shared" si="7"/>
        <v>8.0807073805673743E-2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投入係数表!AC12</f>
        <v>9.9618957487609893E-6</v>
      </c>
      <c r="E12" s="77">
        <f t="shared" si="0"/>
        <v>9.9618957487609895E-4</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0.24434931719702796</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投入係数表!AC13</f>
        <v>1.6237890070480412E-3</v>
      </c>
      <c r="E13" s="77">
        <f t="shared" si="0"/>
        <v>0.16237890070480412</v>
      </c>
      <c r="F13" s="76">
        <f>分析係数表!C16</f>
        <v>5.2745741191408291E-2</v>
      </c>
      <c r="G13" s="77">
        <f t="shared" si="1"/>
        <v>8.5647954715209838E-3</v>
      </c>
      <c r="H13" s="77">
        <v>1.5413540887713005E-2</v>
      </c>
      <c r="I13" s="77">
        <f t="shared" si="2"/>
        <v>1.5413540887713005E-2</v>
      </c>
      <c r="J13" s="76">
        <f>分析係数表!G16</f>
        <v>3.3494998484389207E-2</v>
      </c>
      <c r="K13" s="78">
        <f t="shared" si="3"/>
        <v>5.1627652867301821E-4</v>
      </c>
      <c r="L13" s="79"/>
      <c r="M13" s="80"/>
      <c r="N13" s="81">
        <f>分析係数表!H16</f>
        <v>1.6486921479299057E-2</v>
      </c>
      <c r="O13" s="82">
        <f t="shared" si="4"/>
        <v>0.48378878738680114</v>
      </c>
      <c r="P13" s="76">
        <f>分析係数表!C16</f>
        <v>5.2745741191408291E-2</v>
      </c>
      <c r="Q13" s="82">
        <f t="shared" si="5"/>
        <v>2.5517798170809465E-2</v>
      </c>
      <c r="R13" s="83">
        <v>3.0562631210074499E-2</v>
      </c>
      <c r="S13" s="84">
        <f t="shared" si="6"/>
        <v>4.5976172097787503E-2</v>
      </c>
      <c r="T13" s="85">
        <f>分析係数表!F16</f>
        <v>0.28872385571385267</v>
      </c>
      <c r="U13" s="86">
        <f t="shared" si="7"/>
        <v>1.3274417679036858E-2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投入係数表!AC14</f>
        <v>5.3993474958284561E-3</v>
      </c>
      <c r="E14" s="77">
        <f t="shared" si="0"/>
        <v>0.5399347495828456</v>
      </c>
      <c r="F14" s="76">
        <f>分析係数表!C17</f>
        <v>0.15216261717207402</v>
      </c>
      <c r="G14" s="77">
        <f t="shared" si="1"/>
        <v>8.2157884598674194E-2</v>
      </c>
      <c r="H14" s="77">
        <v>0.11115203718756586</v>
      </c>
      <c r="I14" s="77">
        <f t="shared" si="2"/>
        <v>0.11115203718756586</v>
      </c>
      <c r="J14" s="76">
        <f>分析係数表!G17</f>
        <v>0.21223848391031053</v>
      </c>
      <c r="K14" s="78">
        <f t="shared" si="3"/>
        <v>2.3590739856231436E-2</v>
      </c>
      <c r="L14" s="79"/>
      <c r="M14" s="80"/>
      <c r="N14" s="81">
        <f>分析係数表!H17</f>
        <v>2.8913862187290294E-3</v>
      </c>
      <c r="O14" s="82">
        <f t="shared" si="4"/>
        <v>8.4844234527481743E-2</v>
      </c>
      <c r="P14" s="76">
        <f>分析係数表!C17</f>
        <v>0.15216261717207402</v>
      </c>
      <c r="Q14" s="82">
        <f t="shared" si="5"/>
        <v>1.2910120777662869E-2</v>
      </c>
      <c r="R14" s="83">
        <v>2.9806960172037281E-2</v>
      </c>
      <c r="S14" s="84">
        <f t="shared" si="6"/>
        <v>0.14095899735960316</v>
      </c>
      <c r="T14" s="85">
        <f>分析係数表!F17</f>
        <v>0.32270850924101696</v>
      </c>
      <c r="U14" s="86">
        <f t="shared" si="7"/>
        <v>4.5488667902025978E-2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投入係数表!AC15</f>
        <v>2.1418075859836128E-4</v>
      </c>
      <c r="E15" s="77">
        <f t="shared" si="0"/>
        <v>2.1418075859836128E-2</v>
      </c>
      <c r="F15" s="76">
        <f>分析係数表!C18</f>
        <v>0.19097312809809552</v>
      </c>
      <c r="G15" s="77">
        <f t="shared" si="1"/>
        <v>4.090276944795212E-3</v>
      </c>
      <c r="H15" s="77">
        <v>1.151395072645184E-2</v>
      </c>
      <c r="I15" s="77">
        <f t="shared" si="2"/>
        <v>1.151395072645184E-2</v>
      </c>
      <c r="J15" s="76">
        <f>分析係数表!G18</f>
        <v>0.21574136510077171</v>
      </c>
      <c r="K15" s="78">
        <f t="shared" si="3"/>
        <v>2.4840354474277423E-3</v>
      </c>
      <c r="L15" s="79"/>
      <c r="M15" s="80"/>
      <c r="N15" s="81">
        <f>分析係数表!H18</f>
        <v>4.4087885392745155E-4</v>
      </c>
      <c r="O15" s="82">
        <f t="shared" si="4"/>
        <v>1.2937057193718895E-2</v>
      </c>
      <c r="P15" s="76">
        <f>分析係数表!C18</f>
        <v>0.19097312809809552</v>
      </c>
      <c r="Q15" s="82">
        <f t="shared" si="5"/>
        <v>2.4706302806684669E-3</v>
      </c>
      <c r="R15" s="83">
        <v>6.4131376657972743E-3</v>
      </c>
      <c r="S15" s="84">
        <f t="shared" si="6"/>
        <v>1.7927088392249116E-2</v>
      </c>
      <c r="T15" s="85">
        <f>分析係数表!F18</f>
        <v>0.45875477635423689</v>
      </c>
      <c r="U15" s="86">
        <f t="shared" si="7"/>
        <v>8.2241374260688793E-3</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投入係数表!AC16</f>
        <v>0</v>
      </c>
      <c r="E16" s="77">
        <f t="shared" si="0"/>
        <v>0</v>
      </c>
      <c r="F16" s="76">
        <f>分析係数表!C19</f>
        <v>0.34654894752252985</v>
      </c>
      <c r="G16" s="77">
        <f t="shared" si="1"/>
        <v>0</v>
      </c>
      <c r="H16" s="77">
        <v>1.6032003410035921E-2</v>
      </c>
      <c r="I16" s="77">
        <f t="shared" si="2"/>
        <v>1.6032003410035921E-2</v>
      </c>
      <c r="J16" s="76">
        <f>分析係数表!G19</f>
        <v>5.7665249016256609E-2</v>
      </c>
      <c r="K16" s="78">
        <f t="shared" si="3"/>
        <v>9.2448946886919652E-4</v>
      </c>
      <c r="L16" s="79"/>
      <c r="M16" s="80"/>
      <c r="N16" s="81">
        <f>分析係数表!H19</f>
        <v>-1.1331825964400361E-4</v>
      </c>
      <c r="O16" s="82">
        <f t="shared" si="4"/>
        <v>-3.3251873911566633E-3</v>
      </c>
      <c r="P16" s="76">
        <f>分析係数表!C19</f>
        <v>0.34654894752252985</v>
      </c>
      <c r="Q16" s="82">
        <f t="shared" si="5"/>
        <v>-1.1523401907205285E-3</v>
      </c>
      <c r="R16" s="83">
        <v>9.1506843315205394E-3</v>
      </c>
      <c r="S16" s="84">
        <f t="shared" si="6"/>
        <v>2.5182687741556461E-2</v>
      </c>
      <c r="T16" s="85">
        <f>分析係数表!F19</f>
        <v>0.23996184268055168</v>
      </c>
      <c r="U16" s="86">
        <f t="shared" si="7"/>
        <v>6.0428841541128285E-3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投入係数表!AC17</f>
        <v>1.4942843623141483E-5</v>
      </c>
      <c r="E17" s="77">
        <f t="shared" si="0"/>
        <v>1.4942843623141483E-3</v>
      </c>
      <c r="F17" s="76">
        <f>分析係数表!C20</f>
        <v>0.26243263202551737</v>
      </c>
      <c r="G17" s="77">
        <f t="shared" si="1"/>
        <v>3.9214897819667377E-4</v>
      </c>
      <c r="H17" s="77">
        <v>8.1997290243718424E-3</v>
      </c>
      <c r="I17" s="77">
        <f t="shared" si="2"/>
        <v>8.1997290243718424E-3</v>
      </c>
      <c r="J17" s="76">
        <f>分析係数表!G20</f>
        <v>0.1000148720999405</v>
      </c>
      <c r="K17" s="78">
        <f t="shared" si="3"/>
        <v>8.2009484962671973E-4</v>
      </c>
      <c r="L17" s="79"/>
      <c r="M17" s="80"/>
      <c r="N17" s="81">
        <f>分析係数表!H20</f>
        <v>5.5154121686104877E-4</v>
      </c>
      <c r="O17" s="82">
        <f t="shared" si="4"/>
        <v>1.6184310505395323E-2</v>
      </c>
      <c r="P17" s="76">
        <f>分析係数表!C20</f>
        <v>0.26243263202551737</v>
      </c>
      <c r="Q17" s="82">
        <f t="shared" si="5"/>
        <v>4.2472912034491259E-3</v>
      </c>
      <c r="R17" s="83">
        <v>1.5586833145743375E-2</v>
      </c>
      <c r="S17" s="84">
        <f t="shared" si="6"/>
        <v>2.3786562170115218E-2</v>
      </c>
      <c r="T17" s="85">
        <f>分析係数表!F20</f>
        <v>0.22264772952607575</v>
      </c>
      <c r="U17" s="86">
        <f t="shared" si="7"/>
        <v>5.2960240604069987E-3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投入係数表!AC18</f>
        <v>3.0782257863671459E-3</v>
      </c>
      <c r="E18" s="77">
        <f t="shared" si="0"/>
        <v>0.30782257863671458</v>
      </c>
      <c r="F18" s="76">
        <f>分析係数表!C21</f>
        <v>0.1872140973927936</v>
      </c>
      <c r="G18" s="77">
        <f t="shared" si="1"/>
        <v>5.7628726216594747E-2</v>
      </c>
      <c r="H18" s="77">
        <v>7.0832785241425375E-2</v>
      </c>
      <c r="I18" s="77">
        <f t="shared" si="2"/>
        <v>7.0832785241425375E-2</v>
      </c>
      <c r="J18" s="76">
        <f>分析係数表!G21</f>
        <v>0.28516992623231124</v>
      </c>
      <c r="K18" s="78">
        <f t="shared" si="3"/>
        <v>2.0199380142126418E-2</v>
      </c>
      <c r="L18" s="79"/>
      <c r="M18" s="80"/>
      <c r="N18" s="81">
        <f>分析係数表!H21</f>
        <v>9.0743137605549761E-4</v>
      </c>
      <c r="O18" s="82">
        <f t="shared" si="4"/>
        <v>2.6627477155746718E-2</v>
      </c>
      <c r="P18" s="76">
        <f>分析係数表!C21</f>
        <v>0.1872140973927936</v>
      </c>
      <c r="Q18" s="82">
        <f t="shared" si="5"/>
        <v>4.9850391015603523E-3</v>
      </c>
      <c r="R18" s="83">
        <v>1.3947864227067532E-2</v>
      </c>
      <c r="S18" s="84">
        <f t="shared" si="6"/>
        <v>8.4780649468492911E-2</v>
      </c>
      <c r="T18" s="85">
        <f>分析係数表!F21</f>
        <v>0.425556514517416</v>
      </c>
      <c r="U18" s="86">
        <f t="shared" si="7"/>
        <v>3.6078957686334658E-2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投入係数表!AC19</f>
        <v>4.9809478743804947E-6</v>
      </c>
      <c r="E19" s="77">
        <f t="shared" si="0"/>
        <v>4.9809478743804948E-4</v>
      </c>
      <c r="F19" s="76">
        <f>分析係数表!C22</f>
        <v>8.038175161462835E-2</v>
      </c>
      <c r="G19" s="77">
        <f t="shared" si="1"/>
        <v>4.0037731484386398E-5</v>
      </c>
      <c r="H19" s="77">
        <v>6.5060420085968906E-3</v>
      </c>
      <c r="I19" s="77">
        <f t="shared" si="2"/>
        <v>6.5060420085968906E-3</v>
      </c>
      <c r="J19" s="76">
        <f>分析係数表!G22</f>
        <v>0.19463811255169108</v>
      </c>
      <c r="K19" s="78">
        <f t="shared" si="3"/>
        <v>1.2663237367353118E-3</v>
      </c>
      <c r="L19" s="79"/>
      <c r="M19" s="80"/>
      <c r="N19" s="81">
        <f>分析係数表!H22</f>
        <v>4.3379646269970129E-5</v>
      </c>
      <c r="O19" s="82">
        <f t="shared" si="4"/>
        <v>1.2729232981771603E-3</v>
      </c>
      <c r="P19" s="76">
        <f>分析係数表!C22</f>
        <v>8.038175161462835E-2</v>
      </c>
      <c r="Q19" s="82">
        <f t="shared" si="5"/>
        <v>1.0231980437854999E-4</v>
      </c>
      <c r="R19" s="83">
        <v>1.9624501983503293E-3</v>
      </c>
      <c r="S19" s="84">
        <f t="shared" si="6"/>
        <v>8.4684922069472209E-3</v>
      </c>
      <c r="T19" s="85">
        <f>分析係数表!F22</f>
        <v>0.41254969334958147</v>
      </c>
      <c r="U19" s="86">
        <f t="shared" si="7"/>
        <v>3.4936738631093965E-3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投入係数表!AC20</f>
        <v>4.9809478743804947E-6</v>
      </c>
      <c r="E20" s="77">
        <f t="shared" si="0"/>
        <v>4.9809478743804948E-4</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7.533627683089316E-4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投入係数表!AC21</f>
        <v>1.1555799068562746E-3</v>
      </c>
      <c r="E21" s="77">
        <f t="shared" si="0"/>
        <v>0.11555799068562747</v>
      </c>
      <c r="F21" s="76">
        <f>分析係数表!C24</f>
        <v>0.43147437344773087</v>
      </c>
      <c r="G21" s="77">
        <f t="shared" si="1"/>
        <v>4.9860311627959834E-2</v>
      </c>
      <c r="H21" s="77">
        <v>7.2074758059988323E-2</v>
      </c>
      <c r="I21" s="77">
        <f t="shared" si="2"/>
        <v>7.2074758059988323E-2</v>
      </c>
      <c r="J21" s="76">
        <f>分析係数表!G24</f>
        <v>0.20829056454796685</v>
      </c>
      <c r="K21" s="78">
        <f t="shared" si="3"/>
        <v>1.5012492045973092E-2</v>
      </c>
      <c r="L21" s="79"/>
      <c r="M21" s="80"/>
      <c r="N21" s="81">
        <f>分析係数表!H24</f>
        <v>3.3906948002854204E-4</v>
      </c>
      <c r="O21" s="82">
        <f t="shared" si="4"/>
        <v>9.9495841469765794E-3</v>
      </c>
      <c r="P21" s="76">
        <f>分析係数表!C24</f>
        <v>0.43147437344773087</v>
      </c>
      <c r="Q21" s="82">
        <f t="shared" si="5"/>
        <v>4.2929905858821952E-3</v>
      </c>
      <c r="R21" s="83">
        <v>1.8594802512737426E-2</v>
      </c>
      <c r="S21" s="84">
        <f t="shared" si="6"/>
        <v>9.0669560572725752E-2</v>
      </c>
      <c r="T21" s="85">
        <f>分析係数表!F24</f>
        <v>0.39163047769443349</v>
      </c>
      <c r="U21" s="86">
        <f t="shared" si="7"/>
        <v>3.5508963319440957E-2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投入係数表!AC22</f>
        <v>2.4904739371902472E-5</v>
      </c>
      <c r="E22" s="77">
        <f t="shared" si="0"/>
        <v>2.4904739371902473E-3</v>
      </c>
      <c r="F22" s="76">
        <f>分析係数表!C25</f>
        <v>2.0402938023075357E-2</v>
      </c>
      <c r="G22" s="77">
        <f t="shared" si="1"/>
        <v>5.0812985388577085E-5</v>
      </c>
      <c r="H22" s="77">
        <v>3.15034228414589E-3</v>
      </c>
      <c r="I22" s="77">
        <f t="shared" si="2"/>
        <v>3.15034228414589E-3</v>
      </c>
      <c r="J22" s="76">
        <f>分析係数表!G25</f>
        <v>0.19686528023418917</v>
      </c>
      <c r="K22" s="78">
        <f t="shared" si="3"/>
        <v>6.2019301660199626E-4</v>
      </c>
      <c r="L22" s="79"/>
      <c r="M22" s="80"/>
      <c r="N22" s="81">
        <f>分析係数表!H25</f>
        <v>5.1170276620495381E-4</v>
      </c>
      <c r="O22" s="82">
        <f t="shared" si="4"/>
        <v>1.501529931319181E-2</v>
      </c>
      <c r="P22" s="76">
        <f>分析係数表!C25</f>
        <v>2.0402938023075357E-2</v>
      </c>
      <c r="Q22" s="82">
        <f t="shared" si="5"/>
        <v>3.0635622128497849E-4</v>
      </c>
      <c r="R22" s="83">
        <v>3.7188815688632419E-3</v>
      </c>
      <c r="S22" s="84">
        <f t="shared" si="6"/>
        <v>6.8692238530091319E-3</v>
      </c>
      <c r="T22" s="85">
        <f>分析係数表!F25</f>
        <v>0.34975910227480639</v>
      </c>
      <c r="U22" s="86">
        <f t="shared" si="7"/>
        <v>2.4025735681531607E-3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投入係数表!AC23</f>
        <v>2.2414265434712226E-4</v>
      </c>
      <c r="E23" s="77">
        <f t="shared" si="0"/>
        <v>2.2414265434712227E-2</v>
      </c>
      <c r="F23" s="76">
        <f>分析係数表!C26</f>
        <v>0.47286916478187335</v>
      </c>
      <c r="G23" s="77">
        <f t="shared" si="1"/>
        <v>1.0599014975311584E-2</v>
      </c>
      <c r="H23" s="77">
        <v>4.5997541787411431E-2</v>
      </c>
      <c r="I23" s="77">
        <f t="shared" si="2"/>
        <v>4.5997541787411431E-2</v>
      </c>
      <c r="J23" s="76">
        <f>分析係数表!G26</f>
        <v>0.19643719482749369</v>
      </c>
      <c r="K23" s="78">
        <f t="shared" si="3"/>
        <v>9.0356280776795212E-3</v>
      </c>
      <c r="L23" s="79"/>
      <c r="M23" s="80"/>
      <c r="N23" s="81">
        <f>分析係数表!H26</f>
        <v>1.0239367117519889E-2</v>
      </c>
      <c r="O23" s="82">
        <f t="shared" si="4"/>
        <v>0.30046185442279666</v>
      </c>
      <c r="P23" s="76">
        <f>分析係数表!C26</f>
        <v>0.47286916478187335</v>
      </c>
      <c r="Q23" s="82">
        <f t="shared" si="5"/>
        <v>0.14207914614972067</v>
      </c>
      <c r="R23" s="83">
        <v>0.16385597333660057</v>
      </c>
      <c r="S23" s="84">
        <f t="shared" si="6"/>
        <v>0.20985351512401201</v>
      </c>
      <c r="T23" s="85">
        <f>分析係数表!F26</f>
        <v>0.33423527698357336</v>
      </c>
      <c r="U23" s="86">
        <f t="shared" si="7"/>
        <v>7.0140447753450658E-2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投入係数表!AC24</f>
        <v>3.0383782033721016E-4</v>
      </c>
      <c r="E24" s="77">
        <f t="shared" si="0"/>
        <v>3.0383782033721017E-2</v>
      </c>
      <c r="F24" s="76">
        <f>分析係数表!C27</f>
        <v>1</v>
      </c>
      <c r="G24" s="77">
        <f t="shared" si="1"/>
        <v>3.0383782033721017E-2</v>
      </c>
      <c r="H24" s="77">
        <v>4.3015122380613655E-2</v>
      </c>
      <c r="I24" s="77">
        <f t="shared" si="2"/>
        <v>4.3015122380613655E-2</v>
      </c>
      <c r="J24" s="76">
        <f>分析係数表!G27</f>
        <v>0.17103446822411195</v>
      </c>
      <c r="K24" s="78">
        <f t="shared" si="3"/>
        <v>7.357068581963353E-3</v>
      </c>
      <c r="L24" s="79"/>
      <c r="M24" s="80"/>
      <c r="N24" s="81">
        <f>分析係数表!H27</f>
        <v>1.1068892190070134E-2</v>
      </c>
      <c r="O24" s="82">
        <f t="shared" si="4"/>
        <v>0.32480326524712316</v>
      </c>
      <c r="P24" s="76">
        <f>分析係数表!C27</f>
        <v>1</v>
      </c>
      <c r="Q24" s="82">
        <f t="shared" si="5"/>
        <v>0.32480326524712316</v>
      </c>
      <c r="R24" s="83">
        <v>0.33886479336104325</v>
      </c>
      <c r="S24" s="84">
        <f t="shared" si="6"/>
        <v>0.38187991574165692</v>
      </c>
      <c r="T24" s="85">
        <f>分析係数表!F27</f>
        <v>0.3217420626139369</v>
      </c>
      <c r="U24" s="86">
        <f t="shared" si="7"/>
        <v>0.12286683176155713</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投入係数表!AC25</f>
        <v>0</v>
      </c>
      <c r="E25" s="77">
        <f t="shared" si="0"/>
        <v>0</v>
      </c>
      <c r="F25" s="76">
        <f>分析係数表!C28</f>
        <v>0.16320886633176235</v>
      </c>
      <c r="G25" s="77">
        <f t="shared" si="1"/>
        <v>0</v>
      </c>
      <c r="H25" s="77">
        <v>4.8676081320452612E-2</v>
      </c>
      <c r="I25" s="77">
        <f t="shared" si="2"/>
        <v>4.8676081320452612E-2</v>
      </c>
      <c r="J25" s="76">
        <f>分析係数表!G28</f>
        <v>0.12483282142099486</v>
      </c>
      <c r="K25" s="78">
        <f t="shared" si="3"/>
        <v>6.0763725669498846E-3</v>
      </c>
      <c r="L25" s="79"/>
      <c r="M25" s="80"/>
      <c r="N25" s="81">
        <f>分析係数表!H28</f>
        <v>1.8347819774390428E-2</v>
      </c>
      <c r="O25" s="82">
        <f t="shared" si="4"/>
        <v>0.538394599075952</v>
      </c>
      <c r="P25" s="76">
        <f>分析係数表!C28</f>
        <v>0.16320886633176235</v>
      </c>
      <c r="Q25" s="82">
        <f t="shared" si="5"/>
        <v>8.7870772154329826E-2</v>
      </c>
      <c r="R25" s="83">
        <v>0.10712292935660932</v>
      </c>
      <c r="S25" s="84">
        <f t="shared" si="6"/>
        <v>0.15579901067706192</v>
      </c>
      <c r="T25" s="85">
        <f>分析係数表!F28</f>
        <v>0.21296475644963428</v>
      </c>
      <c r="U25" s="86">
        <f t="shared" si="7"/>
        <v>3.3179698363934459E-2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投入係数表!AC26</f>
        <v>6.375613279207033E-3</v>
      </c>
      <c r="E26" s="77">
        <f t="shared" si="0"/>
        <v>0.6375613279207033</v>
      </c>
      <c r="F26" s="76">
        <f>分析係数表!C29</f>
        <v>0.17511419896605485</v>
      </c>
      <c r="G26" s="77">
        <f t="shared" si="1"/>
        <v>0.11164604123056818</v>
      </c>
      <c r="H26" s="77">
        <v>0.1343964674141262</v>
      </c>
      <c r="I26" s="77">
        <f t="shared" si="2"/>
        <v>0.1343964674141262</v>
      </c>
      <c r="J26" s="76">
        <f>分析係数表!G29</f>
        <v>0.26067586141523297</v>
      </c>
      <c r="K26" s="78">
        <f t="shared" si="3"/>
        <v>3.5033914914341636E-2</v>
      </c>
      <c r="L26" s="79"/>
      <c r="M26" s="80"/>
      <c r="N26" s="81">
        <f>分析係数表!H29</f>
        <v>9.8560326923179068E-3</v>
      </c>
      <c r="O26" s="82">
        <f t="shared" si="4"/>
        <v>0.28921336895114946</v>
      </c>
      <c r="P26" s="76">
        <f>分析係数表!C29</f>
        <v>0.17511419896605485</v>
      </c>
      <c r="Q26" s="82">
        <f t="shared" si="5"/>
        <v>5.0645367434154619E-2</v>
      </c>
      <c r="R26" s="83">
        <v>7.1125505127239461E-2</v>
      </c>
      <c r="S26" s="84">
        <f t="shared" si="6"/>
        <v>0.20552197254136567</v>
      </c>
      <c r="T26" s="85">
        <f>分析係数表!F29</f>
        <v>0.43490212806294137</v>
      </c>
      <c r="U26" s="86">
        <f t="shared" si="7"/>
        <v>8.9381943221933338E-2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投入係数表!AC27</f>
        <v>3.0782257863671459E-3</v>
      </c>
      <c r="E27" s="77">
        <f t="shared" si="0"/>
        <v>0.30782257863671458</v>
      </c>
      <c r="F27" s="76">
        <f>分析係数表!C30</f>
        <v>1</v>
      </c>
      <c r="G27" s="77">
        <f t="shared" si="1"/>
        <v>0.30782257863671458</v>
      </c>
      <c r="H27" s="77">
        <v>0.37844409586679384</v>
      </c>
      <c r="I27" s="77">
        <f t="shared" si="2"/>
        <v>0.37844409586679384</v>
      </c>
      <c r="J27" s="76">
        <f>分析係数表!G30</f>
        <v>0.34449040627670319</v>
      </c>
      <c r="K27" s="78">
        <f t="shared" si="3"/>
        <v>0.13037036033817143</v>
      </c>
      <c r="L27" s="79"/>
      <c r="M27" s="80"/>
      <c r="N27" s="81">
        <f>分析係数表!H30</f>
        <v>0</v>
      </c>
      <c r="O27" s="82">
        <f t="shared" si="4"/>
        <v>0</v>
      </c>
      <c r="P27" s="76">
        <f>分析係数表!C30</f>
        <v>1</v>
      </c>
      <c r="Q27" s="82">
        <f t="shared" si="5"/>
        <v>0</v>
      </c>
      <c r="R27" s="83">
        <v>9.8499588026751725E-2</v>
      </c>
      <c r="S27" s="84">
        <f t="shared" si="6"/>
        <v>0.47694368389354558</v>
      </c>
      <c r="T27" s="85">
        <f>分析係数表!F30</f>
        <v>0.43986930008545017</v>
      </c>
      <c r="U27" s="86">
        <f t="shared" si="7"/>
        <v>0.20979288441443009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投入係数表!AC28</f>
        <v>2.3569845341568502E-2</v>
      </c>
      <c r="E28" s="77">
        <f t="shared" si="0"/>
        <v>2.3569845341568501</v>
      </c>
      <c r="F28" s="76">
        <f>分析係数表!C31</f>
        <v>0.18996181002708823</v>
      </c>
      <c r="G28" s="77">
        <f t="shared" si="1"/>
        <v>0.44773704831428862</v>
      </c>
      <c r="H28" s="77">
        <v>0.48619773905357794</v>
      </c>
      <c r="I28" s="77">
        <f t="shared" si="2"/>
        <v>0.48619773905357794</v>
      </c>
      <c r="J28" s="76">
        <f>分析係数表!G31</f>
        <v>7.0838389091119197E-2</v>
      </c>
      <c r="K28" s="78">
        <f t="shared" si="3"/>
        <v>3.4441464614299797E-2</v>
      </c>
      <c r="L28" s="79"/>
      <c r="M28" s="80"/>
      <c r="N28" s="81">
        <f>分析係数表!H31</f>
        <v>2.3010689098960483E-2</v>
      </c>
      <c r="O28" s="82">
        <f t="shared" si="4"/>
        <v>0.67522086461675002</v>
      </c>
      <c r="P28" s="76">
        <f>分析係数表!C31</f>
        <v>0.18996181002708823</v>
      </c>
      <c r="Q28" s="82">
        <f t="shared" si="5"/>
        <v>0.12826617761065331</v>
      </c>
      <c r="R28" s="83">
        <v>0.17700120182778287</v>
      </c>
      <c r="S28" s="84">
        <f t="shared" si="6"/>
        <v>0.66319894088136078</v>
      </c>
      <c r="T28" s="85">
        <f>分析係数表!F31</f>
        <v>0.34223146703645924</v>
      </c>
      <c r="U28" s="86">
        <f t="shared" si="7"/>
        <v>0.22696754647485409</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投入係数表!AC29</f>
        <v>2.3510073967075934E-3</v>
      </c>
      <c r="E29" s="77">
        <f t="shared" si="0"/>
        <v>0.23510073967075934</v>
      </c>
      <c r="F29" s="76">
        <f>分析係数表!C32</f>
        <v>1</v>
      </c>
      <c r="G29" s="77">
        <f t="shared" si="1"/>
        <v>0.23510073967075934</v>
      </c>
      <c r="H29" s="77">
        <v>0.27888402294320408</v>
      </c>
      <c r="I29" s="77">
        <f t="shared" si="2"/>
        <v>0.27888402294320408</v>
      </c>
      <c r="J29" s="76">
        <f>分析係数表!G32</f>
        <v>0.14032906064664244</v>
      </c>
      <c r="K29" s="78">
        <f t="shared" si="3"/>
        <v>3.9135532968976504E-2</v>
      </c>
      <c r="L29" s="79"/>
      <c r="M29" s="80"/>
      <c r="N29" s="81">
        <f>分析係数表!H32</f>
        <v>6.1785010473086027E-3</v>
      </c>
      <c r="O29" s="82">
        <f t="shared" si="4"/>
        <v>0.18130064689751837</v>
      </c>
      <c r="P29" s="76">
        <f>分析係数表!C32</f>
        <v>1</v>
      </c>
      <c r="Q29" s="82">
        <f t="shared" si="5"/>
        <v>0.18130064689751837</v>
      </c>
      <c r="R29" s="83">
        <v>0.24963935925636729</v>
      </c>
      <c r="S29" s="84">
        <f t="shared" si="6"/>
        <v>0.5285233821995714</v>
      </c>
      <c r="T29" s="85">
        <f>分析係数表!F32</f>
        <v>0.48206428161469295</v>
      </c>
      <c r="U29" s="86">
        <f t="shared" si="7"/>
        <v>0.2547822445566042</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投入係数表!AC30</f>
        <v>1.3747416133290166E-3</v>
      </c>
      <c r="E30" s="77">
        <f t="shared" si="0"/>
        <v>0.13747416133290166</v>
      </c>
      <c r="F30" s="76">
        <f>分析係数表!C33</f>
        <v>0.86409315680331789</v>
      </c>
      <c r="G30" s="77">
        <f t="shared" si="1"/>
        <v>0.11879048204503562</v>
      </c>
      <c r="H30" s="77">
        <v>0.14827485538569232</v>
      </c>
      <c r="I30" s="77">
        <f t="shared" si="2"/>
        <v>0.14827485538569232</v>
      </c>
      <c r="J30" s="76">
        <f>分析係数表!G33</f>
        <v>0.50769230769230766</v>
      </c>
      <c r="K30" s="78">
        <f t="shared" si="3"/>
        <v>7.5278003503505331E-2</v>
      </c>
      <c r="L30" s="79"/>
      <c r="M30" s="80"/>
      <c r="N30" s="81">
        <f>分析係数表!H33</f>
        <v>9.5612281574628043E-4</v>
      </c>
      <c r="O30" s="82">
        <f t="shared" si="4"/>
        <v>2.805626861288435E-2</v>
      </c>
      <c r="P30" s="76">
        <f>分析係数表!C33</f>
        <v>0.86409315680331789</v>
      </c>
      <c r="Q30" s="82">
        <f t="shared" si="5"/>
        <v>2.4243229713829081E-2</v>
      </c>
      <c r="R30" s="83">
        <v>8.2104475425385307E-2</v>
      </c>
      <c r="S30" s="84">
        <f t="shared" si="6"/>
        <v>0.23037933081107764</v>
      </c>
      <c r="T30" s="85">
        <f>分析係数表!F33</f>
        <v>0.64348226623675731</v>
      </c>
      <c r="U30" s="86">
        <f t="shared" si="7"/>
        <v>0.14824501388441985</v>
      </c>
      <c r="V30" s="87">
        <f>分析係数表!D33</f>
        <v>0.11340396130815293</v>
      </c>
      <c r="W30" s="88">
        <f t="shared" si="8"/>
        <v>0</v>
      </c>
      <c r="X30" s="76">
        <f>分析係数表!E33</f>
        <v>0.11146936895439889</v>
      </c>
      <c r="Y30" s="89">
        <f t="shared" si="9"/>
        <v>0</v>
      </c>
    </row>
    <row r="31" spans="1:25" x14ac:dyDescent="0.2">
      <c r="A31" s="6" t="s">
        <v>19</v>
      </c>
      <c r="B31" s="5" t="s">
        <v>275</v>
      </c>
      <c r="C31" s="75">
        <f>最終需要_まとめ!C32</f>
        <v>100</v>
      </c>
      <c r="D31" s="76">
        <f>投入係数表!AC31</f>
        <v>1.1421313475954474E-2</v>
      </c>
      <c r="E31" s="77">
        <f t="shared" si="0"/>
        <v>1.1421313475954475</v>
      </c>
      <c r="F31" s="76">
        <f>分析係数表!C34</f>
        <v>0.40150848192581112</v>
      </c>
      <c r="G31" s="77">
        <f t="shared" si="1"/>
        <v>0.45857542353292907</v>
      </c>
      <c r="H31" s="77">
        <v>0.60699166690273609</v>
      </c>
      <c r="I31" s="77">
        <f t="shared" si="2"/>
        <v>100.60699166690273</v>
      </c>
      <c r="J31" s="76">
        <f>分析係数表!G34</f>
        <v>0.42480512041441487</v>
      </c>
      <c r="K31" s="78">
        <f t="shared" si="3"/>
        <v>42.738365209590647</v>
      </c>
      <c r="L31" s="79"/>
      <c r="M31" s="80"/>
      <c r="N31" s="81">
        <f>分析係数表!H34</f>
        <v>0.15672180898436738</v>
      </c>
      <c r="O31" s="82">
        <f t="shared" si="4"/>
        <v>4.5988120960491452</v>
      </c>
      <c r="P31" s="76">
        <f>分析係数表!C34</f>
        <v>0.40150848192581112</v>
      </c>
      <c r="Q31" s="82">
        <f t="shared" si="5"/>
        <v>1.8464620633467497</v>
      </c>
      <c r="R31" s="83">
        <v>2.0153845995311421</v>
      </c>
      <c r="S31" s="84">
        <f t="shared" si="6"/>
        <v>102.62237626643388</v>
      </c>
      <c r="T31" s="85">
        <f>分析係数表!F34</f>
        <v>0.69808980649017505</v>
      </c>
      <c r="U31" s="86">
        <f t="shared" si="7"/>
        <v>71.639634789396752</v>
      </c>
      <c r="V31" s="87">
        <f>分析係数表!D34</f>
        <v>0.1643762608024307</v>
      </c>
      <c r="W31" s="88">
        <f t="shared" si="8"/>
        <v>17</v>
      </c>
      <c r="X31" s="76">
        <f>分析係数表!E34</f>
        <v>0.12280028889497671</v>
      </c>
      <c r="Y31" s="89">
        <f t="shared" si="9"/>
        <v>13</v>
      </c>
    </row>
    <row r="32" spans="1:25" x14ac:dyDescent="0.2">
      <c r="A32" s="6" t="s">
        <v>20</v>
      </c>
      <c r="B32" s="5" t="s">
        <v>37</v>
      </c>
      <c r="C32" s="90"/>
      <c r="D32" s="76">
        <f>投入係数表!AC32</f>
        <v>1.7647498318930092E-2</v>
      </c>
      <c r="E32" s="77">
        <f t="shared" si="0"/>
        <v>1.7647498318930093</v>
      </c>
      <c r="F32" s="76">
        <f>分析係数表!C35</f>
        <v>0.54799934277091245</v>
      </c>
      <c r="G32" s="77">
        <f t="shared" si="1"/>
        <v>0.96708174803244729</v>
      </c>
      <c r="H32" s="77">
        <v>1.193040062245367</v>
      </c>
      <c r="I32" s="77">
        <f t="shared" si="2"/>
        <v>1.193040062245367</v>
      </c>
      <c r="J32" s="76">
        <f>分析係数表!G35</f>
        <v>0.31370112289734142</v>
      </c>
      <c r="K32" s="78">
        <f t="shared" si="3"/>
        <v>0.37425800718788571</v>
      </c>
      <c r="L32" s="79"/>
      <c r="M32" s="80"/>
      <c r="N32" s="81">
        <f>分析係数表!H35</f>
        <v>5.7539116932049765E-2</v>
      </c>
      <c r="O32" s="82">
        <f t="shared" si="4"/>
        <v>1.6884158539127827</v>
      </c>
      <c r="P32" s="76">
        <f>分析係数表!C35</f>
        <v>0.54799934277091245</v>
      </c>
      <c r="Q32" s="82">
        <f t="shared" si="5"/>
        <v>0.9252507782681938</v>
      </c>
      <c r="R32" s="83">
        <v>1.2824819969896168</v>
      </c>
      <c r="S32" s="84">
        <f t="shared" si="6"/>
        <v>2.4755220592349838</v>
      </c>
      <c r="T32" s="85">
        <f>分析係数表!F35</f>
        <v>0.64107230038613461</v>
      </c>
      <c r="U32" s="86">
        <f t="shared" si="7"/>
        <v>1.5869886211703921</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投入係数表!AC33</f>
        <v>2.7290613403730731E-2</v>
      </c>
      <c r="E33" s="77">
        <f t="shared" si="0"/>
        <v>2.729061340373073</v>
      </c>
      <c r="F33" s="76">
        <f>分析係数表!C36</f>
        <v>1</v>
      </c>
      <c r="G33" s="77">
        <f t="shared" si="1"/>
        <v>2.729061340373073</v>
      </c>
      <c r="H33" s="77">
        <v>2.9579946748430732</v>
      </c>
      <c r="I33" s="77">
        <f t="shared" si="2"/>
        <v>2.9579946748430732</v>
      </c>
      <c r="J33" s="76">
        <f>分析係数表!G36</f>
        <v>7.1688905781264842E-2</v>
      </c>
      <c r="K33" s="78">
        <f t="shared" si="3"/>
        <v>0.2120554015463082</v>
      </c>
      <c r="L33" s="79"/>
      <c r="M33" s="80"/>
      <c r="N33" s="81">
        <f>分析係数表!H36</f>
        <v>0.19452761335809809</v>
      </c>
      <c r="O33" s="82">
        <f t="shared" si="4"/>
        <v>5.708177739423788</v>
      </c>
      <c r="P33" s="76">
        <f>分析係数表!C36</f>
        <v>1</v>
      </c>
      <c r="Q33" s="82">
        <f t="shared" si="5"/>
        <v>5.708177739423788</v>
      </c>
      <c r="R33" s="83">
        <v>6.0964215396445711</v>
      </c>
      <c r="S33" s="84">
        <f t="shared" si="6"/>
        <v>9.0544162144876452</v>
      </c>
      <c r="T33" s="85">
        <f>分析係数表!F36</f>
        <v>0.82458021691620631</v>
      </c>
      <c r="U33" s="86">
        <f t="shared" si="7"/>
        <v>7.4660924861918385</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投入係数表!AC34</f>
        <v>2.095484770751874E-2</v>
      </c>
      <c r="E34" s="77">
        <f t="shared" si="0"/>
        <v>2.0954847707518742</v>
      </c>
      <c r="F34" s="76">
        <f>分析係数表!C37</f>
        <v>0.69131042420256494</v>
      </c>
      <c r="G34" s="77">
        <f t="shared" si="1"/>
        <v>1.4486304657784927</v>
      </c>
      <c r="H34" s="77">
        <v>1.6771416259110592</v>
      </c>
      <c r="I34" s="77">
        <f t="shared" si="2"/>
        <v>1.6771416259110592</v>
      </c>
      <c r="J34" s="76">
        <f>分析係数表!G37</f>
        <v>0.4182361073997049</v>
      </c>
      <c r="K34" s="78">
        <f t="shared" si="3"/>
        <v>0.70144118517905341</v>
      </c>
      <c r="L34" s="79"/>
      <c r="M34" s="80"/>
      <c r="N34" s="81">
        <f>分析係数表!H37</f>
        <v>4.8668421919292611E-2</v>
      </c>
      <c r="O34" s="82">
        <f t="shared" si="4"/>
        <v>1.4281160284488001</v>
      </c>
      <c r="P34" s="76">
        <f>分析係数表!C37</f>
        <v>0.69131042420256494</v>
      </c>
      <c r="Q34" s="82">
        <f t="shared" si="5"/>
        <v>0.98727149743742237</v>
      </c>
      <c r="R34" s="83">
        <v>1.1970695067896888</v>
      </c>
      <c r="S34" s="84">
        <f t="shared" si="6"/>
        <v>2.874211132700748</v>
      </c>
      <c r="T34" s="85">
        <f>分析係数表!F37</f>
        <v>0.69719766239499947</v>
      </c>
      <c r="U34" s="86">
        <f t="shared" si="7"/>
        <v>2.0038932829486451</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投入係数表!AC35</f>
        <v>3.8592384130700069E-2</v>
      </c>
      <c r="E35" s="77">
        <f t="shared" si="0"/>
        <v>3.859238413070007</v>
      </c>
      <c r="F35" s="76">
        <f>分析係数表!C38</f>
        <v>0.16493332646861969</v>
      </c>
      <c r="G35" s="77">
        <f t="shared" si="1"/>
        <v>0.63651702910311325</v>
      </c>
      <c r="H35" s="77">
        <v>0.71084135719932395</v>
      </c>
      <c r="I35" s="77">
        <f t="shared" si="2"/>
        <v>0.71084135719932395</v>
      </c>
      <c r="J35" s="76">
        <f>分析係数表!G38</f>
        <v>0.22742119554523632</v>
      </c>
      <c r="K35" s="78">
        <f t="shared" si="3"/>
        <v>0.16166039129726864</v>
      </c>
      <c r="L35" s="79"/>
      <c r="M35" s="80"/>
      <c r="N35" s="81">
        <f>分析係数表!H38</f>
        <v>4.333006953137588E-2</v>
      </c>
      <c r="O35" s="82">
        <f t="shared" si="4"/>
        <v>1.2714685286935292</v>
      </c>
      <c r="P35" s="76">
        <f>分析係数表!C38</f>
        <v>0.16493332646861969</v>
      </c>
      <c r="Q35" s="82">
        <f t="shared" si="5"/>
        <v>0.2097075339375854</v>
      </c>
      <c r="R35" s="83">
        <v>0.27519286696475265</v>
      </c>
      <c r="S35" s="84">
        <f t="shared" si="6"/>
        <v>0.9860342241640766</v>
      </c>
      <c r="T35" s="85">
        <f>分析係数表!F38</f>
        <v>0.45295344535830939</v>
      </c>
      <c r="U35" s="86">
        <f t="shared" si="7"/>
        <v>0.44662759907632604</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投入係数表!AC36</f>
        <v>0</v>
      </c>
      <c r="E36" s="77">
        <f t="shared" si="0"/>
        <v>0</v>
      </c>
      <c r="F36" s="76">
        <f>分析係数表!C39</f>
        <v>1</v>
      </c>
      <c r="G36" s="77">
        <f t="shared" si="1"/>
        <v>0</v>
      </c>
      <c r="H36" s="77">
        <v>5.8844684262268701E-2</v>
      </c>
      <c r="I36" s="77">
        <f t="shared" si="2"/>
        <v>5.8844684262268701E-2</v>
      </c>
      <c r="J36" s="76">
        <f>分析係数表!G39</f>
        <v>0.35098455975764681</v>
      </c>
      <c r="K36" s="78">
        <f t="shared" si="3"/>
        <v>2.0653575599870109E-2</v>
      </c>
      <c r="L36" s="79"/>
      <c r="M36" s="80"/>
      <c r="N36" s="81">
        <f>分析係数表!H39</f>
        <v>3.8129823772400278E-3</v>
      </c>
      <c r="O36" s="82">
        <f t="shared" si="4"/>
        <v>0.11188736010712305</v>
      </c>
      <c r="P36" s="76">
        <f>分析係数表!C39</f>
        <v>1</v>
      </c>
      <c r="Q36" s="82">
        <f t="shared" si="5"/>
        <v>0.11188736010712305</v>
      </c>
      <c r="R36" s="83">
        <v>0.15482517592491174</v>
      </c>
      <c r="S36" s="84">
        <f t="shared" si="6"/>
        <v>0.21366986018718043</v>
      </c>
      <c r="T36" s="85">
        <f>分析係数表!F39</f>
        <v>0.70174924264634031</v>
      </c>
      <c r="U36" s="86">
        <f t="shared" si="7"/>
        <v>0.14994266256270328</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投入係数表!AC37</f>
        <v>3.486663512066346E-5</v>
      </c>
      <c r="E37" s="77">
        <f t="shared" si="0"/>
        <v>3.486663512066346E-3</v>
      </c>
      <c r="F37" s="76">
        <f>分析係数表!C40</f>
        <v>0.986418220166009</v>
      </c>
      <c r="G37" s="77">
        <f t="shared" si="1"/>
        <v>3.4393084158902509E-3</v>
      </c>
      <c r="H37" s="77">
        <v>9.6404533283038878E-3</v>
      </c>
      <c r="I37" s="77">
        <f t="shared" si="2"/>
        <v>9.6404533283038878E-3</v>
      </c>
      <c r="J37" s="76">
        <f>分析係数表!G40</f>
        <v>0.50833339863186511</v>
      </c>
      <c r="K37" s="78">
        <f t="shared" si="3"/>
        <v>4.9005644047285905E-3</v>
      </c>
      <c r="L37" s="79"/>
      <c r="M37" s="80"/>
      <c r="N37" s="81">
        <f>分析係数表!H40</f>
        <v>2.8557086729192376E-2</v>
      </c>
      <c r="O37" s="82">
        <f t="shared" si="4"/>
        <v>0.83797320059797253</v>
      </c>
      <c r="P37" s="76">
        <f>分析係数表!C40</f>
        <v>0.986418220166009</v>
      </c>
      <c r="Q37" s="82">
        <f t="shared" si="5"/>
        <v>0.82659203308066609</v>
      </c>
      <c r="R37" s="83">
        <v>0.83080693792776861</v>
      </c>
      <c r="S37" s="84">
        <f t="shared" si="6"/>
        <v>0.84044739125607248</v>
      </c>
      <c r="T37" s="85">
        <f>分析係数表!F40</f>
        <v>0.70189391861713379</v>
      </c>
      <c r="U37" s="86">
        <f t="shared" si="7"/>
        <v>0.58990491284027213</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投入係数表!AC38</f>
        <v>2.4904739371902472E-5</v>
      </c>
      <c r="E38" s="77">
        <f t="shared" si="0"/>
        <v>2.4904739371902473E-3</v>
      </c>
      <c r="F38" s="76">
        <f>分析係数表!C41</f>
        <v>0.80184103858729516</v>
      </c>
      <c r="G38" s="77">
        <f t="shared" si="1"/>
        <v>1.9969642083712178E-3</v>
      </c>
      <c r="H38" s="77">
        <v>5.2430400208097524E-3</v>
      </c>
      <c r="I38" s="77">
        <f t="shared" si="2"/>
        <v>5.2430400208097524E-3</v>
      </c>
      <c r="J38" s="76">
        <f>分析係数表!G41</f>
        <v>0.44493407945472047</v>
      </c>
      <c r="K38" s="78">
        <f t="shared" si="3"/>
        <v>2.3328071852032456E-3</v>
      </c>
      <c r="L38" s="79"/>
      <c r="M38" s="80"/>
      <c r="N38" s="81">
        <f>分析係数表!H41</f>
        <v>5.1019775806905684E-2</v>
      </c>
      <c r="O38" s="82">
        <f t="shared" si="4"/>
        <v>1.4971136668153009</v>
      </c>
      <c r="P38" s="76">
        <f>分析係数表!C41</f>
        <v>0.80184103858729516</v>
      </c>
      <c r="Q38" s="82">
        <f t="shared" si="5"/>
        <v>1.2004471774824146</v>
      </c>
      <c r="R38" s="83">
        <v>1.2231589874659226</v>
      </c>
      <c r="S38" s="84">
        <f t="shared" si="6"/>
        <v>1.2284020274867322</v>
      </c>
      <c r="T38" s="85">
        <f>分析係数表!F41</f>
        <v>0.54844555184325272</v>
      </c>
      <c r="U38" s="86">
        <f t="shared" si="7"/>
        <v>0.67371162785033134</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投入係数表!AC39</f>
        <v>3.1878066396035166E-4</v>
      </c>
      <c r="E39" s="77">
        <f>$C$31*D39</f>
        <v>3.1878066396035167E-2</v>
      </c>
      <c r="F39" s="76">
        <f>分析係数表!C42</f>
        <v>0.44131191733123665</v>
      </c>
      <c r="G39" s="77">
        <f>E39*F39</f>
        <v>1.4068170602046744E-2</v>
      </c>
      <c r="H39" s="77">
        <v>2.4397676973474683E-2</v>
      </c>
      <c r="I39" s="77">
        <f>C39+H39</f>
        <v>2.4397676973474683E-2</v>
      </c>
      <c r="J39" s="76">
        <f>分析係数表!G42</f>
        <v>0.48534983581712554</v>
      </c>
      <c r="K39" s="78">
        <f>I39*J39</f>
        <v>1.1841408513395203E-2</v>
      </c>
      <c r="L39" s="79"/>
      <c r="M39" s="80"/>
      <c r="N39" s="81">
        <f>分析係数表!H42</f>
        <v>1.2950152359941286E-2</v>
      </c>
      <c r="O39" s="82">
        <f t="shared" si="4"/>
        <v>0.38000657154562245</v>
      </c>
      <c r="P39" s="76">
        <f>分析係数表!C42</f>
        <v>0.44131191733123665</v>
      </c>
      <c r="Q39" s="82">
        <f>O39*P39</f>
        <v>0.16770142868726839</v>
      </c>
      <c r="R39" s="83">
        <v>0.17725763190667729</v>
      </c>
      <c r="S39" s="84">
        <f>I39+R39</f>
        <v>0.20165530888015198</v>
      </c>
      <c r="T39" s="85">
        <f>分析係数表!F42</f>
        <v>0.55380146501641825</v>
      </c>
      <c r="U39" s="86">
        <f>S39*T39</f>
        <v>0.11167700548616651</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投入係数表!AC40</f>
        <v>8.6120588748038754E-2</v>
      </c>
      <c r="E40" s="77">
        <f>$C$31*D40</f>
        <v>8.6120588748038749</v>
      </c>
      <c r="F40" s="76">
        <f>分析係数表!C43</f>
        <v>0.58313408441687564</v>
      </c>
      <c r="G40" s="77">
        <f>E40*F40</f>
        <v>5.0219850669029862</v>
      </c>
      <c r="H40" s="77">
        <v>5.87532922727776</v>
      </c>
      <c r="I40" s="77">
        <f>C40+H40</f>
        <v>5.87532922727776</v>
      </c>
      <c r="J40" s="76">
        <f>分析係数表!G43</f>
        <v>0.35547453496171444</v>
      </c>
      <c r="K40" s="78">
        <f>I40*J40</f>
        <v>2.0885299248135309</v>
      </c>
      <c r="L40" s="79"/>
      <c r="M40" s="80"/>
      <c r="N40" s="81">
        <f>分析係数表!H43</f>
        <v>3.5303064373624467E-2</v>
      </c>
      <c r="O40" s="82">
        <f t="shared" si="4"/>
        <v>1.0359257624777678</v>
      </c>
      <c r="P40" s="76">
        <f>分析係数表!C43</f>
        <v>0.58313408441687564</v>
      </c>
      <c r="Q40" s="82">
        <f>O40*P40</f>
        <v>0.60408362102632696</v>
      </c>
      <c r="R40" s="83">
        <v>1.245377010362734</v>
      </c>
      <c r="S40" s="84">
        <f>I40+R40</f>
        <v>7.1207062376404942</v>
      </c>
      <c r="T40" s="85">
        <f>分析係数表!F43</f>
        <v>0.6082654287782493</v>
      </c>
      <c r="U40" s="86">
        <f>S40*T40</f>
        <v>4.3312794328423498</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投入係数表!AC41</f>
        <v>8.7664682589096707E-4</v>
      </c>
      <c r="E41" s="77">
        <f>$C$31*D41</f>
        <v>8.766468258909671E-2</v>
      </c>
      <c r="F41" s="76">
        <f>分析係数表!C44</f>
        <v>0.48869592147894036</v>
      </c>
      <c r="G41" s="77">
        <f>E41*F41</f>
        <v>4.2841372839037439E-2</v>
      </c>
      <c r="H41" s="77">
        <v>5.6244333268360487E-2</v>
      </c>
      <c r="I41" s="77">
        <f>C41+H41</f>
        <v>5.6244333268360487E-2</v>
      </c>
      <c r="J41" s="76">
        <f>分析係数表!G44</f>
        <v>0.26651387949759747</v>
      </c>
      <c r="K41" s="78">
        <f>I41*J41</f>
        <v>1.4989895459106539E-2</v>
      </c>
      <c r="L41" s="79"/>
      <c r="M41" s="80"/>
      <c r="N41" s="81">
        <f>分析係数表!H44</f>
        <v>0.11648762971842183</v>
      </c>
      <c r="O41" s="82">
        <f t="shared" si="4"/>
        <v>3.4181887260030765</v>
      </c>
      <c r="P41" s="76">
        <f>分析係数表!C44</f>
        <v>0.48869592147894036</v>
      </c>
      <c r="Q41" s="82">
        <f>O41*P41</f>
        <v>1.6704548892429987</v>
      </c>
      <c r="R41" s="83">
        <v>1.7005355450394612</v>
      </c>
      <c r="S41" s="84">
        <f>I41+R41</f>
        <v>1.7567798783078217</v>
      </c>
      <c r="T41" s="85">
        <f>分析係数表!F44</f>
        <v>0.48744292920528731</v>
      </c>
      <c r="U41" s="86">
        <f>S41*T41</f>
        <v>0.85632992985127276</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投入係数表!AC42</f>
        <v>3.8104251239010783E-3</v>
      </c>
      <c r="E42" s="77">
        <f>$C$31*D42</f>
        <v>0.38104251239010783</v>
      </c>
      <c r="F42" s="76">
        <f>分析係数表!C45</f>
        <v>1</v>
      </c>
      <c r="G42" s="77">
        <f>E42*F42</f>
        <v>0.38104251239010783</v>
      </c>
      <c r="H42" s="77">
        <v>0.42104871464833155</v>
      </c>
      <c r="I42" s="77">
        <f>C42+H42</f>
        <v>0.42104871464833155</v>
      </c>
      <c r="J42" s="76">
        <f>分析係数表!G45</f>
        <v>0</v>
      </c>
      <c r="K42" s="78">
        <f>I42*J42</f>
        <v>0</v>
      </c>
      <c r="L42" s="79"/>
      <c r="M42" s="80"/>
      <c r="N42" s="81">
        <f>分析係数表!H45</f>
        <v>0</v>
      </c>
      <c r="O42" s="82">
        <f t="shared" si="4"/>
        <v>0</v>
      </c>
      <c r="P42" s="76">
        <f>分析係数表!C45</f>
        <v>1</v>
      </c>
      <c r="Q42" s="82">
        <f>O42*P42</f>
        <v>0</v>
      </c>
      <c r="R42" s="83">
        <v>4.8011045885003503E-2</v>
      </c>
      <c r="S42" s="84">
        <f>I42+R42</f>
        <v>0.46905976053333504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9.2446392548501972E-3</v>
      </c>
      <c r="E43" s="77">
        <f>$C$31*D43</f>
        <v>0.92446392548501977</v>
      </c>
      <c r="F43" s="76">
        <f>分析係数表!C46</f>
        <v>0.30494810971089692</v>
      </c>
      <c r="G43" s="77">
        <f>E43*F43</f>
        <v>0.28191352657257224</v>
      </c>
      <c r="H43" s="77">
        <v>0.31028693823825376</v>
      </c>
      <c r="I43" s="77">
        <f>C43+H43</f>
        <v>0.31028693823825376</v>
      </c>
      <c r="J43" s="76">
        <f>分析係数表!G46</f>
        <v>9.2473281285530198E-3</v>
      </c>
      <c r="K43" s="78">
        <f>I43*J43</f>
        <v>2.8693251318931976E-3</v>
      </c>
      <c r="L43" s="79"/>
      <c r="M43" s="80"/>
      <c r="N43" s="81">
        <f>分析係数表!H46</f>
        <v>2.1824388568312321E-2</v>
      </c>
      <c r="O43" s="82">
        <f t="shared" si="4"/>
        <v>0.64041030911557872</v>
      </c>
      <c r="P43" s="76">
        <f>分析係数表!C46</f>
        <v>0.30494810971089692</v>
      </c>
      <c r="Q43" s="82">
        <f>O43*P43</f>
        <v>0.19529191320416692</v>
      </c>
      <c r="R43" s="83">
        <v>0.22641031338292816</v>
      </c>
      <c r="S43" s="84">
        <f>I43+R43</f>
        <v>0.53669725162118187</v>
      </c>
      <c r="T43" s="85">
        <f>分析係数表!F46</f>
        <v>0.31334798756916549</v>
      </c>
      <c r="U43" s="86">
        <f>S43*T43</f>
        <v>0.16817300372939939</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投入係数表!AC44</f>
        <v>0.27836027195975394</v>
      </c>
      <c r="E44" s="91">
        <f>SUM(E5:E43)</f>
        <v>27.836027195975397</v>
      </c>
      <c r="F44" s="92">
        <f>分析係数表!C47</f>
        <v>0.48015758503444039</v>
      </c>
      <c r="G44" s="91">
        <f>SUM(G5:G43)</f>
        <v>13.605448922349025</v>
      </c>
      <c r="H44" s="91">
        <f>SUM(H5:H43)</f>
        <v>16.03110067429045</v>
      </c>
      <c r="I44" s="91">
        <f>SUM(I5:I43)</f>
        <v>116.03110067429047</v>
      </c>
      <c r="J44" s="92">
        <f>分析係数表!G47</f>
        <v>0.24216917805049562</v>
      </c>
      <c r="K44" s="93">
        <f>SUM(K5:K43)</f>
        <v>46.775438196520938</v>
      </c>
      <c r="L44" s="94">
        <f>最終需要_まとめ!$L$33</f>
        <v>0.62733333333333341</v>
      </c>
      <c r="M44" s="91">
        <f>K44*L44</f>
        <v>29.343791561950805</v>
      </c>
      <c r="N44" s="95">
        <f>分析係数表!H47</f>
        <v>1</v>
      </c>
      <c r="O44" s="96">
        <f>SUM(O5:O43)</f>
        <v>29.343791561950805</v>
      </c>
      <c r="P44" s="92">
        <f>分析係数表!C47</f>
        <v>0.48015758503444039</v>
      </c>
      <c r="Q44" s="96">
        <f>SUM(Q5:Q43)</f>
        <v>15.508739809806871</v>
      </c>
      <c r="R44" s="91">
        <f>SUM(R5:R43)</f>
        <v>17.988038945062424</v>
      </c>
      <c r="S44" s="97">
        <f>SUM(S5:S43)</f>
        <v>134.01913961935287</v>
      </c>
      <c r="T44" s="98">
        <f>分析係数表!F47</f>
        <v>0.48752883779285588</v>
      </c>
      <c r="U44" s="99">
        <f>SUM(U5:U43)</f>
        <v>91.438077191771626</v>
      </c>
      <c r="V44" s="100">
        <f>分析係数表!D47</f>
        <v>6.635127530274626E-2</v>
      </c>
      <c r="W44" s="101">
        <f>SUM(W5:W43)</f>
        <v>18</v>
      </c>
      <c r="X44" s="92">
        <f>分析係数表!E47</f>
        <v>5.6027434453383658E-2</v>
      </c>
      <c r="Y44" s="102">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292</v>
      </c>
      <c r="S2" s="3" t="s">
        <v>153</v>
      </c>
      <c r="U2" s="64" t="s">
        <v>210</v>
      </c>
      <c r="W2" s="3" t="s">
        <v>130</v>
      </c>
      <c r="Y2" s="3" t="s">
        <v>154</v>
      </c>
    </row>
    <row r="3" spans="1:25" ht="44" x14ac:dyDescent="0.2">
      <c r="B3" s="65"/>
      <c r="C3" s="66" t="s">
        <v>228</v>
      </c>
      <c r="D3" s="66" t="s">
        <v>234</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1.3183034008406591E-2</v>
      </c>
      <c r="G5" s="77">
        <f t="shared" ref="G5:G38" si="1">E5*F5</f>
        <v>0</v>
      </c>
      <c r="H5" s="77">
        <f t="array" ref="H5:H43">MMULT(逆行列係数!C5:AO43,'28'!G5:G43)</f>
        <v>2.8777262513291801E-5</v>
      </c>
      <c r="I5" s="77">
        <f t="shared" ref="I5:I38" si="2">C5+H5</f>
        <v>2.8777262513291801E-5</v>
      </c>
      <c r="J5" s="76">
        <f>分析係数表!G8</f>
        <v>0.12262521588946459</v>
      </c>
      <c r="K5" s="78">
        <f t="shared" ref="K5:K38" si="3">I5*J5</f>
        <v>3.5288180284002038E-6</v>
      </c>
      <c r="L5" s="79" t="s">
        <v>185</v>
      </c>
      <c r="M5" s="80" t="s">
        <v>185</v>
      </c>
      <c r="N5" s="81">
        <f>分析係数表!H8</f>
        <v>1.0919276675383911E-2</v>
      </c>
      <c r="O5" s="82">
        <f t="shared" ref="O5:O43" si="4">$M$44*N5</f>
        <v>0.25463533780599568</v>
      </c>
      <c r="P5" s="76">
        <f>分析係数表!C8</f>
        <v>1.3183034008406591E-2</v>
      </c>
      <c r="Q5" s="82">
        <f t="shared" ref="Q5:Q38" si="5">O5*P5</f>
        <v>3.3568663180385417E-3</v>
      </c>
      <c r="R5" s="83">
        <f t="array" ref="R5:R43">MMULT(逆行列係数!C5:AO43,'28'!Q5:Q43)</f>
        <v>3.8864235006492278E-3</v>
      </c>
      <c r="S5" s="84">
        <f t="shared" ref="S5:S38" si="6">I5+R5</f>
        <v>3.9152007631625199E-3</v>
      </c>
      <c r="T5" s="85">
        <f>分析係数表!F8</f>
        <v>0.45595854922279794</v>
      </c>
      <c r="U5" s="86">
        <f t="shared" ref="U5:U38" si="7">S5*T5</f>
        <v>1.7851692598875738E-3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投入係数表!AD6</f>
        <v>0</v>
      </c>
      <c r="E6" s="77">
        <f t="shared" si="0"/>
        <v>0</v>
      </c>
      <c r="F6" s="76">
        <f>分析係数表!C9</f>
        <v>2.8837209302325584E-2</v>
      </c>
      <c r="G6" s="77">
        <f t="shared" si="1"/>
        <v>0</v>
      </c>
      <c r="H6" s="77">
        <v>2.1542189734818163E-5</v>
      </c>
      <c r="I6" s="77">
        <f t="shared" si="2"/>
        <v>2.1542189734818163E-5</v>
      </c>
      <c r="J6" s="76">
        <f>分析係数表!G9</f>
        <v>0.26470588235294118</v>
      </c>
      <c r="K6" s="78">
        <f t="shared" si="3"/>
        <v>5.7023443415695139E-6</v>
      </c>
      <c r="L6" s="79"/>
      <c r="M6" s="80"/>
      <c r="N6" s="81">
        <f>分析係数表!H9</f>
        <v>5.6393540150961169E-4</v>
      </c>
      <c r="O6" s="82">
        <f t="shared" si="4"/>
        <v>1.3150860238561636E-2</v>
      </c>
      <c r="P6" s="76">
        <f>分析係数表!C9</f>
        <v>2.8837209302325584E-2</v>
      </c>
      <c r="Q6" s="82">
        <f t="shared" si="5"/>
        <v>3.7923410920503325E-4</v>
      </c>
      <c r="R6" s="83">
        <v>4.3295208721119466E-4</v>
      </c>
      <c r="S6" s="84">
        <f t="shared" si="6"/>
        <v>4.5449427694601284E-4</v>
      </c>
      <c r="T6" s="85">
        <f>分析係数表!F9</f>
        <v>0.73529411764705888</v>
      </c>
      <c r="U6" s="86">
        <f t="shared" si="7"/>
        <v>3.3418696834265654E-4</v>
      </c>
      <c r="V6" s="87">
        <f>分析係数表!D9</f>
        <v>5.8823529411764705E-2</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7.2513812154696433E-3</v>
      </c>
      <c r="G7" s="77">
        <f t="shared" si="1"/>
        <v>0</v>
      </c>
      <c r="H7" s="77">
        <v>1.4936287005847257E-5</v>
      </c>
      <c r="I7" s="77">
        <f t="shared" si="2"/>
        <v>1.4936287005847257E-5</v>
      </c>
      <c r="J7" s="76">
        <f>分析係数表!G10</f>
        <v>0.19230769230769232</v>
      </c>
      <c r="K7" s="78">
        <f t="shared" si="3"/>
        <v>2.8723628857398572E-6</v>
      </c>
      <c r="L7" s="79"/>
      <c r="M7" s="80"/>
      <c r="N7" s="81">
        <f>分析係数表!H10</f>
        <v>1.0712116731972216E-3</v>
      </c>
      <c r="O7" s="82">
        <f t="shared" si="4"/>
        <v>2.4980440955509546E-2</v>
      </c>
      <c r="P7" s="76">
        <f>分析係数表!C10</f>
        <v>7.2513812154696433E-3</v>
      </c>
      <c r="Q7" s="82">
        <f t="shared" si="5"/>
        <v>1.8114270029893047E-4</v>
      </c>
      <c r="R7" s="83">
        <v>2.4155278626129833E-4</v>
      </c>
      <c r="S7" s="84">
        <f t="shared" si="6"/>
        <v>2.564890732671456E-4</v>
      </c>
      <c r="T7" s="85">
        <f>分析係数表!F10</f>
        <v>0.57692307692307687</v>
      </c>
      <c r="U7" s="86">
        <f t="shared" si="7"/>
        <v>1.4797446534643013E-4</v>
      </c>
      <c r="V7" s="87">
        <f>分析係数表!D10</f>
        <v>3.8461538461538464E-2</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1.1498343082089746E-2</v>
      </c>
      <c r="G8" s="77">
        <f t="shared" si="1"/>
        <v>0</v>
      </c>
      <c r="H8" s="77">
        <v>6.0752611662892998E-4</v>
      </c>
      <c r="I8" s="77">
        <f t="shared" si="2"/>
        <v>6.0752611662892998E-4</v>
      </c>
      <c r="J8" s="76">
        <f>分析係数表!G11</f>
        <v>0.33907284768211921</v>
      </c>
      <c r="K8" s="78">
        <f t="shared" si="3"/>
        <v>2.0599561040663056E-4</v>
      </c>
      <c r="L8" s="79"/>
      <c r="M8" s="80"/>
      <c r="N8" s="81">
        <f>分析係数表!H11</f>
        <v>-2.0361874779781897E-5</v>
      </c>
      <c r="O8" s="82">
        <f t="shared" si="4"/>
        <v>-4.748348280799335E-4</v>
      </c>
      <c r="P8" s="76">
        <f>分析係数表!C11</f>
        <v>1.1498343082089746E-2</v>
      </c>
      <c r="Q8" s="82">
        <f t="shared" si="5"/>
        <v>-5.4598137605881769E-6</v>
      </c>
      <c r="R8" s="83">
        <v>6.9145649391764703E-4</v>
      </c>
      <c r="S8" s="84">
        <f t="shared" si="6"/>
        <v>1.298982610546577E-3</v>
      </c>
      <c r="T8" s="85">
        <f>分析係数表!F11</f>
        <v>0.56026490066225165</v>
      </c>
      <c r="U8" s="86">
        <f t="shared" si="7"/>
        <v>7.2777436325987025E-4</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投入係数表!AD9</f>
        <v>0</v>
      </c>
      <c r="E9" s="77">
        <f t="shared" si="0"/>
        <v>0</v>
      </c>
      <c r="F9" s="76">
        <f>分析係数表!C12</f>
        <v>1.9264738750820132E-2</v>
      </c>
      <c r="G9" s="77">
        <f t="shared" si="1"/>
        <v>0</v>
      </c>
      <c r="H9" s="77">
        <v>1.3126373323534235E-4</v>
      </c>
      <c r="I9" s="77">
        <f t="shared" si="2"/>
        <v>1.3126373323534235E-4</v>
      </c>
      <c r="J9" s="76">
        <f>分析係数表!G12</f>
        <v>0.14212218649517686</v>
      </c>
      <c r="K9" s="78">
        <f t="shared" si="3"/>
        <v>1.8655488774926471E-5</v>
      </c>
      <c r="L9" s="79"/>
      <c r="M9" s="80"/>
      <c r="N9" s="81">
        <f>分析係数表!H12</f>
        <v>9.1393832299599312E-2</v>
      </c>
      <c r="O9" s="82">
        <f t="shared" si="4"/>
        <v>2.1312858033405191</v>
      </c>
      <c r="P9" s="76">
        <f>分析係数表!C12</f>
        <v>1.9264738750820132E-2</v>
      </c>
      <c r="Q9" s="82">
        <f t="shared" si="5"/>
        <v>4.1058664204686915E-2</v>
      </c>
      <c r="R9" s="83">
        <v>4.543852859670449E-2</v>
      </c>
      <c r="S9" s="84">
        <f t="shared" si="6"/>
        <v>4.556979232993983E-2</v>
      </c>
      <c r="T9" s="85">
        <f>分析係数表!F12</f>
        <v>0.30139335476956058</v>
      </c>
      <c r="U9" s="86">
        <f t="shared" si="7"/>
        <v>1.3734432586472755E-2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投入係数表!AD10</f>
        <v>1.6125930199872769E-3</v>
      </c>
      <c r="E10" s="77">
        <f t="shared" si="0"/>
        <v>0.16125930199872768</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0.32972117562020081</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投入係数表!AD11</f>
        <v>4.6306570206974098E-3</v>
      </c>
      <c r="E11" s="77">
        <f t="shared" si="0"/>
        <v>0.46306570206974096</v>
      </c>
      <c r="F11" s="76">
        <f>分析係数表!C14</f>
        <v>0.18033902375567878</v>
      </c>
      <c r="G11" s="77">
        <f t="shared" si="1"/>
        <v>8.350881664599509E-2</v>
      </c>
      <c r="H11" s="77">
        <v>0.2130636073679826</v>
      </c>
      <c r="I11" s="77">
        <f t="shared" si="2"/>
        <v>0.2130636073679826</v>
      </c>
      <c r="J11" s="76">
        <f>分析係数表!G14</f>
        <v>0.15919504269018833</v>
      </c>
      <c r="K11" s="78">
        <f t="shared" si="3"/>
        <v>3.3918670070671515E-2</v>
      </c>
      <c r="L11" s="79"/>
      <c r="M11" s="80"/>
      <c r="N11" s="81">
        <f>分析係数表!H14</f>
        <v>1.121673710694942E-3</v>
      </c>
      <c r="O11" s="82">
        <f t="shared" si="4"/>
        <v>2.6157205529446774E-2</v>
      </c>
      <c r="P11" s="76">
        <f>分析係数表!C14</f>
        <v>0.18033902375567878</v>
      </c>
      <c r="Q11" s="82">
        <f t="shared" si="5"/>
        <v>4.7171649093570743E-3</v>
      </c>
      <c r="R11" s="83">
        <v>2.651332995368991E-2</v>
      </c>
      <c r="S11" s="84">
        <f t="shared" si="6"/>
        <v>0.23957693732167251</v>
      </c>
      <c r="T11" s="85">
        <f>分析係数表!F14</f>
        <v>0.29273560341521504</v>
      </c>
      <c r="U11" s="86">
        <f t="shared" si="7"/>
        <v>7.0132699311228952E-2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投入係数表!AD12</f>
        <v>1.4794431376030062E-5</v>
      </c>
      <c r="E12" s="77">
        <f t="shared" si="0"/>
        <v>1.4794431376030062E-3</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0.19418679969216759</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投入係数表!AD13</f>
        <v>3.6986078440075156E-4</v>
      </c>
      <c r="E13" s="77">
        <f t="shared" si="0"/>
        <v>3.6986078440075155E-2</v>
      </c>
      <c r="F13" s="76">
        <f>分析係数表!C16</f>
        <v>5.2745741191408291E-2</v>
      </c>
      <c r="G13" s="77">
        <f t="shared" si="1"/>
        <v>1.9508581210853303E-3</v>
      </c>
      <c r="H13" s="77">
        <v>9.2766661968676292E-3</v>
      </c>
      <c r="I13" s="77">
        <f t="shared" si="2"/>
        <v>9.2766661968676292E-3</v>
      </c>
      <c r="J13" s="76">
        <f>分析係数表!G16</f>
        <v>3.3494998484389207E-2</v>
      </c>
      <c r="K13" s="78">
        <f t="shared" si="3"/>
        <v>3.1072192020426584E-4</v>
      </c>
      <c r="L13" s="79"/>
      <c r="M13" s="80"/>
      <c r="N13" s="81">
        <f>分析係数表!H16</f>
        <v>1.6486921479299057E-2</v>
      </c>
      <c r="O13" s="82">
        <f t="shared" si="4"/>
        <v>0.38447169579706969</v>
      </c>
      <c r="P13" s="76">
        <f>分析係数表!C16</f>
        <v>5.2745741191408291E-2</v>
      </c>
      <c r="Q13" s="82">
        <f t="shared" si="5"/>
        <v>2.0279244561934098E-2</v>
      </c>
      <c r="R13" s="83">
        <v>2.4288422873188671E-2</v>
      </c>
      <c r="S13" s="84">
        <f t="shared" si="6"/>
        <v>3.35650890700563E-2</v>
      </c>
      <c r="T13" s="85">
        <f>分析係数表!F16</f>
        <v>0.28872385571385267</v>
      </c>
      <c r="U13" s="86">
        <f t="shared" si="7"/>
        <v>9.6910419336855482E-3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投入係数表!AD14</f>
        <v>3.0180640007101329E-3</v>
      </c>
      <c r="E14" s="77">
        <f t="shared" si="0"/>
        <v>0.30180640007101328</v>
      </c>
      <c r="F14" s="76">
        <f>分析係数表!C17</f>
        <v>0.15216261717207402</v>
      </c>
      <c r="G14" s="77">
        <f t="shared" si="1"/>
        <v>4.592365171408741E-2</v>
      </c>
      <c r="H14" s="77">
        <v>8.1627101709095901E-2</v>
      </c>
      <c r="I14" s="77">
        <f t="shared" si="2"/>
        <v>8.1627101709095901E-2</v>
      </c>
      <c r="J14" s="76">
        <f>分析係数表!G17</f>
        <v>0.21223848391031053</v>
      </c>
      <c r="K14" s="78">
        <f t="shared" si="3"/>
        <v>1.7324412312731231E-2</v>
      </c>
      <c r="L14" s="79"/>
      <c r="M14" s="80"/>
      <c r="N14" s="81">
        <f>分析係数表!H17</f>
        <v>2.8913862187290294E-3</v>
      </c>
      <c r="O14" s="82">
        <f t="shared" si="4"/>
        <v>6.7426545587350561E-2</v>
      </c>
      <c r="P14" s="76">
        <f>分析係数表!C17</f>
        <v>0.15216261717207402</v>
      </c>
      <c r="Q14" s="82">
        <f t="shared" si="5"/>
        <v>1.025979964344342E-2</v>
      </c>
      <c r="R14" s="83">
        <v>2.3687883685357899E-2</v>
      </c>
      <c r="S14" s="84">
        <f t="shared" si="6"/>
        <v>0.1053149853944538</v>
      </c>
      <c r="T14" s="85">
        <f>分析係数表!F17</f>
        <v>0.32270850924101696</v>
      </c>
      <c r="U14" s="86">
        <f t="shared" si="7"/>
        <v>3.3986041937383658E-2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投入係数表!AD15</f>
        <v>0</v>
      </c>
      <c r="E15" s="77">
        <f t="shared" si="0"/>
        <v>0</v>
      </c>
      <c r="F15" s="76">
        <f>分析係数表!C18</f>
        <v>0.19097312809809552</v>
      </c>
      <c r="G15" s="77">
        <f t="shared" si="1"/>
        <v>0</v>
      </c>
      <c r="H15" s="77">
        <v>7.3600434152312402E-3</v>
      </c>
      <c r="I15" s="77">
        <f t="shared" si="2"/>
        <v>7.3600434152312402E-3</v>
      </c>
      <c r="J15" s="76">
        <f>分析係数表!G18</f>
        <v>0.21574136510077171</v>
      </c>
      <c r="K15" s="78">
        <f t="shared" si="3"/>
        <v>1.5878658136029337E-3</v>
      </c>
      <c r="L15" s="79"/>
      <c r="M15" s="80"/>
      <c r="N15" s="81">
        <f>分析係数表!H18</f>
        <v>4.4087885392745155E-4</v>
      </c>
      <c r="O15" s="82">
        <f t="shared" si="4"/>
        <v>1.0281206277556822E-2</v>
      </c>
      <c r="P15" s="76">
        <f>分析係数表!C18</f>
        <v>0.19097312809809552</v>
      </c>
      <c r="Q15" s="82">
        <f t="shared" si="5"/>
        <v>1.9634341234468027E-3</v>
      </c>
      <c r="R15" s="83">
        <v>5.0965834224218493E-3</v>
      </c>
      <c r="S15" s="84">
        <f t="shared" si="6"/>
        <v>1.2456626837653089E-2</v>
      </c>
      <c r="T15" s="85">
        <f>分析係数表!F18</f>
        <v>0.45875477635423689</v>
      </c>
      <c r="U15" s="86">
        <f t="shared" si="7"/>
        <v>5.7145370590357281E-3</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投入係数表!AD16</f>
        <v>0</v>
      </c>
      <c r="E16" s="77">
        <f t="shared" si="0"/>
        <v>0</v>
      </c>
      <c r="F16" s="76">
        <f>分析係数表!C19</f>
        <v>0.34654894752252985</v>
      </c>
      <c r="G16" s="77">
        <f t="shared" si="1"/>
        <v>0</v>
      </c>
      <c r="H16" s="77">
        <v>1.0272330968847426E-2</v>
      </c>
      <c r="I16" s="77">
        <f t="shared" si="2"/>
        <v>1.0272330968847426E-2</v>
      </c>
      <c r="J16" s="76">
        <f>分析係数表!G19</f>
        <v>5.7665249016256609E-2</v>
      </c>
      <c r="K16" s="78">
        <f t="shared" si="3"/>
        <v>5.9235652329599133E-4</v>
      </c>
      <c r="L16" s="79"/>
      <c r="M16" s="80"/>
      <c r="N16" s="81">
        <f>分析係数表!H19</f>
        <v>-1.1331825964400361E-4</v>
      </c>
      <c r="O16" s="82">
        <f t="shared" si="4"/>
        <v>-2.642559043227456E-3</v>
      </c>
      <c r="P16" s="76">
        <f>分析係数表!C19</f>
        <v>0.34654894752252985</v>
      </c>
      <c r="Q16" s="82">
        <f t="shared" si="5"/>
        <v>-9.1577605519661831E-4</v>
      </c>
      <c r="R16" s="83">
        <v>7.2721386157933131E-3</v>
      </c>
      <c r="S16" s="84">
        <f t="shared" si="6"/>
        <v>1.7544469584640739E-2</v>
      </c>
      <c r="T16" s="85">
        <f>分析係数表!F19</f>
        <v>0.23996184268055168</v>
      </c>
      <c r="U16" s="86">
        <f t="shared" si="7"/>
        <v>4.2100032503832848E-3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投入係数表!AD17</f>
        <v>0</v>
      </c>
      <c r="E17" s="77">
        <f t="shared" si="0"/>
        <v>0</v>
      </c>
      <c r="F17" s="76">
        <f>分析係数表!C20</f>
        <v>0.26243263202551737</v>
      </c>
      <c r="G17" s="77">
        <f t="shared" si="1"/>
        <v>0</v>
      </c>
      <c r="H17" s="77">
        <v>7.2512538278970556E-3</v>
      </c>
      <c r="I17" s="77">
        <f t="shared" si="2"/>
        <v>7.2512538278970556E-3</v>
      </c>
      <c r="J17" s="76">
        <f>分析係数表!G20</f>
        <v>0.1000148720999405</v>
      </c>
      <c r="K17" s="78">
        <f t="shared" si="3"/>
        <v>7.25233224161328E-4</v>
      </c>
      <c r="L17" s="79"/>
      <c r="M17" s="80"/>
      <c r="N17" s="81">
        <f>分析係数表!H20</f>
        <v>5.5154121686104877E-4</v>
      </c>
      <c r="O17" s="82">
        <f t="shared" si="4"/>
        <v>1.2861830343208633E-2</v>
      </c>
      <c r="P17" s="76">
        <f>分析係数表!C20</f>
        <v>0.26243263202551737</v>
      </c>
      <c r="Q17" s="82">
        <f t="shared" si="5"/>
        <v>3.3753639896339049E-3</v>
      </c>
      <c r="R17" s="83">
        <v>1.2387009223631758E-2</v>
      </c>
      <c r="S17" s="84">
        <f t="shared" si="6"/>
        <v>1.9638263051528812E-2</v>
      </c>
      <c r="T17" s="85">
        <f>分析係数表!F20</f>
        <v>0.22264772952607575</v>
      </c>
      <c r="U17" s="86">
        <f t="shared" si="7"/>
        <v>4.3724146802587138E-3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投入係数表!AD18</f>
        <v>1.3314988238427057E-4</v>
      </c>
      <c r="E18" s="77">
        <f t="shared" si="0"/>
        <v>1.3314988238427057E-2</v>
      </c>
      <c r="F18" s="76">
        <f>分析係数表!C21</f>
        <v>0.1872140973927936</v>
      </c>
      <c r="G18" s="77">
        <f t="shared" si="1"/>
        <v>2.4927535048527845E-3</v>
      </c>
      <c r="H18" s="77">
        <v>1.4649427205885718E-2</v>
      </c>
      <c r="I18" s="77">
        <f t="shared" si="2"/>
        <v>1.4649427205885718E-2</v>
      </c>
      <c r="J18" s="76">
        <f>分析係数表!G21</f>
        <v>0.28516992623231124</v>
      </c>
      <c r="K18" s="78">
        <f t="shared" si="3"/>
        <v>4.1775760756480439E-3</v>
      </c>
      <c r="L18" s="79"/>
      <c r="M18" s="80"/>
      <c r="N18" s="81">
        <f>分析係数表!H21</f>
        <v>9.0743137605549761E-4</v>
      </c>
      <c r="O18" s="82">
        <f t="shared" si="4"/>
        <v>2.1161117338344863E-2</v>
      </c>
      <c r="P18" s="76">
        <f>分析係数表!C21</f>
        <v>0.1872140973927936</v>
      </c>
      <c r="Q18" s="82">
        <f t="shared" si="5"/>
        <v>3.9616594823212283E-3</v>
      </c>
      <c r="R18" s="83">
        <v>1.1084504544005565E-2</v>
      </c>
      <c r="S18" s="84">
        <f t="shared" si="6"/>
        <v>2.5733931749891283E-2</v>
      </c>
      <c r="T18" s="85">
        <f>分析係数表!F21</f>
        <v>0.425556514517416</v>
      </c>
      <c r="U18" s="86">
        <f t="shared" si="7"/>
        <v>1.0951242300312802E-2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投入係数表!AD19</f>
        <v>0</v>
      </c>
      <c r="E19" s="77">
        <f t="shared" si="0"/>
        <v>0</v>
      </c>
      <c r="F19" s="76">
        <f>分析係数表!C22</f>
        <v>8.038175161462835E-2</v>
      </c>
      <c r="G19" s="77">
        <f t="shared" si="1"/>
        <v>0</v>
      </c>
      <c r="H19" s="77">
        <v>8.2831069330050692E-3</v>
      </c>
      <c r="I19" s="77">
        <f t="shared" si="2"/>
        <v>8.2831069330050692E-3</v>
      </c>
      <c r="J19" s="76">
        <f>分析係数表!G22</f>
        <v>0.19463811255169108</v>
      </c>
      <c r="K19" s="78">
        <f t="shared" si="3"/>
        <v>1.6122082995039333E-3</v>
      </c>
      <c r="L19" s="79"/>
      <c r="M19" s="80"/>
      <c r="N19" s="81">
        <f>分析係数表!H22</f>
        <v>4.3379646269970129E-5</v>
      </c>
      <c r="O19" s="82">
        <f t="shared" si="4"/>
        <v>1.0116046337355104E-3</v>
      </c>
      <c r="P19" s="76">
        <f>分析係数表!C22</f>
        <v>8.038175161462835E-2</v>
      </c>
      <c r="Q19" s="82">
        <f t="shared" si="5"/>
        <v>8.1314552401134886E-5</v>
      </c>
      <c r="R19" s="83">
        <v>1.5595784262643526E-3</v>
      </c>
      <c r="S19" s="84">
        <f t="shared" si="6"/>
        <v>9.8426853592694218E-3</v>
      </c>
      <c r="T19" s="85">
        <f>分析係数表!F22</f>
        <v>0.41254969334958147</v>
      </c>
      <c r="U19" s="86">
        <f t="shared" si="7"/>
        <v>4.0605968267030147E-3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5.9870478323122047E-4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投入係数表!AD21</f>
        <v>1.4794431376030062E-5</v>
      </c>
      <c r="E21" s="77">
        <f t="shared" si="0"/>
        <v>1.4794431376030062E-3</v>
      </c>
      <c r="F21" s="76">
        <f>分析係数表!C24</f>
        <v>0.43147437344773087</v>
      </c>
      <c r="G21" s="77">
        <f t="shared" si="1"/>
        <v>6.3834180084880216E-4</v>
      </c>
      <c r="H21" s="77">
        <v>2.8094489051657019E-2</v>
      </c>
      <c r="I21" s="77">
        <f t="shared" si="2"/>
        <v>2.8094489051657019E-2</v>
      </c>
      <c r="J21" s="76">
        <f>分析係数表!G24</f>
        <v>0.20829056454796685</v>
      </c>
      <c r="K21" s="78">
        <f t="shared" si="3"/>
        <v>5.8518169852563142E-3</v>
      </c>
      <c r="L21" s="79"/>
      <c r="M21" s="80"/>
      <c r="N21" s="81">
        <f>分析係数表!H24</f>
        <v>3.3906948002854204E-4</v>
      </c>
      <c r="O21" s="82">
        <f t="shared" si="4"/>
        <v>7.9070321371571533E-3</v>
      </c>
      <c r="P21" s="76">
        <f>分析係数表!C24</f>
        <v>0.43147437344773087</v>
      </c>
      <c r="Q21" s="82">
        <f t="shared" si="5"/>
        <v>3.4116817372109552E-3</v>
      </c>
      <c r="R21" s="83">
        <v>1.4777471990825259E-2</v>
      </c>
      <c r="S21" s="84">
        <f t="shared" si="6"/>
        <v>4.2871961042482282E-2</v>
      </c>
      <c r="T21" s="85">
        <f>分析係数表!F24</f>
        <v>0.39163047769443349</v>
      </c>
      <c r="U21" s="86">
        <f t="shared" si="7"/>
        <v>1.6789966582764479E-2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投入係数表!AD22</f>
        <v>4.4383294128090188E-5</v>
      </c>
      <c r="E22" s="77">
        <f t="shared" si="0"/>
        <v>4.4383294128090191E-3</v>
      </c>
      <c r="F22" s="76">
        <f>分析係数表!C25</f>
        <v>2.0402938023075357E-2</v>
      </c>
      <c r="G22" s="77">
        <f t="shared" si="1"/>
        <v>9.0554959935534857E-5</v>
      </c>
      <c r="H22" s="77">
        <v>3.8680311280466042E-3</v>
      </c>
      <c r="I22" s="77">
        <f t="shared" si="2"/>
        <v>3.8680311280466042E-3</v>
      </c>
      <c r="J22" s="76">
        <f>分析係数表!G25</f>
        <v>0.19686528023418917</v>
      </c>
      <c r="K22" s="78">
        <f t="shared" si="3"/>
        <v>7.6148103197746164E-4</v>
      </c>
      <c r="L22" s="79"/>
      <c r="M22" s="80"/>
      <c r="N22" s="81">
        <f>分析係数表!H25</f>
        <v>5.1170276620495381E-4</v>
      </c>
      <c r="O22" s="82">
        <f t="shared" si="4"/>
        <v>1.1932805679573982E-2</v>
      </c>
      <c r="P22" s="76">
        <f>分析係数表!C25</f>
        <v>2.0402938023075357E-2</v>
      </c>
      <c r="Q22" s="82">
        <f t="shared" si="5"/>
        <v>2.4346429472174957E-4</v>
      </c>
      <c r="R22" s="83">
        <v>2.9554316687917634E-3</v>
      </c>
      <c r="S22" s="84">
        <f t="shared" si="6"/>
        <v>6.8234627968383676E-3</v>
      </c>
      <c r="T22" s="85">
        <f>分析係数表!F25</f>
        <v>0.34975910227480639</v>
      </c>
      <c r="U22" s="86">
        <f t="shared" si="7"/>
        <v>2.386568222227727E-3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投入係数表!AD23</f>
        <v>0</v>
      </c>
      <c r="E23" s="77">
        <f t="shared" si="0"/>
        <v>0</v>
      </c>
      <c r="F23" s="76">
        <f>分析係数表!C26</f>
        <v>0.47286916478187335</v>
      </c>
      <c r="G23" s="77">
        <f t="shared" si="1"/>
        <v>0</v>
      </c>
      <c r="H23" s="77">
        <v>4.4889759221747372E-2</v>
      </c>
      <c r="I23" s="77">
        <f t="shared" si="2"/>
        <v>4.4889759221747372E-2</v>
      </c>
      <c r="J23" s="76">
        <f>分析係数表!G26</f>
        <v>0.19643719482749369</v>
      </c>
      <c r="K23" s="78">
        <f t="shared" si="3"/>
        <v>8.8180183780016703E-3</v>
      </c>
      <c r="L23" s="79"/>
      <c r="M23" s="80"/>
      <c r="N23" s="81">
        <f>分析係数表!H26</f>
        <v>1.0239367117519889E-2</v>
      </c>
      <c r="O23" s="82">
        <f t="shared" si="4"/>
        <v>0.23877998354663094</v>
      </c>
      <c r="P23" s="76">
        <f>分析係数表!C26</f>
        <v>0.47286916478187335</v>
      </c>
      <c r="Q23" s="82">
        <f t="shared" si="5"/>
        <v>0.11291169138632483</v>
      </c>
      <c r="R23" s="83">
        <v>0.13021794960459424</v>
      </c>
      <c r="S23" s="84">
        <f t="shared" si="6"/>
        <v>0.17510770882634161</v>
      </c>
      <c r="T23" s="85">
        <f>分析係数表!F26</f>
        <v>0.33423527698357336</v>
      </c>
      <c r="U23" s="86">
        <f t="shared" si="7"/>
        <v>5.8527173561531198E-2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投入係数表!AD24</f>
        <v>1.3314988238427057E-4</v>
      </c>
      <c r="E24" s="77">
        <f t="shared" si="0"/>
        <v>1.3314988238427057E-2</v>
      </c>
      <c r="F24" s="76">
        <f>分析係数表!C27</f>
        <v>1</v>
      </c>
      <c r="G24" s="77">
        <f t="shared" si="1"/>
        <v>1.3314988238427057E-2</v>
      </c>
      <c r="H24" s="77">
        <v>2.9056164839068015E-2</v>
      </c>
      <c r="I24" s="77">
        <f t="shared" si="2"/>
        <v>2.9056164839068015E-2</v>
      </c>
      <c r="J24" s="76">
        <f>分析係数表!G27</f>
        <v>0.17103446822411195</v>
      </c>
      <c r="K24" s="78">
        <f t="shared" si="3"/>
        <v>4.9696057018821377E-3</v>
      </c>
      <c r="L24" s="79"/>
      <c r="M24" s="80"/>
      <c r="N24" s="81">
        <f>分析係数表!H27</f>
        <v>1.1068892190070134E-2</v>
      </c>
      <c r="O24" s="82">
        <f t="shared" si="4"/>
        <v>0.25812434154275693</v>
      </c>
      <c r="P24" s="76">
        <f>分析係数表!C27</f>
        <v>1</v>
      </c>
      <c r="Q24" s="82">
        <f t="shared" si="5"/>
        <v>0.25812434154275693</v>
      </c>
      <c r="R24" s="83">
        <v>0.26929917589280278</v>
      </c>
      <c r="S24" s="84">
        <f t="shared" si="6"/>
        <v>0.29835534073187081</v>
      </c>
      <c r="T24" s="85">
        <f>分析係数表!F27</f>
        <v>0.3217420626139369</v>
      </c>
      <c r="U24" s="86">
        <f t="shared" si="7"/>
        <v>9.5993462718956049E-2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投入係数表!AD25</f>
        <v>0</v>
      </c>
      <c r="E25" s="77">
        <f t="shared" si="0"/>
        <v>0</v>
      </c>
      <c r="F25" s="76">
        <f>分析係数表!C28</f>
        <v>0.16320886633176235</v>
      </c>
      <c r="G25" s="77">
        <f t="shared" si="1"/>
        <v>0</v>
      </c>
      <c r="H25" s="77">
        <v>6.5404741307470093E-2</v>
      </c>
      <c r="I25" s="77">
        <f t="shared" si="2"/>
        <v>6.5404741307470093E-2</v>
      </c>
      <c r="J25" s="76">
        <f>分析係数表!G28</f>
        <v>0.12483282142099486</v>
      </c>
      <c r="K25" s="78">
        <f t="shared" si="3"/>
        <v>8.16465839172178E-3</v>
      </c>
      <c r="L25" s="79"/>
      <c r="M25" s="80"/>
      <c r="N25" s="81">
        <f>分析係数表!H28</f>
        <v>1.8347819774390428E-2</v>
      </c>
      <c r="O25" s="82">
        <f t="shared" si="4"/>
        <v>0.42786747008507053</v>
      </c>
      <c r="P25" s="76">
        <f>分析係数表!C28</f>
        <v>0.16320886633176235</v>
      </c>
      <c r="Q25" s="82">
        <f t="shared" si="5"/>
        <v>6.9831764732823598E-2</v>
      </c>
      <c r="R25" s="83">
        <v>8.5131642944746982E-2</v>
      </c>
      <c r="S25" s="84">
        <f t="shared" si="6"/>
        <v>0.15053638425221708</v>
      </c>
      <c r="T25" s="85">
        <f>分析係数表!F28</f>
        <v>0.21296475644963428</v>
      </c>
      <c r="U25" s="86">
        <f t="shared" si="7"/>
        <v>3.2058944409081969E-2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投入係数表!AD26</f>
        <v>1.673250188629E-2</v>
      </c>
      <c r="E26" s="77">
        <f t="shared" si="0"/>
        <v>1.6732501886290001</v>
      </c>
      <c r="F26" s="76">
        <f>分析係数表!C29</f>
        <v>0.17511419896605485</v>
      </c>
      <c r="G26" s="77">
        <f t="shared" si="1"/>
        <v>0.29300986645156751</v>
      </c>
      <c r="H26" s="77">
        <v>0.32779671442166741</v>
      </c>
      <c r="I26" s="77">
        <f t="shared" si="2"/>
        <v>0.32779671442166741</v>
      </c>
      <c r="J26" s="76">
        <f>分析係数表!G29</f>
        <v>0.26067586141523297</v>
      </c>
      <c r="K26" s="78">
        <f t="shared" si="3"/>
        <v>8.5448690900951266E-2</v>
      </c>
      <c r="L26" s="79"/>
      <c r="M26" s="80"/>
      <c r="N26" s="81">
        <f>分析係数表!H29</f>
        <v>9.8560326923179068E-3</v>
      </c>
      <c r="O26" s="82">
        <f t="shared" si="4"/>
        <v>0.22984070178321303</v>
      </c>
      <c r="P26" s="76">
        <f>分析係数表!C29</f>
        <v>0.17511419896605485</v>
      </c>
      <c r="Q26" s="82">
        <f t="shared" si="5"/>
        <v>4.0248370382563244E-2</v>
      </c>
      <c r="R26" s="83">
        <v>5.6524136738269067E-2</v>
      </c>
      <c r="S26" s="84">
        <f t="shared" si="6"/>
        <v>0.38432085115993647</v>
      </c>
      <c r="T26" s="85">
        <f>分析係数表!F29</f>
        <v>0.43490212806294137</v>
      </c>
      <c r="U26" s="86">
        <f t="shared" si="7"/>
        <v>0.16714195602841733</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投入係数表!AD27</f>
        <v>2.6334087849333512E-3</v>
      </c>
      <c r="E27" s="77">
        <f t="shared" si="0"/>
        <v>0.2633408784933351</v>
      </c>
      <c r="F27" s="76">
        <f>分析係数表!C30</f>
        <v>1</v>
      </c>
      <c r="G27" s="77">
        <f t="shared" si="1"/>
        <v>0.2633408784933351</v>
      </c>
      <c r="H27" s="77">
        <v>0.32603565590112965</v>
      </c>
      <c r="I27" s="77">
        <f t="shared" si="2"/>
        <v>0.32603565590112965</v>
      </c>
      <c r="J27" s="76">
        <f>分析係数表!G30</f>
        <v>0.34449040627670319</v>
      </c>
      <c r="K27" s="78">
        <f t="shared" si="3"/>
        <v>0.11231615556207156</v>
      </c>
      <c r="L27" s="79"/>
      <c r="M27" s="80"/>
      <c r="N27" s="81">
        <f>分析係数表!H30</f>
        <v>0</v>
      </c>
      <c r="O27" s="82">
        <f t="shared" si="4"/>
        <v>0</v>
      </c>
      <c r="P27" s="76">
        <f>分析係数表!C30</f>
        <v>1</v>
      </c>
      <c r="Q27" s="82">
        <f t="shared" si="5"/>
        <v>0</v>
      </c>
      <c r="R27" s="83">
        <v>7.8278588986147243E-2</v>
      </c>
      <c r="S27" s="84">
        <f t="shared" si="6"/>
        <v>0.40431424488727691</v>
      </c>
      <c r="T27" s="85">
        <f>分析係数表!F30</f>
        <v>0.43986930008545017</v>
      </c>
      <c r="U27" s="86">
        <f t="shared" si="7"/>
        <v>0.17784542391314379</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投入係数表!AD28</f>
        <v>5.178050981610522E-3</v>
      </c>
      <c r="E28" s="77">
        <f t="shared" si="0"/>
        <v>0.51780509816105225</v>
      </c>
      <c r="F28" s="76">
        <f>分析係数表!C31</f>
        <v>0.18996181002708823</v>
      </c>
      <c r="G28" s="77">
        <f t="shared" si="1"/>
        <v>9.8363193687927578E-2</v>
      </c>
      <c r="H28" s="77">
        <v>0.13552625872562782</v>
      </c>
      <c r="I28" s="77">
        <f t="shared" si="2"/>
        <v>0.13552625872562782</v>
      </c>
      <c r="J28" s="76">
        <f>分析係数表!G31</f>
        <v>7.0838389091119197E-2</v>
      </c>
      <c r="K28" s="78">
        <f t="shared" si="3"/>
        <v>9.6004618476697116E-3</v>
      </c>
      <c r="L28" s="79"/>
      <c r="M28" s="80"/>
      <c r="N28" s="81">
        <f>分析係数表!H31</f>
        <v>2.3010689098960483E-2</v>
      </c>
      <c r="O28" s="82">
        <f t="shared" si="4"/>
        <v>0.53660464571537536</v>
      </c>
      <c r="P28" s="76">
        <f>分析係数表!C31</f>
        <v>0.18996181002708823</v>
      </c>
      <c r="Q28" s="82">
        <f t="shared" si="5"/>
        <v>0.10193438976903711</v>
      </c>
      <c r="R28" s="83">
        <v>0.14066459165461767</v>
      </c>
      <c r="S28" s="84">
        <f t="shared" si="6"/>
        <v>0.27619085038024549</v>
      </c>
      <c r="T28" s="85">
        <f>分析係数表!F31</f>
        <v>0.34223146703645924</v>
      </c>
      <c r="U28" s="86">
        <f t="shared" si="7"/>
        <v>9.4521199907678627E-2</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投入係数表!AD29</f>
        <v>1.2871155297146154E-3</v>
      </c>
      <c r="E29" s="77">
        <f t="shared" si="0"/>
        <v>0.12871155297146153</v>
      </c>
      <c r="F29" s="76">
        <f>分析係数表!C32</f>
        <v>1</v>
      </c>
      <c r="G29" s="77">
        <f t="shared" si="1"/>
        <v>0.12871155297146153</v>
      </c>
      <c r="H29" s="77">
        <v>0.16855908899855393</v>
      </c>
      <c r="I29" s="77">
        <f t="shared" si="2"/>
        <v>0.16855908899855393</v>
      </c>
      <c r="J29" s="76">
        <f>分析係数表!G32</f>
        <v>0.14032906064664244</v>
      </c>
      <c r="K29" s="78">
        <f t="shared" si="3"/>
        <v>2.3653738622620876E-2</v>
      </c>
      <c r="L29" s="79"/>
      <c r="M29" s="80"/>
      <c r="N29" s="81">
        <f>分析係数表!H32</f>
        <v>6.1785010473086027E-3</v>
      </c>
      <c r="O29" s="82">
        <f t="shared" si="4"/>
        <v>0.14408140283347198</v>
      </c>
      <c r="P29" s="76">
        <f>分析係数表!C32</f>
        <v>1</v>
      </c>
      <c r="Q29" s="82">
        <f t="shared" si="5"/>
        <v>0.14408140283347198</v>
      </c>
      <c r="R29" s="83">
        <v>0.19839084801742546</v>
      </c>
      <c r="S29" s="84">
        <f t="shared" si="6"/>
        <v>0.36694993701597939</v>
      </c>
      <c r="T29" s="85">
        <f>分析係数表!F32</f>
        <v>0.48206428161469295</v>
      </c>
      <c r="U29" s="86">
        <f t="shared" si="7"/>
        <v>0.17689345777616491</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投入係数表!AD30</f>
        <v>3.3583359223588244E-3</v>
      </c>
      <c r="E30" s="77">
        <f t="shared" si="0"/>
        <v>0.33583359223588244</v>
      </c>
      <c r="F30" s="76">
        <f>分析係数表!C33</f>
        <v>0.86409315680331789</v>
      </c>
      <c r="G30" s="77">
        <f t="shared" si="1"/>
        <v>0.29019150887570189</v>
      </c>
      <c r="H30" s="77">
        <v>0.32494114907568422</v>
      </c>
      <c r="I30" s="77">
        <f t="shared" si="2"/>
        <v>0.32494114907568422</v>
      </c>
      <c r="J30" s="76">
        <f>分析係数表!G33</f>
        <v>0.50769230769230766</v>
      </c>
      <c r="K30" s="78">
        <f t="shared" si="3"/>
        <v>0.1649701218384243</v>
      </c>
      <c r="L30" s="79"/>
      <c r="M30" s="80"/>
      <c r="N30" s="81">
        <f>分析係数表!H33</f>
        <v>9.5612281574628043E-4</v>
      </c>
      <c r="O30" s="82">
        <f t="shared" si="4"/>
        <v>2.2296591927231661E-2</v>
      </c>
      <c r="P30" s="76">
        <f>分析係数表!C33</f>
        <v>0.86409315680331789</v>
      </c>
      <c r="Q30" s="82">
        <f t="shared" si="5"/>
        <v>1.926633250435698E-2</v>
      </c>
      <c r="R30" s="83">
        <v>6.5249232149087094E-2</v>
      </c>
      <c r="S30" s="84">
        <f t="shared" si="6"/>
        <v>0.39019038122477134</v>
      </c>
      <c r="T30" s="85">
        <f>分析係数表!F33</f>
        <v>0.64348226623675731</v>
      </c>
      <c r="U30" s="86">
        <f t="shared" si="7"/>
        <v>0.25108059077430012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投入係数表!AD31</f>
        <v>5.6958560797715739E-3</v>
      </c>
      <c r="E31" s="77">
        <f t="shared" si="0"/>
        <v>0.5695856079771574</v>
      </c>
      <c r="F31" s="76">
        <f>分析係数表!C34</f>
        <v>0.40150848192581112</v>
      </c>
      <c r="G31" s="77">
        <f t="shared" si="1"/>
        <v>0.22869345278569864</v>
      </c>
      <c r="H31" s="77">
        <v>0.4189829053416656</v>
      </c>
      <c r="I31" s="77">
        <f t="shared" si="2"/>
        <v>0.4189829053416656</v>
      </c>
      <c r="J31" s="76">
        <f>分析係数表!G34</f>
        <v>0.42480512041441487</v>
      </c>
      <c r="K31" s="78">
        <f t="shared" si="3"/>
        <v>0.17798608355524764</v>
      </c>
      <c r="L31" s="79"/>
      <c r="M31" s="80"/>
      <c r="N31" s="81">
        <f>分析係数表!H34</f>
        <v>0.15672180898436738</v>
      </c>
      <c r="O31" s="82">
        <f t="shared" si="4"/>
        <v>3.654721091761147</v>
      </c>
      <c r="P31" s="76">
        <f>分析係数表!C34</f>
        <v>0.40150848192581112</v>
      </c>
      <c r="Q31" s="82">
        <f t="shared" si="5"/>
        <v>1.4674015174152613</v>
      </c>
      <c r="R31" s="83">
        <v>1.6016459142231378</v>
      </c>
      <c r="S31" s="84">
        <f t="shared" si="6"/>
        <v>2.0206288195648034</v>
      </c>
      <c r="T31" s="85">
        <f>分析係数表!F34</f>
        <v>0.69808980649017505</v>
      </c>
      <c r="U31" s="86">
        <f t="shared" si="7"/>
        <v>1.4105803816384646</v>
      </c>
      <c r="V31" s="87">
        <f>分析係数表!D34</f>
        <v>0.1643762608024307</v>
      </c>
      <c r="W31" s="88">
        <f t="shared" si="8"/>
        <v>0</v>
      </c>
      <c r="X31" s="76">
        <f>分析係数表!E34</f>
        <v>0.12280028889497671</v>
      </c>
      <c r="Y31" s="89">
        <f t="shared" si="9"/>
        <v>0</v>
      </c>
    </row>
    <row r="32" spans="1:25" x14ac:dyDescent="0.2">
      <c r="A32" s="6" t="s">
        <v>20</v>
      </c>
      <c r="B32" s="5" t="s">
        <v>37</v>
      </c>
      <c r="C32" s="75">
        <f>最終需要_まとめ!C33</f>
        <v>100</v>
      </c>
      <c r="D32" s="76">
        <f>投入係数表!AD32</f>
        <v>4.8081901972097704E-2</v>
      </c>
      <c r="E32" s="77">
        <f t="shared" si="0"/>
        <v>4.80819019720977</v>
      </c>
      <c r="F32" s="76">
        <f>分析係数表!C35</f>
        <v>0.54799934277091245</v>
      </c>
      <c r="G32" s="77">
        <f t="shared" si="1"/>
        <v>2.6348850679884981</v>
      </c>
      <c r="H32" s="77">
        <v>2.8641278477190584</v>
      </c>
      <c r="I32" s="77">
        <f t="shared" si="2"/>
        <v>102.86412784771906</v>
      </c>
      <c r="J32" s="76">
        <f>分析係数表!G35</f>
        <v>0.31370112289734142</v>
      </c>
      <c r="K32" s="78">
        <f t="shared" si="3"/>
        <v>32.268592411685155</v>
      </c>
      <c r="L32" s="79"/>
      <c r="M32" s="80"/>
      <c r="N32" s="81">
        <f>分析係数表!H35</f>
        <v>5.7539116932049765E-2</v>
      </c>
      <c r="O32" s="82">
        <f t="shared" si="4"/>
        <v>1.3418006441837911</v>
      </c>
      <c r="P32" s="76">
        <f>分析係数表!C35</f>
        <v>0.54799934277091245</v>
      </c>
      <c r="Q32" s="82">
        <f t="shared" si="5"/>
        <v>0.7353058711423045</v>
      </c>
      <c r="R32" s="83">
        <v>1.0192010254623411</v>
      </c>
      <c r="S32" s="84">
        <f t="shared" si="6"/>
        <v>103.8833288731814</v>
      </c>
      <c r="T32" s="85">
        <f>分析係数表!F35</f>
        <v>0.64107230038613461</v>
      </c>
      <c r="U32" s="86">
        <f t="shared" si="7"/>
        <v>66.596724612499756</v>
      </c>
      <c r="V32" s="87">
        <f>分析係数表!D35</f>
        <v>5.5848978444513482E-2</v>
      </c>
      <c r="W32" s="88">
        <f t="shared" si="8"/>
        <v>6</v>
      </c>
      <c r="X32" s="76">
        <f>分析係数表!E35</f>
        <v>5.027147781575015E-2</v>
      </c>
      <c r="Y32" s="89">
        <f t="shared" si="9"/>
        <v>5</v>
      </c>
    </row>
    <row r="33" spans="1:25" x14ac:dyDescent="0.2">
      <c r="A33" s="6" t="s">
        <v>21</v>
      </c>
      <c r="B33" s="5" t="s">
        <v>38</v>
      </c>
      <c r="C33" s="90"/>
      <c r="D33" s="76">
        <f>投入係数表!AD33</f>
        <v>1.436539286612519E-2</v>
      </c>
      <c r="E33" s="77">
        <f t="shared" si="0"/>
        <v>1.4365392866125191</v>
      </c>
      <c r="F33" s="76">
        <f>分析係数表!C36</f>
        <v>1</v>
      </c>
      <c r="G33" s="77">
        <f t="shared" si="1"/>
        <v>1.4365392866125191</v>
      </c>
      <c r="H33" s="77">
        <v>1.6652282890260013</v>
      </c>
      <c r="I33" s="77">
        <f t="shared" si="2"/>
        <v>1.6652282890260013</v>
      </c>
      <c r="J33" s="76">
        <f>分析係数表!G36</f>
        <v>7.1688905781264842E-2</v>
      </c>
      <c r="K33" s="78">
        <f t="shared" si="3"/>
        <v>0.11937839391628187</v>
      </c>
      <c r="L33" s="79"/>
      <c r="M33" s="80"/>
      <c r="N33" s="81">
        <f>分析係数表!H36</f>
        <v>0.19452761335809809</v>
      </c>
      <c r="O33" s="82">
        <f t="shared" si="4"/>
        <v>4.5363448525579075</v>
      </c>
      <c r="P33" s="76">
        <f>分析係数表!C36</f>
        <v>1</v>
      </c>
      <c r="Q33" s="82">
        <f t="shared" si="5"/>
        <v>4.5363448525579075</v>
      </c>
      <c r="R33" s="83">
        <v>4.844886009660498</v>
      </c>
      <c r="S33" s="84">
        <f t="shared" si="6"/>
        <v>6.5101142986864993</v>
      </c>
      <c r="T33" s="85">
        <f>分析係数表!F36</f>
        <v>0.82458021691620631</v>
      </c>
      <c r="U33" s="86">
        <f t="shared" si="7"/>
        <v>5.3681114605602103</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投入係数表!AD34</f>
        <v>2.847928039885787E-2</v>
      </c>
      <c r="E34" s="77">
        <f t="shared" si="0"/>
        <v>2.8479280398857871</v>
      </c>
      <c r="F34" s="76">
        <f>分析係数表!C37</f>
        <v>0.69131042420256494</v>
      </c>
      <c r="G34" s="77">
        <f t="shared" si="1"/>
        <v>1.9688023413518227</v>
      </c>
      <c r="H34" s="77">
        <v>2.289595415409754</v>
      </c>
      <c r="I34" s="77">
        <f t="shared" si="2"/>
        <v>2.289595415409754</v>
      </c>
      <c r="J34" s="76">
        <f>分析係数表!G37</f>
        <v>0.4182361073997049</v>
      </c>
      <c r="K34" s="78">
        <f t="shared" si="3"/>
        <v>0.95759147406118583</v>
      </c>
      <c r="L34" s="79"/>
      <c r="M34" s="80"/>
      <c r="N34" s="81">
        <f>分析係数表!H37</f>
        <v>4.8668421919292611E-2</v>
      </c>
      <c r="O34" s="82">
        <f t="shared" si="4"/>
        <v>1.1349378190811419</v>
      </c>
      <c r="P34" s="76">
        <f>分析係数表!C37</f>
        <v>0.69131042420256494</v>
      </c>
      <c r="Q34" s="82">
        <f t="shared" si="5"/>
        <v>0.78459434515251814</v>
      </c>
      <c r="R34" s="83">
        <v>0.95132288151693023</v>
      </c>
      <c r="S34" s="84">
        <f t="shared" si="6"/>
        <v>3.2409182969266843</v>
      </c>
      <c r="T34" s="85">
        <f>分析係数表!F37</f>
        <v>0.69719766239499947</v>
      </c>
      <c r="U34" s="86">
        <f t="shared" si="7"/>
        <v>2.2595606606304672</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投入係数表!AD35</f>
        <v>5.8349237347062564E-2</v>
      </c>
      <c r="E35" s="77">
        <f t="shared" si="0"/>
        <v>5.8349237347062566</v>
      </c>
      <c r="F35" s="76">
        <f>分析係数表!C38</f>
        <v>0.16493332646861969</v>
      </c>
      <c r="G35" s="77">
        <f t="shared" si="1"/>
        <v>0.96237338125580463</v>
      </c>
      <c r="H35" s="77">
        <v>1.0718183563754149</v>
      </c>
      <c r="I35" s="77">
        <f t="shared" si="2"/>
        <v>1.0718183563754149</v>
      </c>
      <c r="J35" s="76">
        <f>分析係数表!G38</f>
        <v>0.22742119554523632</v>
      </c>
      <c r="K35" s="78">
        <f t="shared" si="3"/>
        <v>0.24375421201422703</v>
      </c>
      <c r="L35" s="79"/>
      <c r="M35" s="80"/>
      <c r="N35" s="81">
        <f>分析係数表!H38</f>
        <v>4.333006953137588E-2</v>
      </c>
      <c r="O35" s="82">
        <f t="shared" si="4"/>
        <v>1.0104485141540986</v>
      </c>
      <c r="P35" s="76">
        <f>分析係数表!C38</f>
        <v>0.16493332646861969</v>
      </c>
      <c r="Q35" s="82">
        <f t="shared" si="5"/>
        <v>0.16665663466470965</v>
      </c>
      <c r="R35" s="83">
        <v>0.2186984712992181</v>
      </c>
      <c r="S35" s="84">
        <f t="shared" si="6"/>
        <v>1.290516827674633</v>
      </c>
      <c r="T35" s="85">
        <f>分析係数表!F38</f>
        <v>0.45295344535830939</v>
      </c>
      <c r="U35" s="86">
        <f t="shared" si="7"/>
        <v>0.58454404338810073</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投入係数表!AD36</f>
        <v>0</v>
      </c>
      <c r="E36" s="77">
        <f t="shared" si="0"/>
        <v>0</v>
      </c>
      <c r="F36" s="76">
        <f>分析係数表!C39</f>
        <v>1</v>
      </c>
      <c r="G36" s="77">
        <f t="shared" si="1"/>
        <v>0</v>
      </c>
      <c r="H36" s="77">
        <v>5.6932773435455948E-2</v>
      </c>
      <c r="I36" s="77">
        <f t="shared" si="2"/>
        <v>5.6932773435455948E-2</v>
      </c>
      <c r="J36" s="76">
        <f>分析係数表!G39</f>
        <v>0.35098455975764681</v>
      </c>
      <c r="K36" s="78">
        <f t="shared" si="3"/>
        <v>1.9982524420025356E-2</v>
      </c>
      <c r="L36" s="79"/>
      <c r="M36" s="80"/>
      <c r="N36" s="81">
        <f>分析係数表!H39</f>
        <v>3.8129823772400278E-3</v>
      </c>
      <c r="O36" s="82">
        <f t="shared" si="4"/>
        <v>8.8917982806098861E-2</v>
      </c>
      <c r="P36" s="76">
        <f>分析係数表!C39</f>
        <v>1</v>
      </c>
      <c r="Q36" s="82">
        <f t="shared" si="5"/>
        <v>8.8917982806098861E-2</v>
      </c>
      <c r="R36" s="83">
        <v>0.12304108630020408</v>
      </c>
      <c r="S36" s="84">
        <f t="shared" si="6"/>
        <v>0.17997385973566002</v>
      </c>
      <c r="T36" s="85">
        <f>分析係数表!F39</f>
        <v>0.70174924264634031</v>
      </c>
      <c r="U36" s="86">
        <f t="shared" si="7"/>
        <v>0.1262965197656381</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投入係数表!AD37</f>
        <v>2.2191647064045094E-4</v>
      </c>
      <c r="E37" s="77">
        <f t="shared" si="0"/>
        <v>2.2191647064045094E-2</v>
      </c>
      <c r="F37" s="76">
        <f>分析係数表!C40</f>
        <v>0.986418220166009</v>
      </c>
      <c r="G37" s="77">
        <f t="shared" si="1"/>
        <v>2.1890244999467602E-2</v>
      </c>
      <c r="H37" s="77">
        <v>3.0694115319278643E-2</v>
      </c>
      <c r="I37" s="77">
        <f t="shared" si="2"/>
        <v>3.0694115319278643E-2</v>
      </c>
      <c r="J37" s="76">
        <f>分析係数表!G40</f>
        <v>0.50833339863186511</v>
      </c>
      <c r="K37" s="78">
        <f t="shared" si="3"/>
        <v>1.5602843958247308E-2</v>
      </c>
      <c r="L37" s="79"/>
      <c r="M37" s="80"/>
      <c r="N37" s="81">
        <f>分析係数表!H40</f>
        <v>2.8557086729192376E-2</v>
      </c>
      <c r="O37" s="82">
        <f t="shared" si="4"/>
        <v>0.66594552388584405</v>
      </c>
      <c r="P37" s="76">
        <f>分析係数表!C40</f>
        <v>0.986418220166009</v>
      </c>
      <c r="Q37" s="82">
        <f t="shared" si="5"/>
        <v>0.65690079839899473</v>
      </c>
      <c r="R37" s="83">
        <v>0.66025042463349681</v>
      </c>
      <c r="S37" s="84">
        <f t="shared" si="6"/>
        <v>0.69094453995277549</v>
      </c>
      <c r="T37" s="85">
        <f>分析係数表!F40</f>
        <v>0.70189391861713379</v>
      </c>
      <c r="U37" s="86">
        <f t="shared" si="7"/>
        <v>0.48496977069456637</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投入係数表!AD38</f>
        <v>1.7753317651236075E-4</v>
      </c>
      <c r="E38" s="77">
        <f t="shared" si="0"/>
        <v>1.7753317651236077E-2</v>
      </c>
      <c r="F38" s="76">
        <f>分析係数表!C41</f>
        <v>0.80184103858729516</v>
      </c>
      <c r="G38" s="77">
        <f t="shared" si="1"/>
        <v>1.4235338663837296E-2</v>
      </c>
      <c r="H38" s="77">
        <v>1.8775197385028506E-2</v>
      </c>
      <c r="I38" s="77">
        <f t="shared" si="2"/>
        <v>1.8775197385028506E-2</v>
      </c>
      <c r="J38" s="76">
        <f>分析係数表!G41</f>
        <v>0.44493407945472047</v>
      </c>
      <c r="K38" s="78">
        <f t="shared" si="3"/>
        <v>8.353725165088333E-3</v>
      </c>
      <c r="L38" s="79"/>
      <c r="M38" s="80"/>
      <c r="N38" s="81">
        <f>分析係数表!H41</f>
        <v>5.1019775806905684E-2</v>
      </c>
      <c r="O38" s="82">
        <f t="shared" si="4"/>
        <v>1.1897709192281116</v>
      </c>
      <c r="P38" s="76">
        <f>分析係数表!C41</f>
        <v>0.80184103858729516</v>
      </c>
      <c r="Q38" s="82">
        <f t="shared" si="5"/>
        <v>0.9540071495548299</v>
      </c>
      <c r="R38" s="83">
        <v>0.97205644777471345</v>
      </c>
      <c r="S38" s="84">
        <f t="shared" si="6"/>
        <v>0.99083164515974198</v>
      </c>
      <c r="T38" s="85">
        <f>分析係数表!F41</f>
        <v>0.54844555184325272</v>
      </c>
      <c r="U38" s="86">
        <f t="shared" si="7"/>
        <v>0.54341720841339269</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投入係数表!AD39</f>
        <v>2.589025490805261E-3</v>
      </c>
      <c r="E39" s="77">
        <f>$C$32*D39</f>
        <v>0.25890254908052612</v>
      </c>
      <c r="F39" s="76">
        <f>分析係数表!C42</f>
        <v>0.44131191733123665</v>
      </c>
      <c r="G39" s="77">
        <f>E39*F39</f>
        <v>0.11425678033667158</v>
      </c>
      <c r="H39" s="77">
        <v>0.12810547322009483</v>
      </c>
      <c r="I39" s="77">
        <f>C39+H39</f>
        <v>0.12810547322009483</v>
      </c>
      <c r="J39" s="76">
        <f>分析係数表!G42</f>
        <v>0.48534983581712554</v>
      </c>
      <c r="K39" s="78">
        <f>I39*J39</f>
        <v>6.21759703946482E-2</v>
      </c>
      <c r="L39" s="79"/>
      <c r="M39" s="80"/>
      <c r="N39" s="81">
        <f>分析係数表!H42</f>
        <v>1.2950152359941286E-2</v>
      </c>
      <c r="O39" s="82">
        <f t="shared" si="4"/>
        <v>0.30199495065883769</v>
      </c>
      <c r="P39" s="76">
        <f>分析係数表!C42</f>
        <v>0.44131191733123665</v>
      </c>
      <c r="Q39" s="82">
        <f>O39*P39</f>
        <v>0.13327397069960387</v>
      </c>
      <c r="R39" s="83">
        <v>0.1408683791541554</v>
      </c>
      <c r="S39" s="84">
        <f>I39+R39</f>
        <v>0.2689738523742502</v>
      </c>
      <c r="T39" s="85">
        <f>分析係数表!F42</f>
        <v>0.55380146501641825</v>
      </c>
      <c r="U39" s="86">
        <f>S39*T39</f>
        <v>0.14895811349596957</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投入係数表!AD40</f>
        <v>0.11578121994881127</v>
      </c>
      <c r="E40" s="77">
        <f>$C$32*D40</f>
        <v>11.578121994881126</v>
      </c>
      <c r="F40" s="76">
        <f>分析係数表!C43</f>
        <v>0.58313408441687564</v>
      </c>
      <c r="G40" s="77">
        <f>E40*F40</f>
        <v>6.7515975687518957</v>
      </c>
      <c r="H40" s="77">
        <v>7.8888109194359162</v>
      </c>
      <c r="I40" s="77">
        <f>C40+H40</f>
        <v>7.8888109194359162</v>
      </c>
      <c r="J40" s="76">
        <f>分析係数表!G43</f>
        <v>0.35547453496171444</v>
      </c>
      <c r="K40" s="78">
        <f>I40*J40</f>
        <v>2.8042713929873773</v>
      </c>
      <c r="L40" s="79"/>
      <c r="M40" s="80"/>
      <c r="N40" s="81">
        <f>分析係数表!H43</f>
        <v>3.5303064373624467E-2</v>
      </c>
      <c r="O40" s="82">
        <f t="shared" si="4"/>
        <v>0.82326036692797866</v>
      </c>
      <c r="P40" s="76">
        <f>分析係数表!C43</f>
        <v>0.58313408441687564</v>
      </c>
      <c r="Q40" s="82">
        <f>O40*P40</f>
        <v>0.48007118030524792</v>
      </c>
      <c r="R40" s="83">
        <v>0.9897133285522447</v>
      </c>
      <c r="S40" s="84">
        <f>I40+R40</f>
        <v>8.8785242479881603</v>
      </c>
      <c r="T40" s="85">
        <f>分析係数表!F43</f>
        <v>0.6082654287782493</v>
      </c>
      <c r="U40" s="86">
        <f>S40*T40</f>
        <v>5.4004993586206016</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投入係数表!AD41</f>
        <v>1.9232760788839081E-4</v>
      </c>
      <c r="E41" s="77">
        <f>$C$32*D41</f>
        <v>1.9232760788839079E-2</v>
      </c>
      <c r="F41" s="76">
        <f>分析係数表!C44</f>
        <v>0.48869592147894036</v>
      </c>
      <c r="G41" s="77">
        <f>E41*F41</f>
        <v>9.3989717562857449E-3</v>
      </c>
      <c r="H41" s="77">
        <v>2.7743285771366092E-2</v>
      </c>
      <c r="I41" s="77">
        <f>C41+H41</f>
        <v>2.7743285771366092E-2</v>
      </c>
      <c r="J41" s="76">
        <f>分析係数表!G44</f>
        <v>0.26651387949759747</v>
      </c>
      <c r="K41" s="78">
        <f>I41*J41</f>
        <v>7.3939707209372731E-3</v>
      </c>
      <c r="L41" s="79"/>
      <c r="M41" s="80"/>
      <c r="N41" s="81">
        <f>分析係数表!H44</f>
        <v>0.11648762971842183</v>
      </c>
      <c r="O41" s="82">
        <f t="shared" si="4"/>
        <v>2.7164681164677238</v>
      </c>
      <c r="P41" s="76">
        <f>分析係数表!C44</f>
        <v>0.48869592147894036</v>
      </c>
      <c r="Q41" s="82">
        <f>O41*P41</f>
        <v>1.3275268893453558</v>
      </c>
      <c r="R41" s="83">
        <v>1.3514322816286772</v>
      </c>
      <c r="S41" s="84">
        <f>I41+R41</f>
        <v>1.3791755674000434</v>
      </c>
      <c r="T41" s="85">
        <f>分析係数表!F44</f>
        <v>0.48744292920528731</v>
      </c>
      <c r="U41" s="86">
        <f>S41*T41</f>
        <v>0.67226937846184132</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投入係数表!AD42</f>
        <v>6.4651665113251372E-3</v>
      </c>
      <c r="E42" s="77">
        <f>$C$32*D42</f>
        <v>0.64651665113251378</v>
      </c>
      <c r="F42" s="76">
        <f>分析係数表!C45</f>
        <v>1</v>
      </c>
      <c r="G42" s="77">
        <f>E42*F42</f>
        <v>0.64651665113251378</v>
      </c>
      <c r="H42" s="77">
        <v>0.70645110420871138</v>
      </c>
      <c r="I42" s="77">
        <f>C42+H42</f>
        <v>0.70645110420871138</v>
      </c>
      <c r="J42" s="76">
        <f>分析係数表!G45</f>
        <v>0</v>
      </c>
      <c r="K42" s="78">
        <f>I42*J42</f>
        <v>0</v>
      </c>
      <c r="L42" s="79"/>
      <c r="M42" s="80"/>
      <c r="N42" s="81">
        <f>分析係数表!H45</f>
        <v>0</v>
      </c>
      <c r="O42" s="82">
        <f t="shared" si="4"/>
        <v>0</v>
      </c>
      <c r="P42" s="76">
        <f>分析係数表!C45</f>
        <v>1</v>
      </c>
      <c r="Q42" s="82">
        <f>O42*P42</f>
        <v>0</v>
      </c>
      <c r="R42" s="83">
        <v>3.8154849202075208E-2</v>
      </c>
      <c r="S42" s="84">
        <f>I42+R42</f>
        <v>0.74460595341078661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8.5955646294734664E-3</v>
      </c>
      <c r="E43" s="77">
        <f>$C$32*D43</f>
        <v>0.85955646294734667</v>
      </c>
      <c r="F43" s="76">
        <f>分析係数表!C46</f>
        <v>0.30494810971089692</v>
      </c>
      <c r="G43" s="77">
        <f>E43*F43</f>
        <v>0.26212011856557799</v>
      </c>
      <c r="H43" s="77">
        <v>0.3002054675995085</v>
      </c>
      <c r="I43" s="77">
        <f>C43+H43</f>
        <v>0.3002054675995085</v>
      </c>
      <c r="J43" s="76">
        <f>分析係数表!G46</f>
        <v>9.2473281285530198E-3</v>
      </c>
      <c r="K43" s="78">
        <f>I43*J43</f>
        <v>2.776098464878347E-3</v>
      </c>
      <c r="L43" s="79"/>
      <c r="M43" s="80"/>
      <c r="N43" s="81">
        <f>分析係数表!H46</f>
        <v>2.1824388568312321E-2</v>
      </c>
      <c r="O43" s="82">
        <f t="shared" si="4"/>
        <v>0.50894035573158791</v>
      </c>
      <c r="P43" s="76">
        <f>分析係数表!C46</f>
        <v>0.30494810971089692</v>
      </c>
      <c r="Q43" s="82">
        <f>O43*P43</f>
        <v>0.15520039943593919</v>
      </c>
      <c r="R43" s="83">
        <v>0.1799304973612029</v>
      </c>
      <c r="S43" s="84">
        <f>I43+R43</f>
        <v>0.48013596496071143</v>
      </c>
      <c r="T43" s="85">
        <f>分析係数表!F46</f>
        <v>0.31334798756916549</v>
      </c>
      <c r="U43" s="86">
        <f>S43*T43</f>
        <v>0.15044963838001829</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投入係数表!AD44</f>
        <v>0.32815528235172281</v>
      </c>
      <c r="E44" s="91">
        <f>SUM(E5:E43)</f>
        <v>32.81552823517228</v>
      </c>
      <c r="F44" s="92">
        <f>分析係数表!C47</f>
        <v>0.48015758503444039</v>
      </c>
      <c r="G44" s="91">
        <f>SUM(G5:G43)</f>
        <v>16.272846169665815</v>
      </c>
      <c r="H44" s="91">
        <f>SUM(H5:H43)</f>
        <v>19.274230786131834</v>
      </c>
      <c r="I44" s="91">
        <f>SUM(I5:I43)</f>
        <v>119.27423078613184</v>
      </c>
      <c r="J44" s="92">
        <f>分析係数表!G47</f>
        <v>0.24216917805049562</v>
      </c>
      <c r="K44" s="93">
        <f>SUM(K5:K43)</f>
        <v>37.172899649468128</v>
      </c>
      <c r="L44" s="94">
        <f>最終需要_まとめ!$L$33</f>
        <v>0.62733333333333341</v>
      </c>
      <c r="M44" s="91">
        <f>K44*L44</f>
        <v>23.319799046766342</v>
      </c>
      <c r="N44" s="95">
        <f>分析係数表!H47</f>
        <v>1</v>
      </c>
      <c r="O44" s="96">
        <f>SUM(O5:O43)</f>
        <v>23.319799046766345</v>
      </c>
      <c r="P44" s="92">
        <f>分析係数表!C47</f>
        <v>0.48015758503444039</v>
      </c>
      <c r="Q44" s="96">
        <f>SUM(Q5:Q43)</f>
        <v>12.324947683387848</v>
      </c>
      <c r="R44" s="91">
        <f>SUM(R5:R43)</f>
        <v>14.295271030625299</v>
      </c>
      <c r="S44" s="97">
        <f>SUM(S5:S43)</f>
        <v>133.56950181675714</v>
      </c>
      <c r="T44" s="98">
        <f>分析係数表!F47</f>
        <v>0.48752883779285588</v>
      </c>
      <c r="U44" s="99">
        <f>SUM(U5:U43)</f>
        <v>84.979468005385584</v>
      </c>
      <c r="V44" s="100">
        <f>分析係数表!D47</f>
        <v>6.635127530274626E-2</v>
      </c>
      <c r="W44" s="101">
        <f>SUM(W5:W43)</f>
        <v>7</v>
      </c>
      <c r="X44" s="92">
        <f>分析係数表!E47</f>
        <v>5.6027434453383658E-2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291</v>
      </c>
      <c r="S2" s="3" t="s">
        <v>153</v>
      </c>
      <c r="U2" s="64" t="s">
        <v>210</v>
      </c>
      <c r="W2" s="3" t="s">
        <v>130</v>
      </c>
      <c r="Y2" s="3" t="s">
        <v>154</v>
      </c>
    </row>
    <row r="3" spans="1:25" ht="44" x14ac:dyDescent="0.2">
      <c r="B3" s="65"/>
      <c r="C3" s="66" t="s">
        <v>228</v>
      </c>
      <c r="D3" s="66" t="s">
        <v>233</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3.3935576701190458E-6</v>
      </c>
      <c r="E5" s="77">
        <f t="shared" ref="E5:E38" si="0">$C$33*D5</f>
        <v>3.3935576701190457E-4</v>
      </c>
      <c r="F5" s="76">
        <f>分析係数表!C8</f>
        <v>1.3183034008406591E-2</v>
      </c>
      <c r="G5" s="77">
        <f t="shared" ref="G5:G38" si="1">E5*F5</f>
        <v>4.4737386174668412E-6</v>
      </c>
      <c r="H5" s="77">
        <f t="array" ref="H5:H43">MMULT(逆行列係数!C5:AO43,'29'!G5:G43)</f>
        <v>2.8864819186905579E-5</v>
      </c>
      <c r="I5" s="77">
        <f t="shared" ref="I5:I38" si="2">C5+H5</f>
        <v>2.8864819186905579E-5</v>
      </c>
      <c r="J5" s="76">
        <f>分析係数表!G8</f>
        <v>0.12262521588946459</v>
      </c>
      <c r="K5" s="78">
        <f t="shared" ref="K5:K38" si="3">I5*J5</f>
        <v>3.5395546844046563E-6</v>
      </c>
      <c r="L5" s="79" t="s">
        <v>186</v>
      </c>
      <c r="M5" s="80" t="s">
        <v>186</v>
      </c>
      <c r="N5" s="81">
        <f>分析係数表!H8</f>
        <v>1.0919276675383911E-2</v>
      </c>
      <c r="O5" s="82">
        <f t="shared" ref="O5:O43" si="4">$M$44*N5</f>
        <v>7.0918769939966569E-2</v>
      </c>
      <c r="P5" s="76">
        <f>分析係数表!C8</f>
        <v>1.3183034008406591E-2</v>
      </c>
      <c r="Q5" s="82">
        <f t="shared" ref="Q5:Q38" si="5">O5*P5</f>
        <v>9.3492455595294238E-4</v>
      </c>
      <c r="R5" s="83">
        <f t="array" ref="R5:R43">MMULT(逆行列係数!C5:AO43,'29'!Q5:Q43)</f>
        <v>1.0824121133643076E-3</v>
      </c>
      <c r="S5" s="84">
        <f t="shared" ref="S5:S38" si="6">I5+R5</f>
        <v>1.1112769325512131E-3</v>
      </c>
      <c r="T5" s="85">
        <f>分析係数表!F8</f>
        <v>0.45595854922279794</v>
      </c>
      <c r="U5" s="86">
        <f t="shared" ref="U5:U38" si="7">S5*T5</f>
        <v>5.0669621795081219E-4</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投入係数表!AE6</f>
        <v>0</v>
      </c>
      <c r="E6" s="77">
        <f t="shared" si="0"/>
        <v>0</v>
      </c>
      <c r="F6" s="76">
        <f>分析係数表!C9</f>
        <v>2.8837209302325584E-2</v>
      </c>
      <c r="G6" s="77">
        <f t="shared" si="1"/>
        <v>0</v>
      </c>
      <c r="H6" s="77">
        <v>6.1037350592458843E-6</v>
      </c>
      <c r="I6" s="77">
        <f t="shared" si="2"/>
        <v>6.1037350592458843E-6</v>
      </c>
      <c r="J6" s="76">
        <f>分析係数表!G9</f>
        <v>0.26470588235294118</v>
      </c>
      <c r="K6" s="78">
        <f t="shared" si="3"/>
        <v>1.6156945745062636E-6</v>
      </c>
      <c r="L6" s="79"/>
      <c r="M6" s="80"/>
      <c r="N6" s="81">
        <f>分析係数表!H9</f>
        <v>5.6393540150961169E-4</v>
      </c>
      <c r="O6" s="82">
        <f t="shared" si="4"/>
        <v>3.6626606495669448E-3</v>
      </c>
      <c r="P6" s="76">
        <f>分析係数表!C9</f>
        <v>2.8837209302325584E-2</v>
      </c>
      <c r="Q6" s="82">
        <f t="shared" si="5"/>
        <v>1.0562091175495377E-4</v>
      </c>
      <c r="R6" s="83">
        <v>1.2058196530189571E-4</v>
      </c>
      <c r="S6" s="84">
        <f t="shared" si="6"/>
        <v>1.2668570036114158E-4</v>
      </c>
      <c r="T6" s="85">
        <f>分析係数表!F9</f>
        <v>0.73529411764705888</v>
      </c>
      <c r="U6" s="86">
        <f t="shared" si="7"/>
        <v>9.3151250265545283E-5</v>
      </c>
      <c r="V6" s="87">
        <f>分析係数表!D9</f>
        <v>5.8823529411764705E-2</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7.2513812154696433E-3</v>
      </c>
      <c r="G7" s="77">
        <f t="shared" si="1"/>
        <v>0</v>
      </c>
      <c r="H7" s="77">
        <v>1.8866601568824654E-6</v>
      </c>
      <c r="I7" s="77">
        <f t="shared" si="2"/>
        <v>1.8866601568824654E-6</v>
      </c>
      <c r="J7" s="76">
        <f>分析係数表!G10</f>
        <v>0.19230769230769232</v>
      </c>
      <c r="K7" s="78">
        <f t="shared" si="3"/>
        <v>3.6281926093893568E-7</v>
      </c>
      <c r="L7" s="79"/>
      <c r="M7" s="80"/>
      <c r="N7" s="81">
        <f>分析係数表!H10</f>
        <v>1.0712116731972216E-3</v>
      </c>
      <c r="O7" s="82">
        <f t="shared" si="4"/>
        <v>6.9573302762574625E-3</v>
      </c>
      <c r="P7" s="76">
        <f>分析係数表!C10</f>
        <v>7.2513812154696433E-3</v>
      </c>
      <c r="Q7" s="82">
        <f t="shared" si="5"/>
        <v>5.045025407507159E-5</v>
      </c>
      <c r="R7" s="83">
        <v>6.7275134020379384E-5</v>
      </c>
      <c r="S7" s="84">
        <f t="shared" si="6"/>
        <v>6.9161794177261847E-5</v>
      </c>
      <c r="T7" s="85">
        <f>分析係数表!F10</f>
        <v>0.57692307692307687</v>
      </c>
      <c r="U7" s="86">
        <f t="shared" si="7"/>
        <v>3.9901035102266447E-5</v>
      </c>
      <c r="V7" s="87">
        <f>分析係数表!D10</f>
        <v>3.8461538461538464E-2</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1.1498343082089746E-2</v>
      </c>
      <c r="G8" s="77">
        <f t="shared" si="1"/>
        <v>0</v>
      </c>
      <c r="H8" s="77">
        <v>5.0759153450814093E-4</v>
      </c>
      <c r="I8" s="77">
        <f t="shared" si="2"/>
        <v>5.0759153450814093E-4</v>
      </c>
      <c r="J8" s="76">
        <f>分析係数表!G11</f>
        <v>0.33907284768211921</v>
      </c>
      <c r="K8" s="78">
        <f t="shared" si="3"/>
        <v>1.7211050706501203E-4</v>
      </c>
      <c r="L8" s="79"/>
      <c r="M8" s="80"/>
      <c r="N8" s="81">
        <f>分析係数表!H11</f>
        <v>-2.0361874779781897E-5</v>
      </c>
      <c r="O8" s="82">
        <f t="shared" si="4"/>
        <v>-1.3224677384621623E-4</v>
      </c>
      <c r="P8" s="76">
        <f>分析係数表!C11</f>
        <v>1.1498343082089746E-2</v>
      </c>
      <c r="Q8" s="82">
        <f t="shared" si="5"/>
        <v>-1.5206187771833275E-6</v>
      </c>
      <c r="R8" s="83">
        <v>1.9257831390630674E-4</v>
      </c>
      <c r="S8" s="84">
        <f t="shared" si="6"/>
        <v>7.0016984841444769E-4</v>
      </c>
      <c r="T8" s="85">
        <f>分析係数表!F11</f>
        <v>0.56026490066225165</v>
      </c>
      <c r="U8" s="86">
        <f t="shared" si="7"/>
        <v>3.9228059056862434E-4</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投入係数表!AE9</f>
        <v>0</v>
      </c>
      <c r="E9" s="77">
        <f t="shared" si="0"/>
        <v>0</v>
      </c>
      <c r="F9" s="76">
        <f>分析係数表!C12</f>
        <v>1.9264738750820132E-2</v>
      </c>
      <c r="G9" s="77">
        <f t="shared" si="1"/>
        <v>0</v>
      </c>
      <c r="H9" s="77">
        <v>1.0160368369025622E-4</v>
      </c>
      <c r="I9" s="77">
        <f t="shared" si="2"/>
        <v>1.0160368369025622E-4</v>
      </c>
      <c r="J9" s="76">
        <f>分析係数表!G12</f>
        <v>0.14212218649517686</v>
      </c>
      <c r="K9" s="78">
        <f t="shared" si="3"/>
        <v>1.4440137682023554E-5</v>
      </c>
      <c r="L9" s="79"/>
      <c r="M9" s="80"/>
      <c r="N9" s="81">
        <f>分析係数表!H12</f>
        <v>9.1393832299599312E-2</v>
      </c>
      <c r="O9" s="82">
        <f t="shared" si="4"/>
        <v>0.59358676947887523</v>
      </c>
      <c r="P9" s="76">
        <f>分析係数表!C12</f>
        <v>1.9264738750820132E-2</v>
      </c>
      <c r="Q9" s="82">
        <f t="shared" si="5"/>
        <v>1.1435294039953824E-2</v>
      </c>
      <c r="R9" s="83">
        <v>1.2655134922456944E-2</v>
      </c>
      <c r="S9" s="84">
        <f t="shared" si="6"/>
        <v>1.27567386061472E-2</v>
      </c>
      <c r="T9" s="85">
        <f>分析係数表!F12</f>
        <v>0.30139335476956058</v>
      </c>
      <c r="U9" s="86">
        <f t="shared" si="7"/>
        <v>3.8447962444250728E-3</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投入係数表!AE10</f>
        <v>2.7148461360952366E-5</v>
      </c>
      <c r="E10" s="77">
        <f t="shared" si="0"/>
        <v>2.7148461360952366E-3</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9.1831009786866064E-2</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投入係数表!AE11</f>
        <v>4.9206586216726171E-4</v>
      </c>
      <c r="E11" s="77">
        <f t="shared" si="0"/>
        <v>4.9206586216726168E-2</v>
      </c>
      <c r="F11" s="76">
        <f>分析係数表!C14</f>
        <v>0.18033902375567878</v>
      </c>
      <c r="G11" s="77">
        <f t="shared" si="1"/>
        <v>8.8738677206740366E-3</v>
      </c>
      <c r="H11" s="77">
        <v>4.2785772926672488E-2</v>
      </c>
      <c r="I11" s="77">
        <f t="shared" si="2"/>
        <v>4.2785772926672488E-2</v>
      </c>
      <c r="J11" s="76">
        <f>分析係数表!G14</f>
        <v>0.15919504269018833</v>
      </c>
      <c r="K11" s="78">
        <f t="shared" si="3"/>
        <v>6.8112829475943312E-3</v>
      </c>
      <c r="L11" s="79"/>
      <c r="M11" s="80"/>
      <c r="N11" s="81">
        <f>分析係数表!H14</f>
        <v>1.121673710694942E-3</v>
      </c>
      <c r="O11" s="82">
        <f t="shared" si="4"/>
        <v>7.2850722810067813E-3</v>
      </c>
      <c r="P11" s="76">
        <f>分析係数表!C14</f>
        <v>0.18033902375567878</v>
      </c>
      <c r="Q11" s="82">
        <f t="shared" si="5"/>
        <v>1.313782823146319E-3</v>
      </c>
      <c r="R11" s="83">
        <v>7.3842568888091136E-3</v>
      </c>
      <c r="S11" s="84">
        <f t="shared" si="6"/>
        <v>5.0170029815481604E-2</v>
      </c>
      <c r="T11" s="85">
        <f>分析係数表!F14</f>
        <v>0.29273560341521504</v>
      </c>
      <c r="U11" s="86">
        <f t="shared" si="7"/>
        <v>1.4686553951394336E-2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投入係数表!AE12</f>
        <v>3.3935576701190457E-5</v>
      </c>
      <c r="E12" s="77">
        <f t="shared" si="0"/>
        <v>3.3935576701190455E-3</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5.4083180643369991E-2</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投入係数表!AE13</f>
        <v>4.3776893944535696E-4</v>
      </c>
      <c r="E13" s="77">
        <f t="shared" si="0"/>
        <v>4.3776893944535697E-2</v>
      </c>
      <c r="F13" s="76">
        <f>分析係数表!C16</f>
        <v>5.2745741191408291E-2</v>
      </c>
      <c r="G13" s="77">
        <f t="shared" si="1"/>
        <v>2.3090447181622086E-3</v>
      </c>
      <c r="H13" s="77">
        <v>4.4441105304659006E-3</v>
      </c>
      <c r="I13" s="77">
        <f t="shared" si="2"/>
        <v>4.4441105304659006E-3</v>
      </c>
      <c r="J13" s="76">
        <f>分析係数表!G16</f>
        <v>3.3494998484389207E-2</v>
      </c>
      <c r="K13" s="78">
        <f t="shared" si="3"/>
        <v>1.4885547548241346E-4</v>
      </c>
      <c r="L13" s="79"/>
      <c r="M13" s="80"/>
      <c r="N13" s="81">
        <f>分析係数表!H16</f>
        <v>1.6486921479299057E-2</v>
      </c>
      <c r="O13" s="82">
        <f t="shared" si="4"/>
        <v>0.10707963779730804</v>
      </c>
      <c r="P13" s="76">
        <f>分析係数表!C16</f>
        <v>5.2745741191408291E-2</v>
      </c>
      <c r="Q13" s="82">
        <f t="shared" si="5"/>
        <v>5.6479948621265506E-3</v>
      </c>
      <c r="R13" s="83">
        <v>6.7645955537430115E-3</v>
      </c>
      <c r="S13" s="84">
        <f t="shared" si="6"/>
        <v>1.1208706084208913E-2</v>
      </c>
      <c r="T13" s="85">
        <f>分析係数表!F16</f>
        <v>0.28872385571385267</v>
      </c>
      <c r="U13" s="86">
        <f t="shared" si="7"/>
        <v>3.2362208381961168E-3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投入係数表!AE14</f>
        <v>6.6174374567321394E-4</v>
      </c>
      <c r="E14" s="77">
        <f t="shared" si="0"/>
        <v>6.6174374567321392E-2</v>
      </c>
      <c r="F14" s="76">
        <f>分析係数表!C17</f>
        <v>0.15216261717207402</v>
      </c>
      <c r="G14" s="77">
        <f t="shared" si="1"/>
        <v>1.0069266023888756E-2</v>
      </c>
      <c r="H14" s="77">
        <v>2.3380051851174359E-2</v>
      </c>
      <c r="I14" s="77">
        <f t="shared" si="2"/>
        <v>2.3380051851174359E-2</v>
      </c>
      <c r="J14" s="76">
        <f>分析係数表!G17</f>
        <v>0.21223848391031053</v>
      </c>
      <c r="K14" s="78">
        <f t="shared" si="3"/>
        <v>4.9621467586376949E-3</v>
      </c>
      <c r="L14" s="79"/>
      <c r="M14" s="80"/>
      <c r="N14" s="81">
        <f>分析係数表!H17</f>
        <v>2.8913862187290294E-3</v>
      </c>
      <c r="O14" s="82">
        <f t="shared" si="4"/>
        <v>1.8779041886162702E-2</v>
      </c>
      <c r="P14" s="76">
        <f>分析係数表!C17</f>
        <v>0.15216261717207402</v>
      </c>
      <c r="Q14" s="82">
        <f t="shared" si="5"/>
        <v>2.8574681613825182E-3</v>
      </c>
      <c r="R14" s="83">
        <v>6.5973387194455191E-3</v>
      </c>
      <c r="S14" s="84">
        <f t="shared" si="6"/>
        <v>2.9977390570619877E-2</v>
      </c>
      <c r="T14" s="85">
        <f>分析係数表!F17</f>
        <v>0.32270850924101696</v>
      </c>
      <c r="U14" s="86">
        <f t="shared" si="7"/>
        <v>9.6739590219804602E-3</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投入係数表!AE15</f>
        <v>6.4477595732261874E-5</v>
      </c>
      <c r="E15" s="77">
        <f t="shared" si="0"/>
        <v>6.4477595732261878E-3</v>
      </c>
      <c r="F15" s="76">
        <f>分析係数表!C18</f>
        <v>0.19097312809809552</v>
      </c>
      <c r="G15" s="77">
        <f t="shared" si="1"/>
        <v>1.2313488149234466E-3</v>
      </c>
      <c r="H15" s="77">
        <v>1.2992211272695101E-2</v>
      </c>
      <c r="I15" s="77">
        <f t="shared" si="2"/>
        <v>1.2992211272695101E-2</v>
      </c>
      <c r="J15" s="76">
        <f>分析係数表!G18</f>
        <v>0.21574136510077171</v>
      </c>
      <c r="K15" s="78">
        <f t="shared" si="3"/>
        <v>2.8029573956488757E-3</v>
      </c>
      <c r="L15" s="79"/>
      <c r="M15" s="80"/>
      <c r="N15" s="81">
        <f>分析係数表!H18</f>
        <v>4.4087885392745155E-4</v>
      </c>
      <c r="O15" s="82">
        <f t="shared" si="4"/>
        <v>2.8634301467572038E-3</v>
      </c>
      <c r="P15" s="76">
        <f>分析係数表!C18</f>
        <v>0.19097312809809552</v>
      </c>
      <c r="Q15" s="82">
        <f t="shared" si="5"/>
        <v>5.4683821221661192E-4</v>
      </c>
      <c r="R15" s="83">
        <v>1.4194550934244759E-3</v>
      </c>
      <c r="S15" s="84">
        <f t="shared" si="6"/>
        <v>1.4411666366119577E-2</v>
      </c>
      <c r="T15" s="85">
        <f>分析係数表!F18</f>
        <v>0.45875477635423689</v>
      </c>
      <c r="U15" s="86">
        <f t="shared" si="7"/>
        <v>6.6114207806810647E-3</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投入係数表!AE16</f>
        <v>0</v>
      </c>
      <c r="E16" s="77">
        <f t="shared" si="0"/>
        <v>0</v>
      </c>
      <c r="F16" s="76">
        <f>分析係数表!C19</f>
        <v>0.34654894752252985</v>
      </c>
      <c r="G16" s="77">
        <f t="shared" si="1"/>
        <v>0</v>
      </c>
      <c r="H16" s="77">
        <v>1.4477279415686672E-2</v>
      </c>
      <c r="I16" s="77">
        <f t="shared" si="2"/>
        <v>1.4477279415686672E-2</v>
      </c>
      <c r="J16" s="76">
        <f>分析係数表!G19</f>
        <v>5.7665249016256609E-2</v>
      </c>
      <c r="K16" s="78">
        <f t="shared" si="3"/>
        <v>8.348359225834979E-4</v>
      </c>
      <c r="L16" s="79"/>
      <c r="M16" s="80"/>
      <c r="N16" s="81">
        <f>分析係数表!H19</f>
        <v>-1.1331825964400361E-4</v>
      </c>
      <c r="O16" s="82">
        <f t="shared" si="4"/>
        <v>-7.3598204575285554E-4</v>
      </c>
      <c r="P16" s="76">
        <f>分析係数表!C19</f>
        <v>0.34654894752252985</v>
      </c>
      <c r="Q16" s="82">
        <f t="shared" si="5"/>
        <v>-2.550538033511305E-4</v>
      </c>
      <c r="R16" s="83">
        <v>2.0253713797490423E-3</v>
      </c>
      <c r="S16" s="84">
        <f t="shared" si="6"/>
        <v>1.6502650795435714E-2</v>
      </c>
      <c r="T16" s="85">
        <f>分析係数表!F19</f>
        <v>0.23996184268055168</v>
      </c>
      <c r="U16" s="86">
        <f t="shared" si="7"/>
        <v>3.9600064939864258E-3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投入係数表!AE17</f>
        <v>0</v>
      </c>
      <c r="E17" s="77">
        <f t="shared" si="0"/>
        <v>0</v>
      </c>
      <c r="F17" s="76">
        <f>分析係数表!C20</f>
        <v>0.26243263202551737</v>
      </c>
      <c r="G17" s="77">
        <f t="shared" si="1"/>
        <v>0</v>
      </c>
      <c r="H17" s="77">
        <v>4.9122737459489346E-3</v>
      </c>
      <c r="I17" s="77">
        <f t="shared" si="2"/>
        <v>4.9122737459489346E-3</v>
      </c>
      <c r="J17" s="76">
        <f>分析係数表!G20</f>
        <v>0.1000148720999405</v>
      </c>
      <c r="K17" s="78">
        <f t="shared" si="3"/>
        <v>4.9130043042097833E-4</v>
      </c>
      <c r="L17" s="79"/>
      <c r="M17" s="80"/>
      <c r="N17" s="81">
        <f>分析係数表!H20</f>
        <v>5.5154121686104877E-4</v>
      </c>
      <c r="O17" s="82">
        <f t="shared" si="4"/>
        <v>3.5821626133127264E-3</v>
      </c>
      <c r="P17" s="76">
        <f>分析係数表!C20</f>
        <v>0.26243263202551737</v>
      </c>
      <c r="Q17" s="82">
        <f t="shared" si="5"/>
        <v>9.4007636295506442E-4</v>
      </c>
      <c r="R17" s="83">
        <v>3.4499196574368798E-3</v>
      </c>
      <c r="S17" s="84">
        <f t="shared" si="6"/>
        <v>8.3621934033858147E-3</v>
      </c>
      <c r="T17" s="85">
        <f>分析係数表!F20</f>
        <v>0.22264772952607575</v>
      </c>
      <c r="U17" s="86">
        <f t="shared" si="7"/>
        <v>1.8618233751217799E-3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投入係数表!AE18</f>
        <v>3.1220730565095225E-4</v>
      </c>
      <c r="E18" s="77">
        <f t="shared" si="0"/>
        <v>3.1220730565095226E-2</v>
      </c>
      <c r="F18" s="76">
        <f>分析係数表!C21</f>
        <v>0.1872140973927936</v>
      </c>
      <c r="G18" s="77">
        <f t="shared" si="1"/>
        <v>5.844960892687906E-3</v>
      </c>
      <c r="H18" s="77">
        <v>2.6420857424479523E-2</v>
      </c>
      <c r="I18" s="77">
        <f t="shared" si="2"/>
        <v>2.6420857424479523E-2</v>
      </c>
      <c r="J18" s="76">
        <f>分析係数表!G21</f>
        <v>0.28516992623231124</v>
      </c>
      <c r="K18" s="78">
        <f t="shared" si="3"/>
        <v>7.5344339627332387E-3</v>
      </c>
      <c r="L18" s="79"/>
      <c r="M18" s="80"/>
      <c r="N18" s="81">
        <f>分析係数表!H21</f>
        <v>9.0743137605549761E-4</v>
      </c>
      <c r="O18" s="82">
        <f t="shared" si="4"/>
        <v>5.8936062257552877E-3</v>
      </c>
      <c r="P18" s="76">
        <f>分析係数表!C21</f>
        <v>0.1872140973927936</v>
      </c>
      <c r="Q18" s="82">
        <f t="shared" si="5"/>
        <v>1.1033661699433252E-3</v>
      </c>
      <c r="R18" s="83">
        <v>3.0871576365954609E-3</v>
      </c>
      <c r="S18" s="84">
        <f t="shared" si="6"/>
        <v>2.9508015061074984E-2</v>
      </c>
      <c r="T18" s="85">
        <f>分析係数表!F21</f>
        <v>0.425556514517416</v>
      </c>
      <c r="U18" s="86">
        <f t="shared" si="7"/>
        <v>1.2557328039718487E-2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投入係数表!AE19</f>
        <v>0</v>
      </c>
      <c r="E19" s="77">
        <f t="shared" si="0"/>
        <v>0</v>
      </c>
      <c r="F19" s="76">
        <f>分析係数表!C22</f>
        <v>8.038175161462835E-2</v>
      </c>
      <c r="G19" s="77">
        <f t="shared" si="1"/>
        <v>0</v>
      </c>
      <c r="H19" s="77">
        <v>3.0938385219595205E-3</v>
      </c>
      <c r="I19" s="77">
        <f t="shared" si="2"/>
        <v>3.0938385219595205E-3</v>
      </c>
      <c r="J19" s="76">
        <f>分析係数表!G22</f>
        <v>0.19463811255169108</v>
      </c>
      <c r="K19" s="78">
        <f t="shared" si="3"/>
        <v>6.0217889045391479E-4</v>
      </c>
      <c r="L19" s="79"/>
      <c r="M19" s="80"/>
      <c r="N19" s="81">
        <f>分析係数表!H22</f>
        <v>4.3379646269970129E-5</v>
      </c>
      <c r="O19" s="82">
        <f t="shared" si="4"/>
        <v>2.8174312688976501E-4</v>
      </c>
      <c r="P19" s="76">
        <f>分析係数表!C22</f>
        <v>8.038175161462835E-2</v>
      </c>
      <c r="Q19" s="82">
        <f t="shared" si="5"/>
        <v>2.264700604478181E-5</v>
      </c>
      <c r="R19" s="83">
        <v>4.3435991472575753E-4</v>
      </c>
      <c r="S19" s="84">
        <f t="shared" si="6"/>
        <v>3.528198436685278E-3</v>
      </c>
      <c r="T19" s="85">
        <f>分析係数表!F22</f>
        <v>0.41254969334958147</v>
      </c>
      <c r="U19" s="86">
        <f t="shared" si="7"/>
        <v>1.4555571831309842E-3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1.6674593224088132E-4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投入係数表!AE21</f>
        <v>0</v>
      </c>
      <c r="E21" s="77">
        <f t="shared" si="0"/>
        <v>0</v>
      </c>
      <c r="F21" s="76">
        <f>分析係数表!C24</f>
        <v>0.43147437344773087</v>
      </c>
      <c r="G21" s="77">
        <f t="shared" si="1"/>
        <v>0</v>
      </c>
      <c r="H21" s="77">
        <v>8.0622386052790537E-3</v>
      </c>
      <c r="I21" s="77">
        <f t="shared" si="2"/>
        <v>8.0622386052790537E-3</v>
      </c>
      <c r="J21" s="76">
        <f>分析係数表!G24</f>
        <v>0.20829056454796685</v>
      </c>
      <c r="K21" s="78">
        <f t="shared" si="3"/>
        <v>1.679288230613987E-3</v>
      </c>
      <c r="L21" s="79"/>
      <c r="M21" s="80"/>
      <c r="N21" s="81">
        <f>分析係数表!H24</f>
        <v>3.3906948002854204E-4</v>
      </c>
      <c r="O21" s="82">
        <f t="shared" si="4"/>
        <v>2.2021962775261223E-3</v>
      </c>
      <c r="P21" s="76">
        <f>分析係数表!C24</f>
        <v>0.43147437344773087</v>
      </c>
      <c r="Q21" s="82">
        <f t="shared" si="5"/>
        <v>9.5019125905450893E-4</v>
      </c>
      <c r="R21" s="83">
        <v>4.1156900901558992E-3</v>
      </c>
      <c r="S21" s="84">
        <f t="shared" si="6"/>
        <v>1.2177928695434954E-2</v>
      </c>
      <c r="T21" s="85">
        <f>分析係数表!F24</f>
        <v>0.39163047769443349</v>
      </c>
      <c r="U21" s="86">
        <f t="shared" si="7"/>
        <v>4.7692480323219405E-3</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投入係数表!AE22</f>
        <v>0</v>
      </c>
      <c r="E22" s="77">
        <f t="shared" si="0"/>
        <v>0</v>
      </c>
      <c r="F22" s="76">
        <f>分析係数表!C25</f>
        <v>2.0402938023075357E-2</v>
      </c>
      <c r="G22" s="77">
        <f t="shared" si="1"/>
        <v>0</v>
      </c>
      <c r="H22" s="77">
        <v>1.1821621045529401E-3</v>
      </c>
      <c r="I22" s="77">
        <f t="shared" si="2"/>
        <v>1.1821621045529401E-3</v>
      </c>
      <c r="J22" s="76">
        <f>分析係数表!G25</f>
        <v>0.19686528023418917</v>
      </c>
      <c r="K22" s="78">
        <f t="shared" si="3"/>
        <v>2.3272667399505339E-4</v>
      </c>
      <c r="L22" s="79"/>
      <c r="M22" s="80"/>
      <c r="N22" s="81">
        <f>分析係数表!H25</f>
        <v>5.1170276620495381E-4</v>
      </c>
      <c r="O22" s="82">
        <f t="shared" si="4"/>
        <v>3.3234189253527383E-3</v>
      </c>
      <c r="P22" s="76">
        <f>分析係数表!C25</f>
        <v>2.0402938023075357E-2</v>
      </c>
      <c r="Q22" s="82">
        <f t="shared" si="5"/>
        <v>6.7807510358687626E-5</v>
      </c>
      <c r="R22" s="83">
        <v>8.2312054720395293E-4</v>
      </c>
      <c r="S22" s="84">
        <f t="shared" si="6"/>
        <v>2.005282651756893E-3</v>
      </c>
      <c r="T22" s="85">
        <f>分析係数表!F25</f>
        <v>0.34975910227480639</v>
      </c>
      <c r="U22" s="86">
        <f t="shared" si="7"/>
        <v>7.013658600857341E-4</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投入係数表!AE23</f>
        <v>1.3574230680476183E-5</v>
      </c>
      <c r="E23" s="77">
        <f t="shared" si="0"/>
        <v>1.3574230680476183E-3</v>
      </c>
      <c r="F23" s="76">
        <f>分析係数表!C26</f>
        <v>0.47286916478187335</v>
      </c>
      <c r="G23" s="77">
        <f t="shared" si="1"/>
        <v>6.4188351244332529E-4</v>
      </c>
      <c r="H23" s="77">
        <v>1.8365410283370562E-2</v>
      </c>
      <c r="I23" s="77">
        <f t="shared" si="2"/>
        <v>1.8365410283370562E-2</v>
      </c>
      <c r="J23" s="76">
        <f>分析係数表!G26</f>
        <v>0.19643719482749369</v>
      </c>
      <c r="K23" s="78">
        <f t="shared" si="3"/>
        <v>3.607649677921319E-3</v>
      </c>
      <c r="L23" s="79"/>
      <c r="M23" s="80"/>
      <c r="N23" s="81">
        <f>分析係数表!H26</f>
        <v>1.0239367117519889E-2</v>
      </c>
      <c r="O23" s="82">
        <f t="shared" si="4"/>
        <v>6.6502877665449434E-2</v>
      </c>
      <c r="P23" s="76">
        <f>分析係数表!C26</f>
        <v>0.47286916478187335</v>
      </c>
      <c r="Q23" s="82">
        <f t="shared" si="5"/>
        <v>3.1447160217252176E-2</v>
      </c>
      <c r="R23" s="83">
        <v>3.6267145360234183E-2</v>
      </c>
      <c r="S23" s="84">
        <f t="shared" si="6"/>
        <v>5.4632555643604745E-2</v>
      </c>
      <c r="T23" s="85">
        <f>分析係数表!F26</f>
        <v>0.33423527698357336</v>
      </c>
      <c r="U23" s="86">
        <f t="shared" si="7"/>
        <v>1.8260127367860715E-2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投入係数表!AE24</f>
        <v>7.8051826412738062E-5</v>
      </c>
      <c r="E24" s="77">
        <f t="shared" si="0"/>
        <v>7.8051826412738065E-3</v>
      </c>
      <c r="F24" s="76">
        <f>分析係数表!C27</f>
        <v>1</v>
      </c>
      <c r="G24" s="77">
        <f t="shared" si="1"/>
        <v>7.8051826412738065E-3</v>
      </c>
      <c r="H24" s="77">
        <v>1.5018682122918053E-2</v>
      </c>
      <c r="I24" s="77">
        <f t="shared" si="2"/>
        <v>1.5018682122918053E-2</v>
      </c>
      <c r="J24" s="76">
        <f>分析係数表!G27</f>
        <v>0.17103446822411195</v>
      </c>
      <c r="K24" s="78">
        <f t="shared" si="3"/>
        <v>2.5687123103202659E-3</v>
      </c>
      <c r="L24" s="79"/>
      <c r="M24" s="80"/>
      <c r="N24" s="81">
        <f>分析係数表!H27</f>
        <v>1.1068892190070134E-2</v>
      </c>
      <c r="O24" s="82">
        <f t="shared" si="4"/>
        <v>7.1890496234749635E-2</v>
      </c>
      <c r="P24" s="76">
        <f>分析係数表!C27</f>
        <v>1</v>
      </c>
      <c r="Q24" s="82">
        <f t="shared" si="5"/>
        <v>7.1890496234749635E-2</v>
      </c>
      <c r="R24" s="83">
        <v>7.5002811725665239E-2</v>
      </c>
      <c r="S24" s="84">
        <f t="shared" si="6"/>
        <v>9.0021493848583295E-2</v>
      </c>
      <c r="T24" s="85">
        <f>分析係数表!F27</f>
        <v>0.3217420626139369</v>
      </c>
      <c r="U24" s="86">
        <f t="shared" si="7"/>
        <v>2.8963701110431023E-2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投入係数表!AE25</f>
        <v>0</v>
      </c>
      <c r="E25" s="77">
        <f t="shared" si="0"/>
        <v>0</v>
      </c>
      <c r="F25" s="76">
        <f>分析係数表!C28</f>
        <v>0.16320886633176235</v>
      </c>
      <c r="G25" s="77">
        <f t="shared" si="1"/>
        <v>0</v>
      </c>
      <c r="H25" s="77">
        <v>1.9638646898867677E-2</v>
      </c>
      <c r="I25" s="77">
        <f t="shared" si="2"/>
        <v>1.9638646898867677E-2</v>
      </c>
      <c r="J25" s="76">
        <f>分析係数表!G28</f>
        <v>0.12483282142099486</v>
      </c>
      <c r="K25" s="78">
        <f t="shared" si="3"/>
        <v>2.4515477012763231E-3</v>
      </c>
      <c r="L25" s="79"/>
      <c r="M25" s="80"/>
      <c r="N25" s="81">
        <f>分析係数表!H28</f>
        <v>1.8347819774390428E-2</v>
      </c>
      <c r="O25" s="82">
        <f t="shared" si="4"/>
        <v>0.1191658429549057</v>
      </c>
      <c r="P25" s="76">
        <f>分析係数表!C28</f>
        <v>0.16320886633176235</v>
      </c>
      <c r="Q25" s="82">
        <f t="shared" si="5"/>
        <v>1.9448922134138989E-2</v>
      </c>
      <c r="R25" s="83">
        <v>2.371010815949574E-2</v>
      </c>
      <c r="S25" s="84">
        <f t="shared" si="6"/>
        <v>4.3348755058363414E-2</v>
      </c>
      <c r="T25" s="85">
        <f>分析係数表!F28</f>
        <v>0.21296475644963428</v>
      </c>
      <c r="U25" s="86">
        <f t="shared" si="7"/>
        <v>9.2317570633992166E-3</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投入係数表!AE26</f>
        <v>6.1084038062142834E-5</v>
      </c>
      <c r="E26" s="77">
        <f t="shared" si="0"/>
        <v>6.1084038062142829E-3</v>
      </c>
      <c r="F26" s="76">
        <f>分析係数表!C29</f>
        <v>0.17511419896605485</v>
      </c>
      <c r="G26" s="77">
        <f t="shared" si="1"/>
        <v>1.0696682394864146E-3</v>
      </c>
      <c r="H26" s="77">
        <v>2.0360993241105088E-2</v>
      </c>
      <c r="I26" s="77">
        <f t="shared" si="2"/>
        <v>2.0360993241105088E-2</v>
      </c>
      <c r="J26" s="76">
        <f>分析係数表!G29</f>
        <v>0.26067586141523297</v>
      </c>
      <c r="K26" s="78">
        <f t="shared" si="3"/>
        <v>5.3076194523948052E-3</v>
      </c>
      <c r="L26" s="79"/>
      <c r="M26" s="80"/>
      <c r="N26" s="81">
        <f>分析係数表!H29</f>
        <v>9.8560326923179068E-3</v>
      </c>
      <c r="O26" s="82">
        <f t="shared" si="4"/>
        <v>6.4013188401301088E-2</v>
      </c>
      <c r="P26" s="76">
        <f>分析係数表!C29</f>
        <v>0.17511419896605485</v>
      </c>
      <c r="Q26" s="82">
        <f t="shared" si="5"/>
        <v>1.1209618210156994E-2</v>
      </c>
      <c r="R26" s="83">
        <v>1.5742599923230797E-2</v>
      </c>
      <c r="S26" s="84">
        <f t="shared" si="6"/>
        <v>3.6103593164335882E-2</v>
      </c>
      <c r="T26" s="85">
        <f>分析係数表!F29</f>
        <v>0.43490212806294137</v>
      </c>
      <c r="U26" s="86">
        <f t="shared" si="7"/>
        <v>1.5701529497888337E-2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投入係数表!AE27</f>
        <v>9.0675860945580913E-3</v>
      </c>
      <c r="E27" s="77">
        <f t="shared" si="0"/>
        <v>0.90675860945580911</v>
      </c>
      <c r="F27" s="76">
        <f>分析係数表!C30</f>
        <v>1</v>
      </c>
      <c r="G27" s="77">
        <f t="shared" si="1"/>
        <v>0.90675860945580911</v>
      </c>
      <c r="H27" s="77">
        <v>0.96463813941989818</v>
      </c>
      <c r="I27" s="77">
        <f t="shared" si="2"/>
        <v>0.96463813941989818</v>
      </c>
      <c r="J27" s="76">
        <f>分析係数表!G30</f>
        <v>0.34449040627670319</v>
      </c>
      <c r="K27" s="78">
        <f t="shared" si="3"/>
        <v>0.33230858455876378</v>
      </c>
      <c r="L27" s="79"/>
      <c r="M27" s="80"/>
      <c r="N27" s="81">
        <f>分析係数表!H30</f>
        <v>0</v>
      </c>
      <c r="O27" s="82">
        <f t="shared" si="4"/>
        <v>0</v>
      </c>
      <c r="P27" s="76">
        <f>分析係数表!C30</f>
        <v>1</v>
      </c>
      <c r="Q27" s="82">
        <f t="shared" si="5"/>
        <v>0</v>
      </c>
      <c r="R27" s="83">
        <v>2.1801456511756242E-2</v>
      </c>
      <c r="S27" s="84">
        <f t="shared" si="6"/>
        <v>0.98643959593165442</v>
      </c>
      <c r="T27" s="85">
        <f>分析係数表!F30</f>
        <v>0.43986930008545017</v>
      </c>
      <c r="U27" s="86">
        <f t="shared" si="7"/>
        <v>0.43390449463903108</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投入係数表!AE28</f>
        <v>4.7034709307849981E-3</v>
      </c>
      <c r="E28" s="77">
        <f t="shared" si="0"/>
        <v>0.47034709307849981</v>
      </c>
      <c r="F28" s="76">
        <f>分析係数表!C31</f>
        <v>0.18996181002708823</v>
      </c>
      <c r="G28" s="77">
        <f t="shared" si="1"/>
        <v>8.9347985142171168E-2</v>
      </c>
      <c r="H28" s="77">
        <v>0.10632847273535641</v>
      </c>
      <c r="I28" s="77">
        <f t="shared" si="2"/>
        <v>0.10632847273535641</v>
      </c>
      <c r="J28" s="76">
        <f>分析係数表!G31</f>
        <v>7.0838389091119197E-2</v>
      </c>
      <c r="K28" s="78">
        <f t="shared" si="3"/>
        <v>7.5321377230916364E-3</v>
      </c>
      <c r="L28" s="79"/>
      <c r="M28" s="80"/>
      <c r="N28" s="81">
        <f>分析係数表!H31</f>
        <v>2.3010689098960483E-2</v>
      </c>
      <c r="O28" s="82">
        <f t="shared" si="4"/>
        <v>0.14945035416568922</v>
      </c>
      <c r="P28" s="76">
        <f>分析係数表!C31</f>
        <v>0.18996181002708823</v>
      </c>
      <c r="Q28" s="82">
        <f t="shared" si="5"/>
        <v>2.8389859786503709E-2</v>
      </c>
      <c r="R28" s="83">
        <v>3.9176651207200527E-2</v>
      </c>
      <c r="S28" s="84">
        <f t="shared" si="6"/>
        <v>0.14550512394255694</v>
      </c>
      <c r="T28" s="85">
        <f>分析係数表!F31</f>
        <v>0.34223146703645924</v>
      </c>
      <c r="U28" s="86">
        <f t="shared" si="7"/>
        <v>4.9796432028183089E-2</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投入係数表!AE29</f>
        <v>4.3776893944535696E-4</v>
      </c>
      <c r="E29" s="77">
        <f t="shared" si="0"/>
        <v>4.3776893944535697E-2</v>
      </c>
      <c r="F29" s="76">
        <f>分析係数表!C32</f>
        <v>1</v>
      </c>
      <c r="G29" s="77">
        <f t="shared" si="1"/>
        <v>4.3776893944535697E-2</v>
      </c>
      <c r="H29" s="77">
        <v>6.1731951465303879E-2</v>
      </c>
      <c r="I29" s="77">
        <f t="shared" si="2"/>
        <v>6.1731951465303879E-2</v>
      </c>
      <c r="J29" s="76">
        <f>分析係数表!G32</f>
        <v>0.14032906064664244</v>
      </c>
      <c r="K29" s="78">
        <f t="shared" si="3"/>
        <v>8.6627867610102154E-3</v>
      </c>
      <c r="L29" s="79"/>
      <c r="M29" s="80"/>
      <c r="N29" s="81">
        <f>分析係数表!H32</f>
        <v>6.1785010473086027E-3</v>
      </c>
      <c r="O29" s="82">
        <f t="shared" si="4"/>
        <v>4.0128271072727956E-2</v>
      </c>
      <c r="P29" s="76">
        <f>分析係数表!C32</f>
        <v>1</v>
      </c>
      <c r="Q29" s="82">
        <f t="shared" si="5"/>
        <v>4.0128271072727956E-2</v>
      </c>
      <c r="R29" s="83">
        <v>5.5254054798404277E-2</v>
      </c>
      <c r="S29" s="84">
        <f t="shared" si="6"/>
        <v>0.11698600626370816</v>
      </c>
      <c r="T29" s="85">
        <f>分析係数表!F32</f>
        <v>0.48206428161469295</v>
      </c>
      <c r="U29" s="86">
        <f t="shared" si="7"/>
        <v>5.639477506848644E-2</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投入係数表!AE30</f>
        <v>1.0180673010357138E-5</v>
      </c>
      <c r="E30" s="77">
        <f t="shared" si="0"/>
        <v>1.0180673010357138E-3</v>
      </c>
      <c r="F30" s="76">
        <f>分析係数表!C33</f>
        <v>0.86409315680331789</v>
      </c>
      <c r="G30" s="77">
        <f t="shared" si="1"/>
        <v>8.7970498799018373E-4</v>
      </c>
      <c r="H30" s="77">
        <v>2.1301240318938475E-2</v>
      </c>
      <c r="I30" s="77">
        <f t="shared" si="2"/>
        <v>2.1301240318938475E-2</v>
      </c>
      <c r="J30" s="76">
        <f>分析係数表!G33</f>
        <v>0.50769230769230766</v>
      </c>
      <c r="K30" s="78">
        <f t="shared" si="3"/>
        <v>1.0814475854230302E-2</v>
      </c>
      <c r="L30" s="79"/>
      <c r="M30" s="80"/>
      <c r="N30" s="81">
        <f>分析係数表!H33</f>
        <v>9.5612281574628043E-4</v>
      </c>
      <c r="O30" s="82">
        <f t="shared" si="4"/>
        <v>6.2098485110397188E-3</v>
      </c>
      <c r="P30" s="76">
        <f>分析係数表!C33</f>
        <v>0.86409315680331789</v>
      </c>
      <c r="Q30" s="82">
        <f t="shared" si="5"/>
        <v>5.365887603174694E-3</v>
      </c>
      <c r="R30" s="83">
        <v>1.8172635909106012E-2</v>
      </c>
      <c r="S30" s="84">
        <f t="shared" si="6"/>
        <v>3.9473876228044491E-2</v>
      </c>
      <c r="T30" s="85">
        <f>分析係数表!F33</f>
        <v>0.64348226623675731</v>
      </c>
      <c r="U30" s="86">
        <f t="shared" si="7"/>
        <v>2.540073933237133E-2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投入係数表!AE31</f>
        <v>1.4490491251408326E-3</v>
      </c>
      <c r="E31" s="77">
        <f t="shared" si="0"/>
        <v>0.14490491251408327</v>
      </c>
      <c r="F31" s="76">
        <f>分析係数表!C34</f>
        <v>0.40150848192581112</v>
      </c>
      <c r="G31" s="77">
        <f t="shared" si="1"/>
        <v>5.8180551447122045E-2</v>
      </c>
      <c r="H31" s="77">
        <v>0.13745019253817201</v>
      </c>
      <c r="I31" s="77">
        <f t="shared" si="2"/>
        <v>0.13745019253817201</v>
      </c>
      <c r="J31" s="76">
        <f>分析係数表!G34</f>
        <v>0.42480512041441487</v>
      </c>
      <c r="K31" s="78">
        <f t="shared" si="3"/>
        <v>5.8389545592162667E-2</v>
      </c>
      <c r="L31" s="79"/>
      <c r="M31" s="80"/>
      <c r="N31" s="81">
        <f>分析係数表!H34</f>
        <v>0.15672180898436738</v>
      </c>
      <c r="O31" s="82">
        <f t="shared" si="4"/>
        <v>1.0178804188553965</v>
      </c>
      <c r="P31" s="76">
        <f>分析係数表!C34</f>
        <v>0.40150848192581112</v>
      </c>
      <c r="Q31" s="82">
        <f t="shared" si="5"/>
        <v>0.40868762175663903</v>
      </c>
      <c r="R31" s="83">
        <v>0.44607617738673361</v>
      </c>
      <c r="S31" s="84">
        <f t="shared" si="6"/>
        <v>0.58352636992490559</v>
      </c>
      <c r="T31" s="85">
        <f>分析係数表!F34</f>
        <v>0.69808980649017505</v>
      </c>
      <c r="U31" s="86">
        <f t="shared" si="7"/>
        <v>0.40735381066279164</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投入係数表!AE32</f>
        <v>7.692177170858841E-2</v>
      </c>
      <c r="E32" s="77">
        <f t="shared" si="0"/>
        <v>7.6921771708588409</v>
      </c>
      <c r="F32" s="76">
        <f>分析係数表!C35</f>
        <v>0.54799934277091245</v>
      </c>
      <c r="G32" s="77">
        <f t="shared" si="1"/>
        <v>4.2153080341080615</v>
      </c>
      <c r="H32" s="77">
        <v>4.5264148887646503</v>
      </c>
      <c r="I32" s="77">
        <f t="shared" si="2"/>
        <v>4.5264148887646503</v>
      </c>
      <c r="J32" s="76">
        <f>分析係数表!G35</f>
        <v>0.31370112289734142</v>
      </c>
      <c r="K32" s="78">
        <f t="shared" si="3"/>
        <v>1.4199414333047156</v>
      </c>
      <c r="L32" s="79"/>
      <c r="M32" s="80"/>
      <c r="N32" s="81">
        <f>分析係数表!H35</f>
        <v>5.7539116932049765E-2</v>
      </c>
      <c r="O32" s="82">
        <f t="shared" si="4"/>
        <v>0.37370638345047724</v>
      </c>
      <c r="P32" s="76">
        <f>分析係数表!C35</f>
        <v>0.54799934277091245</v>
      </c>
      <c r="Q32" s="82">
        <f t="shared" si="5"/>
        <v>0.20479085252015611</v>
      </c>
      <c r="R32" s="83">
        <v>0.28385880636257815</v>
      </c>
      <c r="S32" s="84">
        <f t="shared" si="6"/>
        <v>4.8102736951272282</v>
      </c>
      <c r="T32" s="85">
        <f>分析係数表!F35</f>
        <v>0.64107230038613461</v>
      </c>
      <c r="U32" s="86">
        <f t="shared" si="7"/>
        <v>3.083733223222124</v>
      </c>
      <c r="V32" s="87">
        <f>分析係数表!D35</f>
        <v>5.5848978444513482E-2</v>
      </c>
      <c r="W32" s="88">
        <f t="shared" si="8"/>
        <v>0</v>
      </c>
      <c r="X32" s="76">
        <f>分析係数表!E35</f>
        <v>5.027147781575015E-2</v>
      </c>
      <c r="Y32" s="89">
        <f t="shared" si="9"/>
        <v>0</v>
      </c>
    </row>
    <row r="33" spans="1:25" x14ac:dyDescent="0.2">
      <c r="A33" s="6" t="s">
        <v>21</v>
      </c>
      <c r="B33" s="5" t="s">
        <v>38</v>
      </c>
      <c r="C33" s="75">
        <f>最終需要_まとめ!C34</f>
        <v>100</v>
      </c>
      <c r="D33" s="76">
        <f>投入係数表!AE33</f>
        <v>3.7037288411679269E-2</v>
      </c>
      <c r="E33" s="77">
        <f t="shared" si="0"/>
        <v>3.7037288411679268</v>
      </c>
      <c r="F33" s="76">
        <f>分析係数表!C36</f>
        <v>1</v>
      </c>
      <c r="G33" s="77">
        <f t="shared" si="1"/>
        <v>3.7037288411679268</v>
      </c>
      <c r="H33" s="77">
        <v>3.9446114507454038</v>
      </c>
      <c r="I33" s="77">
        <f t="shared" si="2"/>
        <v>103.9446114507454</v>
      </c>
      <c r="J33" s="76">
        <f>分析係数表!G36</f>
        <v>7.1688905781264842E-2</v>
      </c>
      <c r="K33" s="78">
        <f t="shared" si="3"/>
        <v>7.4516754567626693</v>
      </c>
      <c r="L33" s="79"/>
      <c r="M33" s="80"/>
      <c r="N33" s="81">
        <f>分析係数表!H36</f>
        <v>0.19452761335809809</v>
      </c>
      <c r="O33" s="82">
        <f t="shared" si="4"/>
        <v>1.2634224288696929</v>
      </c>
      <c r="P33" s="76">
        <f>分析係数表!C36</f>
        <v>1</v>
      </c>
      <c r="Q33" s="82">
        <f t="shared" si="5"/>
        <v>1.2634224288696929</v>
      </c>
      <c r="R33" s="83">
        <v>1.3493545682424339</v>
      </c>
      <c r="S33" s="84">
        <f t="shared" si="6"/>
        <v>105.29396601898783</v>
      </c>
      <c r="T33" s="85">
        <f>分析係数表!F36</f>
        <v>0.82458021691620631</v>
      </c>
      <c r="U33" s="86">
        <f t="shared" si="7"/>
        <v>86.823321339904638</v>
      </c>
      <c r="V33" s="87">
        <f>分析係数表!D36</f>
        <v>1.8213224015528919E-2</v>
      </c>
      <c r="W33" s="88">
        <f t="shared" si="8"/>
        <v>2</v>
      </c>
      <c r="X33" s="76">
        <f>分析係数表!E36</f>
        <v>9.6003746487667817E-3</v>
      </c>
      <c r="Y33" s="89">
        <f t="shared" si="9"/>
        <v>1</v>
      </c>
    </row>
    <row r="34" spans="1:25" x14ac:dyDescent="0.2">
      <c r="A34" s="6" t="s">
        <v>22</v>
      </c>
      <c r="B34" s="5" t="s">
        <v>378</v>
      </c>
      <c r="C34" s="90"/>
      <c r="D34" s="76">
        <f>投入係数表!AE34</f>
        <v>7.3640201441583294E-4</v>
      </c>
      <c r="E34" s="77">
        <f t="shared" si="0"/>
        <v>7.36402014415833E-2</v>
      </c>
      <c r="F34" s="76">
        <f>分析係数表!C37</f>
        <v>0.69131042420256494</v>
      </c>
      <c r="G34" s="77">
        <f t="shared" si="1"/>
        <v>5.0908238896943285E-2</v>
      </c>
      <c r="H34" s="77">
        <v>0.20750594915460813</v>
      </c>
      <c r="I34" s="77">
        <f t="shared" si="2"/>
        <v>0.20750594915460813</v>
      </c>
      <c r="J34" s="76">
        <f>分析係数表!G37</f>
        <v>0.4182361073997049</v>
      </c>
      <c r="K34" s="78">
        <f t="shared" si="3"/>
        <v>8.6786480436704394E-2</v>
      </c>
      <c r="L34" s="79"/>
      <c r="M34" s="80"/>
      <c r="N34" s="81">
        <f>分析係数表!H37</f>
        <v>4.8668421919292611E-2</v>
      </c>
      <c r="O34" s="82">
        <f t="shared" si="4"/>
        <v>0.31609278893138654</v>
      </c>
      <c r="P34" s="76">
        <f>分析係数表!C37</f>
        <v>0.69131042420256494</v>
      </c>
      <c r="Q34" s="82">
        <f t="shared" si="5"/>
        <v>0.21851824000352865</v>
      </c>
      <c r="R34" s="83">
        <v>0.26495398931756864</v>
      </c>
      <c r="S34" s="84">
        <f t="shared" si="6"/>
        <v>0.47245993847217677</v>
      </c>
      <c r="T34" s="85">
        <f>分析係数表!F37</f>
        <v>0.69719766239499947</v>
      </c>
      <c r="U34" s="86">
        <f t="shared" si="7"/>
        <v>0.32939796467808691</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投入係数表!AE35</f>
        <v>3.2646024786545224E-3</v>
      </c>
      <c r="E35" s="77">
        <f t="shared" si="0"/>
        <v>0.32646024786545225</v>
      </c>
      <c r="F35" s="76">
        <f>分析係数表!C38</f>
        <v>0.16493332646861969</v>
      </c>
      <c r="G35" s="77">
        <f t="shared" si="1"/>
        <v>5.3844174640219136E-2</v>
      </c>
      <c r="H35" s="77">
        <v>0.11843339603082154</v>
      </c>
      <c r="I35" s="77">
        <f t="shared" si="2"/>
        <v>0.11843339603082154</v>
      </c>
      <c r="J35" s="76">
        <f>分析係数表!G38</f>
        <v>0.22742119554523632</v>
      </c>
      <c r="K35" s="78">
        <f t="shared" si="3"/>
        <v>2.693426451781188E-2</v>
      </c>
      <c r="L35" s="79"/>
      <c r="M35" s="80"/>
      <c r="N35" s="81">
        <f>分析係数表!H38</f>
        <v>4.333006953137588E-2</v>
      </c>
      <c r="O35" s="82">
        <f t="shared" si="4"/>
        <v>0.28142113474474811</v>
      </c>
      <c r="P35" s="76">
        <f>分析係数表!C38</f>
        <v>0.16493332646861969</v>
      </c>
      <c r="Q35" s="82">
        <f t="shared" si="5"/>
        <v>4.6415723892024953E-2</v>
      </c>
      <c r="R35" s="83">
        <v>6.0909953449227935E-2</v>
      </c>
      <c r="S35" s="84">
        <f t="shared" si="6"/>
        <v>0.17934334948004949</v>
      </c>
      <c r="T35" s="85">
        <f>分析係数表!F38</f>
        <v>0.45295344535830939</v>
      </c>
      <c r="U35" s="86">
        <f t="shared" si="7"/>
        <v>8.1234188049087774E-2</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投入係数表!AE36</f>
        <v>0</v>
      </c>
      <c r="E36" s="77">
        <f t="shared" si="0"/>
        <v>0</v>
      </c>
      <c r="F36" s="76">
        <f>分析係数表!C39</f>
        <v>1</v>
      </c>
      <c r="G36" s="77">
        <f t="shared" si="1"/>
        <v>0</v>
      </c>
      <c r="H36" s="77">
        <v>1.7728269165223621E-2</v>
      </c>
      <c r="I36" s="77">
        <f t="shared" si="2"/>
        <v>1.7728269165223621E-2</v>
      </c>
      <c r="J36" s="76">
        <f>分析係数表!G39</f>
        <v>0.35098455975764681</v>
      </c>
      <c r="K36" s="78">
        <f t="shared" si="3"/>
        <v>6.2223487482210771E-3</v>
      </c>
      <c r="L36" s="79"/>
      <c r="M36" s="80"/>
      <c r="N36" s="81">
        <f>分析係数表!H39</f>
        <v>3.8129823772400278E-3</v>
      </c>
      <c r="O36" s="82">
        <f t="shared" si="4"/>
        <v>2.4764645867637099E-2</v>
      </c>
      <c r="P36" s="76">
        <f>分析係数表!C39</f>
        <v>1</v>
      </c>
      <c r="Q36" s="82">
        <f t="shared" si="5"/>
        <v>2.4764645867637099E-2</v>
      </c>
      <c r="R36" s="83">
        <v>3.4268309212981053E-2</v>
      </c>
      <c r="S36" s="84">
        <f t="shared" si="6"/>
        <v>5.1996578378204678E-2</v>
      </c>
      <c r="T36" s="85">
        <f>分析係数表!F39</f>
        <v>0.70174924264634031</v>
      </c>
      <c r="U36" s="86">
        <f t="shared" si="7"/>
        <v>3.6488559497106207E-2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投入係数表!AE37</f>
        <v>0</v>
      </c>
      <c r="E37" s="77">
        <f t="shared" si="0"/>
        <v>0</v>
      </c>
      <c r="F37" s="76">
        <f>分析係数表!C40</f>
        <v>0.986418220166009</v>
      </c>
      <c r="G37" s="77">
        <f t="shared" si="1"/>
        <v>0</v>
      </c>
      <c r="H37" s="77">
        <v>2.325746315487702E-3</v>
      </c>
      <c r="I37" s="77">
        <f t="shared" si="2"/>
        <v>2.325746315487702E-3</v>
      </c>
      <c r="J37" s="76">
        <f>分析係数表!G40</f>
        <v>0.50833339863186511</v>
      </c>
      <c r="K37" s="78">
        <f t="shared" si="3"/>
        <v>1.1822545289074016E-3</v>
      </c>
      <c r="L37" s="79"/>
      <c r="M37" s="80"/>
      <c r="N37" s="81">
        <f>分析係数表!H40</f>
        <v>2.8557086729192376E-2</v>
      </c>
      <c r="O37" s="82">
        <f t="shared" si="4"/>
        <v>0.18547322538945202</v>
      </c>
      <c r="P37" s="76">
        <f>分析係数表!C40</f>
        <v>0.986418220166009</v>
      </c>
      <c r="Q37" s="82">
        <f t="shared" si="5"/>
        <v>0.1829541688771123</v>
      </c>
      <c r="R37" s="83">
        <v>0.18388707698938114</v>
      </c>
      <c r="S37" s="84">
        <f t="shared" si="6"/>
        <v>0.18621282330486885</v>
      </c>
      <c r="T37" s="85">
        <f>分析係数表!F40</f>
        <v>0.70189391861713379</v>
      </c>
      <c r="U37" s="86">
        <f t="shared" si="7"/>
        <v>0.13070164824621433</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投入係数表!AE38</f>
        <v>6.7871153402380916E-6</v>
      </c>
      <c r="E38" s="77">
        <f t="shared" si="0"/>
        <v>6.7871153402380914E-4</v>
      </c>
      <c r="F38" s="76">
        <f>分析係数表!C41</f>
        <v>0.80184103858729516</v>
      </c>
      <c r="G38" s="77">
        <f t="shared" si="1"/>
        <v>5.4421876134282739E-4</v>
      </c>
      <c r="H38" s="77">
        <v>1.7604018865645837E-3</v>
      </c>
      <c r="I38" s="77">
        <f t="shared" si="2"/>
        <v>1.7604018865645837E-3</v>
      </c>
      <c r="J38" s="76">
        <f>分析係数表!G41</f>
        <v>0.44493407945472047</v>
      </c>
      <c r="K38" s="78">
        <f t="shared" si="3"/>
        <v>7.8326279286896629E-4</v>
      </c>
      <c r="L38" s="79"/>
      <c r="M38" s="80"/>
      <c r="N38" s="81">
        <f>分析係数表!H41</f>
        <v>5.1019775806905684E-2</v>
      </c>
      <c r="O38" s="82">
        <f t="shared" si="4"/>
        <v>0.33136441638075831</v>
      </c>
      <c r="P38" s="76">
        <f>分析係数表!C41</f>
        <v>0.80184103858729516</v>
      </c>
      <c r="Q38" s="82">
        <f t="shared" si="5"/>
        <v>0.26570158778162017</v>
      </c>
      <c r="R38" s="83">
        <v>0.27072851781836549</v>
      </c>
      <c r="S38" s="84">
        <f t="shared" si="6"/>
        <v>0.27248891970493005</v>
      </c>
      <c r="T38" s="85">
        <f>分析係数表!F41</f>
        <v>0.54844555184325272</v>
      </c>
      <c r="U38" s="86">
        <f t="shared" si="7"/>
        <v>0.14944533593874215</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投入係数表!AE39</f>
        <v>2.8845240196011891E-4</v>
      </c>
      <c r="E39" s="77">
        <f>$C$33*D39</f>
        <v>2.8845240196011892E-2</v>
      </c>
      <c r="F39" s="76">
        <f>分析係数表!C42</f>
        <v>0.44131191733123665</v>
      </c>
      <c r="G39" s="77">
        <f>E39*F39</f>
        <v>1.2729748256782065E-2</v>
      </c>
      <c r="H39" s="77">
        <v>2.1424319943647775E-2</v>
      </c>
      <c r="I39" s="77">
        <f>C39+H39</f>
        <v>2.1424319943647775E-2</v>
      </c>
      <c r="J39" s="76">
        <f>分析係数表!G42</f>
        <v>0.48534983581712554</v>
      </c>
      <c r="K39" s="78">
        <f>I39*J39</f>
        <v>1.0398290167143016E-2</v>
      </c>
      <c r="L39" s="79"/>
      <c r="M39" s="80"/>
      <c r="N39" s="81">
        <f>分析係数表!H42</f>
        <v>1.2950152359941286E-2</v>
      </c>
      <c r="O39" s="82">
        <f t="shared" si="4"/>
        <v>8.410894816619352E-2</v>
      </c>
      <c r="P39" s="76">
        <f>分析係数表!C42</f>
        <v>0.44131191733123665</v>
      </c>
      <c r="Q39" s="82">
        <f>O39*P39</f>
        <v>3.7118281179936465E-2</v>
      </c>
      <c r="R39" s="83">
        <v>3.923340828939062E-2</v>
      </c>
      <c r="S39" s="84">
        <f>I39+R39</f>
        <v>6.0657728233038395E-2</v>
      </c>
      <c r="T39" s="85">
        <f>分析係数表!F42</f>
        <v>0.55380146501641825</v>
      </c>
      <c r="U39" s="86">
        <f>S39*T39</f>
        <v>3.3592338760024418E-2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投入係数表!AE40</f>
        <v>3.1030691335568558E-2</v>
      </c>
      <c r="E40" s="77">
        <f>$C$33*D40</f>
        <v>3.1030691335568559</v>
      </c>
      <c r="F40" s="76">
        <f>分析係数表!C43</f>
        <v>0.58313408441687564</v>
      </c>
      <c r="G40" s="77">
        <f>E40*F40</f>
        <v>1.8095053780789447</v>
      </c>
      <c r="H40" s="77">
        <v>2.4813250061893575</v>
      </c>
      <c r="I40" s="77">
        <f>C40+H40</f>
        <v>2.4813250061893575</v>
      </c>
      <c r="J40" s="76">
        <f>分析係数表!G43</f>
        <v>0.35547453496171444</v>
      </c>
      <c r="K40" s="78">
        <f>I40*J40</f>
        <v>0.88204785266403507</v>
      </c>
      <c r="L40" s="79"/>
      <c r="M40" s="80"/>
      <c r="N40" s="81">
        <f>分析係数表!H43</f>
        <v>3.5303064373624467E-2</v>
      </c>
      <c r="O40" s="82">
        <f t="shared" si="4"/>
        <v>0.22928715655067672</v>
      </c>
      <c r="P40" s="76">
        <f>分析係数表!C43</f>
        <v>0.58313408441687564</v>
      </c>
      <c r="Q40" s="82">
        <f>O40*P40</f>
        <v>0.13370515610372768</v>
      </c>
      <c r="R40" s="83">
        <v>0.27564615523864067</v>
      </c>
      <c r="S40" s="84">
        <f>I40+R40</f>
        <v>2.7569711614279981</v>
      </c>
      <c r="T40" s="85">
        <f>分析係数表!F43</f>
        <v>0.6082654287782493</v>
      </c>
      <c r="U40" s="86">
        <f>S40*T40</f>
        <v>1.6769702456352693</v>
      </c>
      <c r="V40" s="87">
        <f>分析係数表!D43</f>
        <v>0.13569621261928955</v>
      </c>
      <c r="W40" s="88">
        <f>ROUND(S40*V40,0)</f>
        <v>0</v>
      </c>
      <c r="X40" s="76">
        <f>分析係数表!E43</f>
        <v>0.1090457500713911</v>
      </c>
      <c r="Y40" s="89">
        <f>ROUND(S40*X40,0)</f>
        <v>0</v>
      </c>
    </row>
    <row r="41" spans="1:25" x14ac:dyDescent="0.2">
      <c r="A41" s="6" t="s">
        <v>341</v>
      </c>
      <c r="B41" s="5" t="s">
        <v>42</v>
      </c>
      <c r="C41" s="90"/>
      <c r="D41" s="76">
        <f>投入係数表!AE41</f>
        <v>5.4296922721904731E-4</v>
      </c>
      <c r="E41" s="77">
        <f>$C$33*D41</f>
        <v>5.4296922721904728E-2</v>
      </c>
      <c r="F41" s="76">
        <f>分析係数表!C44</f>
        <v>0.48869592147894036</v>
      </c>
      <c r="G41" s="77">
        <f>E41*F41</f>
        <v>2.6534684683052045E-2</v>
      </c>
      <c r="H41" s="77">
        <v>3.1121168226609632E-2</v>
      </c>
      <c r="I41" s="77">
        <f>C41+H41</f>
        <v>3.1121168226609632E-2</v>
      </c>
      <c r="J41" s="76">
        <f>分析係数表!G44</f>
        <v>0.26651387949759747</v>
      </c>
      <c r="K41" s="78">
        <f>I41*J41</f>
        <v>8.2942232785710984E-3</v>
      </c>
      <c r="L41" s="79"/>
      <c r="M41" s="80"/>
      <c r="N41" s="81">
        <f>分析係数表!H44</f>
        <v>0.11648762971842183</v>
      </c>
      <c r="O41" s="82">
        <f t="shared" si="4"/>
        <v>0.75656654359500564</v>
      </c>
      <c r="P41" s="76">
        <f>分析係数表!C44</f>
        <v>0.48869592147894036</v>
      </c>
      <c r="Q41" s="82">
        <f>O41*P41</f>
        <v>0.36973098418229816</v>
      </c>
      <c r="R41" s="83">
        <v>0.37638890146225246</v>
      </c>
      <c r="S41" s="84">
        <f>I41+R41</f>
        <v>0.40751006968886211</v>
      </c>
      <c r="T41" s="85">
        <f>分析係数表!F44</f>
        <v>0.48744292920528731</v>
      </c>
      <c r="U41" s="86">
        <f>S41*T41</f>
        <v>0.19863790204978971</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投入係数表!AE42</f>
        <v>6.7192441868357106E-4</v>
      </c>
      <c r="E42" s="77">
        <f>$C$33*D42</f>
        <v>6.71924418683571E-2</v>
      </c>
      <c r="F42" s="76">
        <f>分析係数表!C45</f>
        <v>1</v>
      </c>
      <c r="G42" s="77">
        <f>E42*F42</f>
        <v>6.71924418683571E-2</v>
      </c>
      <c r="H42" s="77">
        <v>0.10995312875653981</v>
      </c>
      <c r="I42" s="77">
        <f>C42+H42</f>
        <v>0.10995312875653981</v>
      </c>
      <c r="J42" s="76">
        <f>分析係数表!G45</f>
        <v>0</v>
      </c>
      <c r="K42" s="78">
        <f>I42*J42</f>
        <v>0</v>
      </c>
      <c r="L42" s="79"/>
      <c r="M42" s="80"/>
      <c r="N42" s="81">
        <f>分析係数表!H45</f>
        <v>0</v>
      </c>
      <c r="O42" s="82">
        <f t="shared" si="4"/>
        <v>0</v>
      </c>
      <c r="P42" s="76">
        <f>分析係数表!C45</f>
        <v>1</v>
      </c>
      <c r="Q42" s="82">
        <f>O42*P42</f>
        <v>0</v>
      </c>
      <c r="R42" s="83">
        <v>1.0626549307612932E-2</v>
      </c>
      <c r="S42" s="84">
        <f>I42+R42</f>
        <v>0.12057967806415275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2.2465351776188086E-3</v>
      </c>
      <c r="E43" s="77">
        <f>$C$33*D43</f>
        <v>0.22465351776188086</v>
      </c>
      <c r="F43" s="76">
        <f>分析係数表!C46</f>
        <v>0.30494810971089692</v>
      </c>
      <c r="G43" s="77">
        <f>E43*F43</f>
        <v>6.8507665581388974E-2</v>
      </c>
      <c r="H43" s="77">
        <v>9.3480837368823039E-2</v>
      </c>
      <c r="I43" s="77">
        <f>C43+H43</f>
        <v>9.3480837368823039E-2</v>
      </c>
      <c r="J43" s="76">
        <f>分析係数表!G46</f>
        <v>9.2473281285530198E-3</v>
      </c>
      <c r="K43" s="78">
        <f>I43*J43</f>
        <v>8.6444797688140754E-4</v>
      </c>
      <c r="L43" s="79"/>
      <c r="M43" s="80"/>
      <c r="N43" s="81">
        <f>分析係数表!H46</f>
        <v>2.1824388568312321E-2</v>
      </c>
      <c r="O43" s="82">
        <f t="shared" si="4"/>
        <v>0.14174554212421403</v>
      </c>
      <c r="P43" s="76">
        <f>分析係数表!C46</f>
        <v>0.30494810971089692</v>
      </c>
      <c r="Q43" s="82">
        <f>O43*P43</f>
        <v>4.3225035130725384E-2</v>
      </c>
      <c r="R43" s="83">
        <v>5.0112642092375176E-2</v>
      </c>
      <c r="S43" s="84">
        <f>I43+R43</f>
        <v>0.14359347946119821</v>
      </c>
      <c r="T43" s="85">
        <f>分析係数表!F46</f>
        <v>0.31334798756916549</v>
      </c>
      <c r="U43" s="86">
        <f>S43*T43</f>
        <v>4.4994727817220755E-2</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投入係数表!AE44</f>
        <v>0.17060093119222469</v>
      </c>
      <c r="E44" s="91">
        <f>SUM(E5:E43)</f>
        <v>17.060093119222465</v>
      </c>
      <c r="F44" s="92">
        <f>分析係数表!C47</f>
        <v>0.48015758503444039</v>
      </c>
      <c r="G44" s="91">
        <f>SUM(G5:G43)</f>
        <v>11.145596867322803</v>
      </c>
      <c r="H44" s="91">
        <f>SUM(H5:H43)</f>
        <v>13.063315138403185</v>
      </c>
      <c r="I44" s="91">
        <f>SUM(I5:I43)</f>
        <v>113.06331513840318</v>
      </c>
      <c r="J44" s="92">
        <f>分析係数表!G47</f>
        <v>0.24216917805049562</v>
      </c>
      <c r="K44" s="93">
        <f>SUM(K5:K43)</f>
        <v>10.353065450211131</v>
      </c>
      <c r="L44" s="94">
        <f>最終需要_まとめ!$L$33</f>
        <v>0.62733333333333341</v>
      </c>
      <c r="M44" s="91">
        <f>K44*L44</f>
        <v>6.4948230590991169</v>
      </c>
      <c r="N44" s="95">
        <f>分析係数表!H47</f>
        <v>1</v>
      </c>
      <c r="O44" s="96">
        <f>SUM(O5:O43)</f>
        <v>6.4948230590991161</v>
      </c>
      <c r="P44" s="92">
        <f>分析係数表!C47</f>
        <v>0.48015758503444039</v>
      </c>
      <c r="Q44" s="96">
        <f>SUM(Q5:Q43)</f>
        <v>3.4326348291306403</v>
      </c>
      <c r="R44" s="91">
        <f>SUM(R5:R43)</f>
        <v>3.9813917666949736</v>
      </c>
      <c r="S44" s="97">
        <f>SUM(S5:S43)</f>
        <v>117.04470690509815</v>
      </c>
      <c r="T44" s="98">
        <f>分析係数表!F47</f>
        <v>0.48752883779285588</v>
      </c>
      <c r="U44" s="99">
        <f>SUM(U5:U43)</f>
        <v>93.697915149483691</v>
      </c>
      <c r="V44" s="100">
        <f>分析係数表!D47</f>
        <v>6.635127530274626E-2</v>
      </c>
      <c r="W44" s="101">
        <f>SUM(W5:W43)</f>
        <v>2</v>
      </c>
      <c r="X44" s="92">
        <f>分析係数表!E47</f>
        <v>5.6027434453383658E-2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378</v>
      </c>
      <c r="S2" s="3" t="s">
        <v>153</v>
      </c>
      <c r="U2" s="64" t="s">
        <v>210</v>
      </c>
      <c r="W2" s="3" t="s">
        <v>130</v>
      </c>
      <c r="Y2" s="3" t="s">
        <v>154</v>
      </c>
    </row>
    <row r="3" spans="1:25" ht="44" x14ac:dyDescent="0.2">
      <c r="B3" s="65"/>
      <c r="C3" s="66" t="s">
        <v>228</v>
      </c>
      <c r="D3" s="66" t="s">
        <v>382</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2.9045787779856164E-5</v>
      </c>
      <c r="E5" s="77">
        <f t="shared" ref="E5:E38" si="0">$C$34*D5</f>
        <v>2.9045787779856166E-3</v>
      </c>
      <c r="F5" s="76">
        <f>分析係数表!C8</f>
        <v>1.3183034008406591E-2</v>
      </c>
      <c r="G5" s="77">
        <f t="shared" ref="G5:G38" si="1">E5*F5</f>
        <v>3.8291160810280439E-5</v>
      </c>
      <c r="H5" s="77">
        <f t="array" ref="H5:H43">MMULT(逆行列係数!C5:AO43,'30'!G5:G43)</f>
        <v>7.7848305991960141E-5</v>
      </c>
      <c r="I5" s="77">
        <f t="shared" ref="I5:I38" si="2">C5+H5</f>
        <v>7.7848305991960141E-5</v>
      </c>
      <c r="J5" s="76">
        <f>分析係数表!G8</f>
        <v>0.12262521588946459</v>
      </c>
      <c r="K5" s="78">
        <f t="shared" ref="K5:K38" si="3">I5*J5</f>
        <v>9.546165328893213E-6</v>
      </c>
      <c r="L5" s="79" t="s">
        <v>187</v>
      </c>
      <c r="M5" s="80" t="s">
        <v>187</v>
      </c>
      <c r="N5" s="81">
        <f>分析係数表!H8</f>
        <v>1.0919276675383911E-2</v>
      </c>
      <c r="O5" s="82">
        <f t="shared" ref="O5:O43" si="4">$M$44*N5</f>
        <v>0.31998940728909658</v>
      </c>
      <c r="P5" s="76">
        <f>分析係数表!C8</f>
        <v>1.3183034008406591E-2</v>
      </c>
      <c r="Q5" s="82">
        <f t="shared" ref="Q5:Q38" si="5">O5*P5</f>
        <v>4.2184312386220283E-3</v>
      </c>
      <c r="R5" s="83">
        <f t="array" ref="R5:R43">MMULT(逆行列係数!C5:AO43,'30'!Q5:Q43)</f>
        <v>4.8839032443904569E-3</v>
      </c>
      <c r="S5" s="84">
        <f t="shared" ref="S5:S38" si="6">I5+R5</f>
        <v>4.9617515503824171E-3</v>
      </c>
      <c r="T5" s="85">
        <f>分析係数表!F8</f>
        <v>0.45595854922279794</v>
      </c>
      <c r="U5" s="86">
        <f t="shared" ref="U5:U38" si="7">S5*T5</f>
        <v>2.2623530385163355E-3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投入係数表!AF6</f>
        <v>0</v>
      </c>
      <c r="E6" s="77">
        <f t="shared" si="0"/>
        <v>0</v>
      </c>
      <c r="F6" s="76">
        <f>分析係数表!C9</f>
        <v>2.8837209302325584E-2</v>
      </c>
      <c r="G6" s="77">
        <f t="shared" si="1"/>
        <v>0</v>
      </c>
      <c r="H6" s="77">
        <v>1.6267440759666956E-5</v>
      </c>
      <c r="I6" s="77">
        <f t="shared" si="2"/>
        <v>1.6267440759666956E-5</v>
      </c>
      <c r="J6" s="76">
        <f>分析係数表!G9</f>
        <v>0.26470588235294118</v>
      </c>
      <c r="K6" s="78">
        <f t="shared" si="3"/>
        <v>4.3060872599118409E-6</v>
      </c>
      <c r="L6" s="79"/>
      <c r="M6" s="80"/>
      <c r="N6" s="81">
        <f>分析係数表!H9</f>
        <v>5.6393540150961169E-4</v>
      </c>
      <c r="O6" s="82">
        <f t="shared" si="4"/>
        <v>1.6526127164192841E-2</v>
      </c>
      <c r="P6" s="76">
        <f>分析係数表!C9</f>
        <v>2.8837209302325584E-2</v>
      </c>
      <c r="Q6" s="82">
        <f t="shared" si="5"/>
        <v>4.7656738799067735E-4</v>
      </c>
      <c r="R6" s="83">
        <v>5.4407248799394814E-4</v>
      </c>
      <c r="S6" s="84">
        <f t="shared" si="6"/>
        <v>5.6033992875361511E-4</v>
      </c>
      <c r="T6" s="85">
        <f>分析係数表!F9</f>
        <v>0.73529411764705888</v>
      </c>
      <c r="U6" s="86">
        <f t="shared" si="7"/>
        <v>4.1201465349530528E-4</v>
      </c>
      <c r="V6" s="87">
        <f>分析係数表!D9</f>
        <v>5.8823529411764705E-2</v>
      </c>
      <c r="W6" s="88">
        <f t="shared" si="8"/>
        <v>0</v>
      </c>
      <c r="X6" s="76">
        <f>分析係数表!E9</f>
        <v>0</v>
      </c>
      <c r="Y6" s="89">
        <f t="shared" si="9"/>
        <v>0</v>
      </c>
    </row>
    <row r="7" spans="1:25" x14ac:dyDescent="0.2">
      <c r="A7" s="6" t="s">
        <v>221</v>
      </c>
      <c r="B7" s="5" t="s">
        <v>267</v>
      </c>
      <c r="C7" s="90"/>
      <c r="D7" s="76">
        <f>投入係数表!AF7</f>
        <v>5.8091575559712331E-6</v>
      </c>
      <c r="E7" s="77">
        <f t="shared" si="0"/>
        <v>5.8091575559712327E-4</v>
      </c>
      <c r="F7" s="76">
        <f>分析係数表!C10</f>
        <v>7.2513812154696433E-3</v>
      </c>
      <c r="G7" s="77">
        <f t="shared" si="1"/>
        <v>4.2124415979073338E-6</v>
      </c>
      <c r="H7" s="77">
        <v>9.4310500871315367E-6</v>
      </c>
      <c r="I7" s="77">
        <f t="shared" si="2"/>
        <v>9.4310500871315367E-6</v>
      </c>
      <c r="J7" s="76">
        <f>分析係数表!G10</f>
        <v>0.19230769230769232</v>
      </c>
      <c r="K7" s="78">
        <f t="shared" si="3"/>
        <v>1.8136634782945265E-6</v>
      </c>
      <c r="L7" s="79"/>
      <c r="M7" s="80"/>
      <c r="N7" s="81">
        <f>分析係数表!H10</f>
        <v>1.0712116731972216E-3</v>
      </c>
      <c r="O7" s="82">
        <f t="shared" si="4"/>
        <v>3.1391858506551552E-2</v>
      </c>
      <c r="P7" s="76">
        <f>分析係数表!C10</f>
        <v>7.2513812154696433E-3</v>
      </c>
      <c r="Q7" s="82">
        <f t="shared" si="5"/>
        <v>2.2763433309308886E-4</v>
      </c>
      <c r="R7" s="83">
        <v>3.0354912075743597E-4</v>
      </c>
      <c r="S7" s="84">
        <f t="shared" si="6"/>
        <v>3.1298017084456753E-4</v>
      </c>
      <c r="T7" s="85">
        <f>分析係数表!F10</f>
        <v>0.57692307692307687</v>
      </c>
      <c r="U7" s="86">
        <f t="shared" si="7"/>
        <v>1.8056548317955818E-4</v>
      </c>
      <c r="V7" s="87">
        <f>分析係数表!D10</f>
        <v>3.8461538461538464E-2</v>
      </c>
      <c r="W7" s="88">
        <f t="shared" si="8"/>
        <v>0</v>
      </c>
      <c r="X7" s="76">
        <f>分析係数表!E10</f>
        <v>0</v>
      </c>
      <c r="Y7" s="89">
        <f t="shared" si="9"/>
        <v>0</v>
      </c>
    </row>
    <row r="8" spans="1:25" x14ac:dyDescent="0.2">
      <c r="A8" s="6" t="s">
        <v>222</v>
      </c>
      <c r="B8" s="5" t="s">
        <v>27</v>
      </c>
      <c r="C8" s="90"/>
      <c r="D8" s="76">
        <f>投入係数表!AF8</f>
        <v>1.1618315111942466E-5</v>
      </c>
      <c r="E8" s="77">
        <f t="shared" si="0"/>
        <v>1.1618315111942465E-3</v>
      </c>
      <c r="F8" s="76">
        <f>分析係数表!C11</f>
        <v>1.1498343082089746E-2</v>
      </c>
      <c r="G8" s="77">
        <f t="shared" si="1"/>
        <v>1.335913731929424E-5</v>
      </c>
      <c r="H8" s="77">
        <v>2.8963373378089081E-3</v>
      </c>
      <c r="I8" s="77">
        <f t="shared" si="2"/>
        <v>2.8963373378089081E-3</v>
      </c>
      <c r="J8" s="76">
        <f>分析係数表!G11</f>
        <v>0.33907284768211921</v>
      </c>
      <c r="K8" s="78">
        <f t="shared" si="3"/>
        <v>9.8206934897891447E-4</v>
      </c>
      <c r="L8" s="79"/>
      <c r="M8" s="80"/>
      <c r="N8" s="81">
        <f>分析係数表!H11</f>
        <v>-2.0361874779781897E-5</v>
      </c>
      <c r="O8" s="82">
        <f t="shared" si="4"/>
        <v>-5.967047484716411E-4</v>
      </c>
      <c r="P8" s="76">
        <f>分析係数表!C11</f>
        <v>1.1498343082089746E-2</v>
      </c>
      <c r="Q8" s="82">
        <f t="shared" si="5"/>
        <v>-6.8611159166389965E-6</v>
      </c>
      <c r="R8" s="83">
        <v>8.6892398973892511E-4</v>
      </c>
      <c r="S8" s="84">
        <f t="shared" si="6"/>
        <v>3.7652613275478333E-3</v>
      </c>
      <c r="T8" s="85">
        <f>分析係数表!F11</f>
        <v>0.56026490066225165</v>
      </c>
      <c r="U8" s="86">
        <f t="shared" si="7"/>
        <v>2.1095437636460047E-3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投入係数表!AF9</f>
        <v>1.2199230867539589E-4</v>
      </c>
      <c r="E9" s="77">
        <f t="shared" si="0"/>
        <v>1.2199230867539589E-2</v>
      </c>
      <c r="F9" s="76">
        <f>分析係数表!C12</f>
        <v>1.9264738750820132E-2</v>
      </c>
      <c r="G9" s="77">
        <f t="shared" si="1"/>
        <v>2.3501499562409101E-4</v>
      </c>
      <c r="H9" s="77">
        <v>4.7206765314291785E-4</v>
      </c>
      <c r="I9" s="77">
        <f t="shared" si="2"/>
        <v>4.7206765314291785E-4</v>
      </c>
      <c r="J9" s="76">
        <f>分析係数表!G12</f>
        <v>0.14212218649517686</v>
      </c>
      <c r="K9" s="78">
        <f t="shared" si="3"/>
        <v>6.7091287038318229E-5</v>
      </c>
      <c r="L9" s="79"/>
      <c r="M9" s="80"/>
      <c r="N9" s="81">
        <f>分析係数表!H12</f>
        <v>9.1393832299599312E-2</v>
      </c>
      <c r="O9" s="82">
        <f t="shared" si="4"/>
        <v>2.678296291672603</v>
      </c>
      <c r="P9" s="76">
        <f>分析係数表!C12</f>
        <v>1.9264738750820132E-2</v>
      </c>
      <c r="Q9" s="82">
        <f t="shared" si="5"/>
        <v>5.159667835636305E-2</v>
      </c>
      <c r="R9" s="83">
        <v>5.710066779822176E-2</v>
      </c>
      <c r="S9" s="84">
        <f t="shared" si="6"/>
        <v>5.7572735451364682E-2</v>
      </c>
      <c r="T9" s="85">
        <f>分析係数表!F12</f>
        <v>0.30139335476956058</v>
      </c>
      <c r="U9" s="86">
        <f t="shared" si="7"/>
        <v>1.7352039880947214E-2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投入係数表!AF10</f>
        <v>1.4639077041047508E-3</v>
      </c>
      <c r="E10" s="77">
        <f t="shared" si="0"/>
        <v>0.14639077041047507</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0.41434658860176438</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投入係数表!AF11</f>
        <v>3.9560362956164094E-3</v>
      </c>
      <c r="E11" s="77">
        <f t="shared" si="0"/>
        <v>0.39560362956164097</v>
      </c>
      <c r="F11" s="76">
        <f>分析係数表!C14</f>
        <v>0.18033902375567878</v>
      </c>
      <c r="G11" s="77">
        <f t="shared" si="1"/>
        <v>7.134277234934952E-2</v>
      </c>
      <c r="H11" s="77">
        <v>0.15054053075562526</v>
      </c>
      <c r="I11" s="77">
        <f t="shared" si="2"/>
        <v>0.15054053075562526</v>
      </c>
      <c r="J11" s="76">
        <f>分析係数表!G14</f>
        <v>0.15919504269018833</v>
      </c>
      <c r="K11" s="78">
        <f t="shared" si="3"/>
        <v>2.3965306220245373E-2</v>
      </c>
      <c r="L11" s="79"/>
      <c r="M11" s="80"/>
      <c r="N11" s="81">
        <f>分析係数表!H14</f>
        <v>1.121673710694942E-3</v>
      </c>
      <c r="O11" s="82">
        <f t="shared" si="4"/>
        <v>3.2870648535372582E-2</v>
      </c>
      <c r="P11" s="76">
        <f>分析係数表!C14</f>
        <v>0.18033902375567878</v>
      </c>
      <c r="Q11" s="82">
        <f t="shared" si="5"/>
        <v>5.9278606670851242E-3</v>
      </c>
      <c r="R11" s="83">
        <v>3.3318174964408739E-2</v>
      </c>
      <c r="S11" s="84">
        <f t="shared" si="6"/>
        <v>0.18385870572003399</v>
      </c>
      <c r="T11" s="85">
        <f>分析係数表!F14</f>
        <v>0.29273560341521504</v>
      </c>
      <c r="U11" s="86">
        <f t="shared" si="7"/>
        <v>5.3821989162094595E-2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投入係数表!AF12</f>
        <v>4.9377839225755484E-4</v>
      </c>
      <c r="E12" s="77">
        <f t="shared" si="0"/>
        <v>4.9377839225755484E-2</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0.24402629844018506</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投入係数表!AF13</f>
        <v>3.9118866981910284E-2</v>
      </c>
      <c r="E13" s="77">
        <f t="shared" si="0"/>
        <v>3.9118866981910285</v>
      </c>
      <c r="F13" s="76">
        <f>分析係数表!C16</f>
        <v>5.2745741191408291E-2</v>
      </c>
      <c r="G13" s="77">
        <f t="shared" si="1"/>
        <v>0.20633536335289671</v>
      </c>
      <c r="H13" s="77">
        <v>0.21786658551390886</v>
      </c>
      <c r="I13" s="77">
        <f t="shared" si="2"/>
        <v>0.21786658551390886</v>
      </c>
      <c r="J13" s="76">
        <f>分析係数表!G16</f>
        <v>3.3494998484389207E-2</v>
      </c>
      <c r="K13" s="78">
        <f t="shared" si="3"/>
        <v>7.2974409515874292E-3</v>
      </c>
      <c r="L13" s="79"/>
      <c r="M13" s="80"/>
      <c r="N13" s="81">
        <f>分析係数表!H16</f>
        <v>1.6486921479299057E-2</v>
      </c>
      <c r="O13" s="82">
        <f t="shared" si="4"/>
        <v>0.48314924046901619</v>
      </c>
      <c r="P13" s="76">
        <f>分析係数表!C16</f>
        <v>5.2745741191408291E-2</v>
      </c>
      <c r="Q13" s="82">
        <f t="shared" si="5"/>
        <v>2.5484064794604216E-2</v>
      </c>
      <c r="R13" s="83">
        <v>3.0522228792533194E-2</v>
      </c>
      <c r="S13" s="84">
        <f t="shared" si="6"/>
        <v>0.24838881430644205</v>
      </c>
      <c r="T13" s="85">
        <f>分析係数表!F16</f>
        <v>0.28872385571385267</v>
      </c>
      <c r="U13" s="86">
        <f t="shared" si="7"/>
        <v>7.1715776182748117E-2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投入係数表!AF14</f>
        <v>2.0099685143660467E-3</v>
      </c>
      <c r="E14" s="77">
        <f t="shared" si="0"/>
        <v>0.20099685143660467</v>
      </c>
      <c r="F14" s="76">
        <f>分析係数表!C17</f>
        <v>0.15216261717207402</v>
      </c>
      <c r="G14" s="77">
        <f t="shared" si="1"/>
        <v>3.0584206957940313E-2</v>
      </c>
      <c r="H14" s="77">
        <v>5.6231825627599943E-2</v>
      </c>
      <c r="I14" s="77">
        <f t="shared" si="2"/>
        <v>5.6231825627599943E-2</v>
      </c>
      <c r="J14" s="76">
        <f>分析係数表!G17</f>
        <v>0.21223848391031053</v>
      </c>
      <c r="K14" s="78">
        <f t="shared" si="3"/>
        <v>1.1934557418710757E-2</v>
      </c>
      <c r="L14" s="79"/>
      <c r="M14" s="80"/>
      <c r="N14" s="81">
        <f>分析係数表!H17</f>
        <v>2.8913862187290294E-3</v>
      </c>
      <c r="O14" s="82">
        <f t="shared" si="4"/>
        <v>8.4732074282973038E-2</v>
      </c>
      <c r="P14" s="76">
        <f>分析係数表!C17</f>
        <v>0.15216261717207402</v>
      </c>
      <c r="Q14" s="82">
        <f t="shared" si="5"/>
        <v>1.2893054181315765E-2</v>
      </c>
      <c r="R14" s="83">
        <v>2.9767556717464616E-2</v>
      </c>
      <c r="S14" s="84">
        <f t="shared" si="6"/>
        <v>8.5999382345064559E-2</v>
      </c>
      <c r="T14" s="85">
        <f>分析係数表!F17</f>
        <v>0.32270850924101696</v>
      </c>
      <c r="U14" s="86">
        <f t="shared" si="7"/>
        <v>2.7752732472224016E-2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投入係数表!AF15</f>
        <v>2.3236630223884932E-5</v>
      </c>
      <c r="E15" s="77">
        <f t="shared" si="0"/>
        <v>2.3236630223884931E-3</v>
      </c>
      <c r="F15" s="76">
        <f>分析係数表!C18</f>
        <v>0.19097312809809552</v>
      </c>
      <c r="G15" s="77">
        <f t="shared" si="1"/>
        <v>4.4375719603140549E-4</v>
      </c>
      <c r="H15" s="77">
        <v>1.0114834538215938E-2</v>
      </c>
      <c r="I15" s="77">
        <f t="shared" si="2"/>
        <v>1.0114834538215938E-2</v>
      </c>
      <c r="J15" s="76">
        <f>分析係数表!G18</f>
        <v>0.21574136510077171</v>
      </c>
      <c r="K15" s="78">
        <f t="shared" si="3"/>
        <v>2.1821882110431403E-3</v>
      </c>
      <c r="L15" s="79"/>
      <c r="M15" s="80"/>
      <c r="N15" s="81">
        <f>分析係数表!H18</f>
        <v>4.4087885392745155E-4</v>
      </c>
      <c r="O15" s="82">
        <f t="shared" si="4"/>
        <v>1.2919954988646839E-2</v>
      </c>
      <c r="P15" s="76">
        <f>分析係数表!C18</f>
        <v>0.19097312809809552</v>
      </c>
      <c r="Q15" s="82">
        <f t="shared" si="5"/>
        <v>2.4673642190684809E-3</v>
      </c>
      <c r="R15" s="83">
        <v>6.4046597875693709E-3</v>
      </c>
      <c r="S15" s="84">
        <f t="shared" si="6"/>
        <v>1.6519494325785311E-2</v>
      </c>
      <c r="T15" s="85">
        <f>分析係数表!F18</f>
        <v>0.45875477635423689</v>
      </c>
      <c r="U15" s="86">
        <f t="shared" si="7"/>
        <v>7.5783969249107255E-3</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投入係数表!AF16</f>
        <v>1.917021993470507E-4</v>
      </c>
      <c r="E16" s="77">
        <f t="shared" si="0"/>
        <v>1.9170219934705069E-2</v>
      </c>
      <c r="F16" s="76">
        <f>分析係数表!C19</f>
        <v>0.34654894752252985</v>
      </c>
      <c r="G16" s="77">
        <f t="shared" si="1"/>
        <v>6.6434195421474626E-3</v>
      </c>
      <c r="H16" s="77">
        <v>2.7354583132664426E-2</v>
      </c>
      <c r="I16" s="77">
        <f t="shared" si="2"/>
        <v>2.7354583132664426E-2</v>
      </c>
      <c r="J16" s="76">
        <f>分析係数表!G19</f>
        <v>5.7665249016256609E-2</v>
      </c>
      <c r="K16" s="78">
        <f t="shared" si="3"/>
        <v>1.5774088480809869E-3</v>
      </c>
      <c r="L16" s="79"/>
      <c r="M16" s="80"/>
      <c r="N16" s="81">
        <f>分析係数表!H19</f>
        <v>-1.1331825964400361E-4</v>
      </c>
      <c r="O16" s="82">
        <f t="shared" si="4"/>
        <v>-3.3207916436682637E-3</v>
      </c>
      <c r="P16" s="76">
        <f>分析係数表!C19</f>
        <v>0.34654894752252985</v>
      </c>
      <c r="Q16" s="82">
        <f t="shared" si="5"/>
        <v>-1.1508168490548488E-3</v>
      </c>
      <c r="R16" s="83">
        <v>9.1385875402917541E-3</v>
      </c>
      <c r="S16" s="84">
        <f t="shared" si="6"/>
        <v>3.6493170672956182E-2</v>
      </c>
      <c r="T16" s="85">
        <f>分析係数表!F19</f>
        <v>0.23996184268055168</v>
      </c>
      <c r="U16" s="86">
        <f t="shared" si="7"/>
        <v>8.7569684799384331E-3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投入係数表!AF17</f>
        <v>5.8091575559712331E-6</v>
      </c>
      <c r="E17" s="77">
        <f t="shared" si="0"/>
        <v>5.8091575559712327E-4</v>
      </c>
      <c r="F17" s="76">
        <f>分析係数表!C20</f>
        <v>0.26243263202551737</v>
      </c>
      <c r="G17" s="77">
        <f t="shared" si="1"/>
        <v>1.5245125072644523E-4</v>
      </c>
      <c r="H17" s="77">
        <v>7.9921765922293074E-3</v>
      </c>
      <c r="I17" s="77">
        <f t="shared" si="2"/>
        <v>7.9921765922293074E-3</v>
      </c>
      <c r="J17" s="76">
        <f>分析係数表!G20</f>
        <v>0.1000148720999405</v>
      </c>
      <c r="K17" s="78">
        <f t="shared" si="3"/>
        <v>7.9933651967195249E-4</v>
      </c>
      <c r="L17" s="79"/>
      <c r="M17" s="80"/>
      <c r="N17" s="81">
        <f>分析係数表!H20</f>
        <v>5.5154121686104877E-4</v>
      </c>
      <c r="O17" s="82">
        <f t="shared" si="4"/>
        <v>1.6162915578166626E-2</v>
      </c>
      <c r="P17" s="76">
        <f>分析係数表!C20</f>
        <v>0.26243263202551737</v>
      </c>
      <c r="Q17" s="82">
        <f t="shared" si="5"/>
        <v>4.2416764763845045E-3</v>
      </c>
      <c r="R17" s="83">
        <v>1.5566228056588177E-2</v>
      </c>
      <c r="S17" s="84">
        <f t="shared" si="6"/>
        <v>2.3558404648817484E-2</v>
      </c>
      <c r="T17" s="85">
        <f>分析係数表!F20</f>
        <v>0.22264772952607575</v>
      </c>
      <c r="U17" s="86">
        <f t="shared" si="7"/>
        <v>5.245225306315761E-3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投入係数表!AF18</f>
        <v>1.4290527587689232E-3</v>
      </c>
      <c r="E18" s="77">
        <f t="shared" si="0"/>
        <v>0.14290527587689233</v>
      </c>
      <c r="F18" s="76">
        <f>分析係数表!C21</f>
        <v>0.1872140973927936</v>
      </c>
      <c r="G18" s="77">
        <f t="shared" si="1"/>
        <v>2.675388223596056E-2</v>
      </c>
      <c r="H18" s="77">
        <v>4.3778384931753248E-2</v>
      </c>
      <c r="I18" s="77">
        <f t="shared" si="2"/>
        <v>4.3778384931753248E-2</v>
      </c>
      <c r="J18" s="76">
        <f>分析係数表!G21</f>
        <v>0.28516992623231124</v>
      </c>
      <c r="K18" s="78">
        <f t="shared" si="3"/>
        <v>1.2484278801557799E-2</v>
      </c>
      <c r="L18" s="79"/>
      <c r="M18" s="80"/>
      <c r="N18" s="81">
        <f>分析係数表!H21</f>
        <v>9.0743137605549761E-4</v>
      </c>
      <c r="O18" s="82">
        <f t="shared" si="4"/>
        <v>2.6592276834062265E-2</v>
      </c>
      <c r="P18" s="76">
        <f>分析係数表!C21</f>
        <v>0.1872140973927936</v>
      </c>
      <c r="Q18" s="82">
        <f t="shared" si="5"/>
        <v>4.9784491051082617E-3</v>
      </c>
      <c r="R18" s="83">
        <v>1.3929425780768914E-2</v>
      </c>
      <c r="S18" s="84">
        <f t="shared" si="6"/>
        <v>5.7707810712522165E-2</v>
      </c>
      <c r="T18" s="85">
        <f>分析係数表!F21</f>
        <v>0.425556514517416</v>
      </c>
      <c r="U18" s="86">
        <f t="shared" si="7"/>
        <v>2.4557934787251733E-2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投入係数表!AF19</f>
        <v>8.1328205783597266E-5</v>
      </c>
      <c r="E19" s="77">
        <f t="shared" si="0"/>
        <v>8.1328205783597271E-3</v>
      </c>
      <c r="F19" s="76">
        <f>分析係数表!C22</f>
        <v>8.038175161462835E-2</v>
      </c>
      <c r="G19" s="77">
        <f t="shared" si="1"/>
        <v>6.5373036365604965E-4</v>
      </c>
      <c r="H19" s="77">
        <v>6.131320854159605E-3</v>
      </c>
      <c r="I19" s="77">
        <f t="shared" si="2"/>
        <v>6.131320854159605E-3</v>
      </c>
      <c r="J19" s="76">
        <f>分析係数表!G22</f>
        <v>0.19463811255169108</v>
      </c>
      <c r="K19" s="78">
        <f t="shared" si="3"/>
        <v>1.1933887185024479E-3</v>
      </c>
      <c r="L19" s="79"/>
      <c r="M19" s="80"/>
      <c r="N19" s="81">
        <f>分析係数表!H22</f>
        <v>4.3379646269970129E-5</v>
      </c>
      <c r="O19" s="82">
        <f t="shared" si="4"/>
        <v>1.2712405510917572E-3</v>
      </c>
      <c r="P19" s="76">
        <f>分析係数表!C22</f>
        <v>8.038175161462835E-2</v>
      </c>
      <c r="Q19" s="82">
        <f t="shared" si="5"/>
        <v>1.0218454222030088E-4</v>
      </c>
      <c r="R19" s="83">
        <v>1.9598559278579506E-3</v>
      </c>
      <c r="S19" s="84">
        <f t="shared" si="6"/>
        <v>8.0911767820175551E-3</v>
      </c>
      <c r="T19" s="85">
        <f>分析係数表!F22</f>
        <v>0.41254969334958147</v>
      </c>
      <c r="U19" s="86">
        <f t="shared" si="7"/>
        <v>3.3380125002585958E-3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投入係数表!AF20</f>
        <v>2.9045787779856164E-5</v>
      </c>
      <c r="E20" s="77">
        <f t="shared" si="0"/>
        <v>2.9045787779856166E-3</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7.5236685676859094E-4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投入係数表!AF21</f>
        <v>1.7427472667913697E-5</v>
      </c>
      <c r="E21" s="77">
        <f t="shared" si="0"/>
        <v>1.7427472667913698E-3</v>
      </c>
      <c r="F21" s="76">
        <f>分析係数表!C24</f>
        <v>0.43147437344773087</v>
      </c>
      <c r="G21" s="77">
        <f t="shared" si="1"/>
        <v>7.519507850165518E-4</v>
      </c>
      <c r="H21" s="77">
        <v>1.8376843765316658E-2</v>
      </c>
      <c r="I21" s="77">
        <f t="shared" si="2"/>
        <v>1.8376843765316658E-2</v>
      </c>
      <c r="J21" s="76">
        <f>分析係数表!G24</f>
        <v>0.20829056454796685</v>
      </c>
      <c r="K21" s="78">
        <f t="shared" si="3"/>
        <v>3.8277231624875914E-3</v>
      </c>
      <c r="L21" s="79"/>
      <c r="M21" s="80"/>
      <c r="N21" s="81">
        <f>分析係数表!H24</f>
        <v>3.3906948002854204E-4</v>
      </c>
      <c r="O21" s="82">
        <f t="shared" si="4"/>
        <v>9.9364312462886326E-3</v>
      </c>
      <c r="P21" s="76">
        <f>分析係数表!C24</f>
        <v>0.43147437344773087</v>
      </c>
      <c r="Q21" s="82">
        <f t="shared" si="5"/>
        <v>4.2873154462988432E-3</v>
      </c>
      <c r="R21" s="83">
        <v>1.857022102398884E-2</v>
      </c>
      <c r="S21" s="84">
        <f t="shared" si="6"/>
        <v>3.6947064789305498E-2</v>
      </c>
      <c r="T21" s="85">
        <f>分析係数表!F24</f>
        <v>0.39163047769443349</v>
      </c>
      <c r="U21" s="86">
        <f t="shared" si="7"/>
        <v>1.4469596632842896E-2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投入係数表!AF22</f>
        <v>5.8091575559712331E-6</v>
      </c>
      <c r="E22" s="77">
        <f t="shared" si="0"/>
        <v>5.8091575559712327E-4</v>
      </c>
      <c r="F22" s="76">
        <f>分析係数表!C25</f>
        <v>2.0402938023075357E-2</v>
      </c>
      <c r="G22" s="77">
        <f t="shared" si="1"/>
        <v>1.1852388158076096E-5</v>
      </c>
      <c r="H22" s="77">
        <v>2.4145515644442357E-3</v>
      </c>
      <c r="I22" s="77">
        <f t="shared" si="2"/>
        <v>2.4145515644442357E-3</v>
      </c>
      <c r="J22" s="76">
        <f>分析係数表!G25</f>
        <v>0.19686528023418917</v>
      </c>
      <c r="K22" s="78">
        <f t="shared" si="3"/>
        <v>4.7534137037421432E-4</v>
      </c>
      <c r="L22" s="79"/>
      <c r="M22" s="80"/>
      <c r="N22" s="81">
        <f>分析係数表!H25</f>
        <v>5.1170276620495381E-4</v>
      </c>
      <c r="O22" s="82">
        <f t="shared" si="4"/>
        <v>1.4995449765939504E-2</v>
      </c>
      <c r="P22" s="76">
        <f>分析係数表!C25</f>
        <v>2.0402938023075357E-2</v>
      </c>
      <c r="Q22" s="82">
        <f t="shared" si="5"/>
        <v>3.0595123220260355E-4</v>
      </c>
      <c r="R22" s="83">
        <v>3.7139653754602879E-3</v>
      </c>
      <c r="S22" s="84">
        <f t="shared" si="6"/>
        <v>6.1285169399045237E-3</v>
      </c>
      <c r="T22" s="85">
        <f>分析係数表!F25</f>
        <v>0.34975910227480639</v>
      </c>
      <c r="U22" s="86">
        <f t="shared" si="7"/>
        <v>2.1435045831769499E-3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投入係数表!AF23</f>
        <v>1.8589304179107946E-4</v>
      </c>
      <c r="E23" s="77">
        <f t="shared" si="0"/>
        <v>1.8589304179107945E-2</v>
      </c>
      <c r="F23" s="76">
        <f>分析係数表!C26</f>
        <v>0.47286916478187335</v>
      </c>
      <c r="G23" s="77">
        <f t="shared" si="1"/>
        <v>8.7903087410509621E-3</v>
      </c>
      <c r="H23" s="77">
        <v>4.1179214739666965E-2</v>
      </c>
      <c r="I23" s="77">
        <f t="shared" si="2"/>
        <v>4.1179214739666965E-2</v>
      </c>
      <c r="J23" s="76">
        <f>分析係数表!G26</f>
        <v>0.19643719482749369</v>
      </c>
      <c r="K23" s="78">
        <f t="shared" si="3"/>
        <v>8.089129428659159E-3</v>
      </c>
      <c r="L23" s="79"/>
      <c r="M23" s="80"/>
      <c r="N23" s="81">
        <f>分析係数表!H26</f>
        <v>1.0239367117519889E-2</v>
      </c>
      <c r="O23" s="82">
        <f t="shared" si="4"/>
        <v>0.30006465742708699</v>
      </c>
      <c r="P23" s="76">
        <f>分析係数表!C26</f>
        <v>0.47286916478187335</v>
      </c>
      <c r="Q23" s="82">
        <f t="shared" si="5"/>
        <v>0.14189132393810558</v>
      </c>
      <c r="R23" s="83">
        <v>0.1636393631433917</v>
      </c>
      <c r="S23" s="84">
        <f t="shared" si="6"/>
        <v>0.20481857788305866</v>
      </c>
      <c r="T23" s="85">
        <f>分析係数表!F26</f>
        <v>0.33423527698357336</v>
      </c>
      <c r="U23" s="86">
        <f t="shared" si="7"/>
        <v>6.8457594110125697E-2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投入係数表!AF24</f>
        <v>1.6846556912316577E-4</v>
      </c>
      <c r="E24" s="77">
        <f t="shared" si="0"/>
        <v>1.6846556912316579E-2</v>
      </c>
      <c r="F24" s="76">
        <f>分析係数表!C27</f>
        <v>1</v>
      </c>
      <c r="G24" s="77">
        <f t="shared" si="1"/>
        <v>1.6846556912316579E-2</v>
      </c>
      <c r="H24" s="77">
        <v>2.8874286443259411E-2</v>
      </c>
      <c r="I24" s="77">
        <f t="shared" si="2"/>
        <v>2.8874286443259411E-2</v>
      </c>
      <c r="J24" s="76">
        <f>分析係数表!G27</f>
        <v>0.17103446822411195</v>
      </c>
      <c r="K24" s="78">
        <f t="shared" si="3"/>
        <v>4.9384982271735581E-3</v>
      </c>
      <c r="L24" s="79"/>
      <c r="M24" s="80"/>
      <c r="N24" s="81">
        <f>分析係数表!H27</f>
        <v>1.1068892190070134E-2</v>
      </c>
      <c r="O24" s="82">
        <f t="shared" si="4"/>
        <v>0.32437389000612732</v>
      </c>
      <c r="P24" s="76">
        <f>分析係数表!C27</f>
        <v>1</v>
      </c>
      <c r="Q24" s="82">
        <f t="shared" si="5"/>
        <v>0.32437389000612732</v>
      </c>
      <c r="R24" s="83">
        <v>0.33841682941522594</v>
      </c>
      <c r="S24" s="84">
        <f t="shared" si="6"/>
        <v>0.36729111585848534</v>
      </c>
      <c r="T24" s="85">
        <f>分析係数表!F27</f>
        <v>0.3217420626139369</v>
      </c>
      <c r="U24" s="86">
        <f t="shared" si="7"/>
        <v>0.11817300119608354</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投入係数表!AF25</f>
        <v>1.0305445504292967E-2</v>
      </c>
      <c r="E25" s="77">
        <f t="shared" si="0"/>
        <v>1.0305445504292967</v>
      </c>
      <c r="F25" s="76">
        <f>分析係数表!C28</f>
        <v>0.16320886633176235</v>
      </c>
      <c r="G25" s="77">
        <f t="shared" si="1"/>
        <v>0.1681940077799412</v>
      </c>
      <c r="H25" s="77">
        <v>0.2249474787188909</v>
      </c>
      <c r="I25" s="77">
        <f t="shared" si="2"/>
        <v>0.2249474787188909</v>
      </c>
      <c r="J25" s="76">
        <f>分析係数表!G28</f>
        <v>0.12483282142099486</v>
      </c>
      <c r="K25" s="78">
        <f t="shared" si="3"/>
        <v>2.808082844001835E-2</v>
      </c>
      <c r="L25" s="79"/>
      <c r="M25" s="80"/>
      <c r="N25" s="81">
        <f>分析係数表!H28</f>
        <v>1.8347819774390428E-2</v>
      </c>
      <c r="O25" s="82">
        <f t="shared" si="4"/>
        <v>0.537682865742381</v>
      </c>
      <c r="P25" s="76">
        <f>分析係数表!C28</f>
        <v>0.16320886633176235</v>
      </c>
      <c r="Q25" s="82">
        <f t="shared" si="5"/>
        <v>8.7754610963827182E-2</v>
      </c>
      <c r="R25" s="83">
        <v>0.10698131768415992</v>
      </c>
      <c r="S25" s="84">
        <f t="shared" si="6"/>
        <v>0.33192879640305084</v>
      </c>
      <c r="T25" s="85">
        <f>分析係数表!F28</f>
        <v>0.21296475644963428</v>
      </c>
      <c r="U25" s="86">
        <f t="shared" si="7"/>
        <v>7.0689135284595972E-2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投入係数表!AF26</f>
        <v>2.6257392152989971E-3</v>
      </c>
      <c r="E26" s="77">
        <f t="shared" si="0"/>
        <v>0.26257392152989972</v>
      </c>
      <c r="F26" s="76">
        <f>分析係数表!C29</f>
        <v>0.17511419896605485</v>
      </c>
      <c r="G26" s="77">
        <f t="shared" si="1"/>
        <v>4.5980421938084132E-2</v>
      </c>
      <c r="H26" s="77">
        <v>6.6230601357079338E-2</v>
      </c>
      <c r="I26" s="77">
        <f t="shared" si="2"/>
        <v>6.6230601357079338E-2</v>
      </c>
      <c r="J26" s="76">
        <f>分析係数表!G29</f>
        <v>0.26067586141523297</v>
      </c>
      <c r="K26" s="78">
        <f t="shared" si="3"/>
        <v>1.7264719060805553E-2</v>
      </c>
      <c r="L26" s="79"/>
      <c r="M26" s="80"/>
      <c r="N26" s="81">
        <f>分析係数表!H29</f>
        <v>9.8560326923179068E-3</v>
      </c>
      <c r="O26" s="82">
        <f t="shared" si="4"/>
        <v>0.28883104194499043</v>
      </c>
      <c r="P26" s="76">
        <f>分析係数表!C29</f>
        <v>0.17511419896605485</v>
      </c>
      <c r="Q26" s="82">
        <f t="shared" si="5"/>
        <v>5.057841654672799E-2</v>
      </c>
      <c r="R26" s="83">
        <v>7.1031480423141349E-2</v>
      </c>
      <c r="S26" s="84">
        <f t="shared" si="6"/>
        <v>0.1372620817802207</v>
      </c>
      <c r="T26" s="85">
        <f>分析係数表!F29</f>
        <v>0.43490212806294137</v>
      </c>
      <c r="U26" s="86">
        <f t="shared" si="7"/>
        <v>5.9695571468567472E-2</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投入係数表!AF27</f>
        <v>5.4141348421651893E-3</v>
      </c>
      <c r="E27" s="77">
        <f t="shared" si="0"/>
        <v>0.54141348421651891</v>
      </c>
      <c r="F27" s="76">
        <f>分析係数表!C30</f>
        <v>1</v>
      </c>
      <c r="G27" s="77">
        <f t="shared" si="1"/>
        <v>0.54141348421651891</v>
      </c>
      <c r="H27" s="77">
        <v>0.60901014700353573</v>
      </c>
      <c r="I27" s="77">
        <f t="shared" si="2"/>
        <v>0.60901014700353573</v>
      </c>
      <c r="J27" s="76">
        <f>分析係数表!G30</f>
        <v>0.34449040627670319</v>
      </c>
      <c r="K27" s="78">
        <f t="shared" si="3"/>
        <v>0.20979815296788276</v>
      </c>
      <c r="L27" s="79"/>
      <c r="M27" s="80"/>
      <c r="N27" s="81">
        <f>分析係数表!H30</f>
        <v>0</v>
      </c>
      <c r="O27" s="82">
        <f t="shared" si="4"/>
        <v>0</v>
      </c>
      <c r="P27" s="76">
        <f>分析係数表!C30</f>
        <v>1</v>
      </c>
      <c r="Q27" s="82">
        <f t="shared" si="5"/>
        <v>0</v>
      </c>
      <c r="R27" s="83">
        <v>9.8369376021909968E-2</v>
      </c>
      <c r="S27" s="84">
        <f t="shared" si="6"/>
        <v>0.70737952302544571</v>
      </c>
      <c r="T27" s="85">
        <f>分析係数表!F30</f>
        <v>0.43986930008545017</v>
      </c>
      <c r="U27" s="86">
        <f t="shared" si="7"/>
        <v>0.3111545356879824</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投入係数表!AF28</f>
        <v>1.724738878367859E-2</v>
      </c>
      <c r="E28" s="77">
        <f t="shared" si="0"/>
        <v>1.724738878367859</v>
      </c>
      <c r="F28" s="76">
        <f>分析係数表!C31</f>
        <v>0.18996181002708823</v>
      </c>
      <c r="G28" s="77">
        <f t="shared" si="1"/>
        <v>0.32763451915884845</v>
      </c>
      <c r="H28" s="77">
        <v>0.37429081123892022</v>
      </c>
      <c r="I28" s="77">
        <f t="shared" si="2"/>
        <v>0.37429081123892022</v>
      </c>
      <c r="J28" s="76">
        <f>分析係数表!G31</f>
        <v>7.0838389091119197E-2</v>
      </c>
      <c r="K28" s="78">
        <f t="shared" si="3"/>
        <v>2.6514158119773281E-2</v>
      </c>
      <c r="L28" s="79"/>
      <c r="M28" s="80"/>
      <c r="N28" s="81">
        <f>分析係数表!H31</f>
        <v>2.3010689098960483E-2</v>
      </c>
      <c r="O28" s="82">
        <f t="shared" si="4"/>
        <v>0.67432825314238676</v>
      </c>
      <c r="P28" s="76">
        <f>分析係数表!C31</f>
        <v>0.18996181002708823</v>
      </c>
      <c r="Q28" s="82">
        <f t="shared" si="5"/>
        <v>0.12809661551933232</v>
      </c>
      <c r="R28" s="83">
        <v>0.17676721423645267</v>
      </c>
      <c r="S28" s="84">
        <f t="shared" si="6"/>
        <v>0.55105802547537286</v>
      </c>
      <c r="T28" s="85">
        <f>分析係数表!F31</f>
        <v>0.34223146703645924</v>
      </c>
      <c r="U28" s="86">
        <f t="shared" si="7"/>
        <v>0.18858939648065137</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投入係数表!AF29</f>
        <v>2.4049912281720906E-3</v>
      </c>
      <c r="E29" s="77">
        <f t="shared" si="0"/>
        <v>0.24049912281720906</v>
      </c>
      <c r="F29" s="76">
        <f>分析係数表!C32</f>
        <v>1</v>
      </c>
      <c r="G29" s="77">
        <f t="shared" si="1"/>
        <v>0.24049912281720906</v>
      </c>
      <c r="H29" s="77">
        <v>0.29477638645635013</v>
      </c>
      <c r="I29" s="77">
        <f t="shared" si="2"/>
        <v>0.29477638645635013</v>
      </c>
      <c r="J29" s="76">
        <f>分析係数表!G32</f>
        <v>0.14032906064664244</v>
      </c>
      <c r="K29" s="78">
        <f t="shared" si="3"/>
        <v>4.1365693412231265E-2</v>
      </c>
      <c r="L29" s="79"/>
      <c r="M29" s="80"/>
      <c r="N29" s="81">
        <f>分析係数表!H32</f>
        <v>6.1785010473086027E-3</v>
      </c>
      <c r="O29" s="82">
        <f t="shared" si="4"/>
        <v>0.18106097563406884</v>
      </c>
      <c r="P29" s="76">
        <f>分析係数表!C32</f>
        <v>1</v>
      </c>
      <c r="Q29" s="82">
        <f t="shared" si="5"/>
        <v>0.18106097563406884</v>
      </c>
      <c r="R29" s="83">
        <v>0.24930934730294313</v>
      </c>
      <c r="S29" s="84">
        <f t="shared" si="6"/>
        <v>0.54408573375929326</v>
      </c>
      <c r="T29" s="85">
        <f>分析係数表!F32</f>
        <v>0.48206428161469295</v>
      </c>
      <c r="U29" s="86">
        <f t="shared" si="7"/>
        <v>0.26228429838147677</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投入係数表!AF30</f>
        <v>6.6689128742549756E-3</v>
      </c>
      <c r="E30" s="77">
        <f t="shared" si="0"/>
        <v>0.66689128742549753</v>
      </c>
      <c r="F30" s="76">
        <f>分析係数表!C33</f>
        <v>0.86409315680331789</v>
      </c>
      <c r="G30" s="77">
        <f t="shared" si="1"/>
        <v>0.57625619779612702</v>
      </c>
      <c r="H30" s="77">
        <v>0.61669198244170176</v>
      </c>
      <c r="I30" s="77">
        <f t="shared" si="2"/>
        <v>0.61669198244170176</v>
      </c>
      <c r="J30" s="76">
        <f>分析係数表!G33</f>
        <v>0.50769230769230766</v>
      </c>
      <c r="K30" s="78">
        <f t="shared" si="3"/>
        <v>0.31308977570117164</v>
      </c>
      <c r="L30" s="79"/>
      <c r="M30" s="80"/>
      <c r="N30" s="81">
        <f>分析係数表!H33</f>
        <v>9.5612281574628043E-4</v>
      </c>
      <c r="O30" s="82">
        <f t="shared" si="4"/>
        <v>2.8019179493450973E-2</v>
      </c>
      <c r="P30" s="76">
        <f>分析係数表!C33</f>
        <v>0.86409315680331789</v>
      </c>
      <c r="Q30" s="82">
        <f t="shared" si="5"/>
        <v>2.421118125953484E-2</v>
      </c>
      <c r="R30" s="83">
        <v>8.1995937018618389E-2</v>
      </c>
      <c r="S30" s="84">
        <f t="shared" si="6"/>
        <v>0.69868791946032016</v>
      </c>
      <c r="T30" s="85">
        <f>分析係数表!F33</f>
        <v>0.64348226623675731</v>
      </c>
      <c r="U30" s="86">
        <f t="shared" si="7"/>
        <v>0.44959328580657176</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投入係数表!AF31</f>
        <v>1.0258972243845197E-2</v>
      </c>
      <c r="E31" s="77">
        <f t="shared" si="0"/>
        <v>1.0258972243845197</v>
      </c>
      <c r="F31" s="76">
        <f>分析係数表!C34</f>
        <v>0.40150848192581112</v>
      </c>
      <c r="G31" s="77">
        <f t="shared" si="1"/>
        <v>0.41190643717453174</v>
      </c>
      <c r="H31" s="77">
        <v>0.55974889097826963</v>
      </c>
      <c r="I31" s="77">
        <f t="shared" si="2"/>
        <v>0.55974889097826963</v>
      </c>
      <c r="J31" s="76">
        <f>分析係数表!G34</f>
        <v>0.42480512041441487</v>
      </c>
      <c r="K31" s="78">
        <f t="shared" si="3"/>
        <v>0.237784195033859</v>
      </c>
      <c r="L31" s="79"/>
      <c r="M31" s="80"/>
      <c r="N31" s="81">
        <f>分析係数表!H34</f>
        <v>0.15672180898436738</v>
      </c>
      <c r="O31" s="82">
        <f t="shared" si="4"/>
        <v>4.5927326742473564</v>
      </c>
      <c r="P31" s="76">
        <f>分析係数表!C34</f>
        <v>0.40150848192581112</v>
      </c>
      <c r="Q31" s="82">
        <f t="shared" si="5"/>
        <v>1.8440211239281268</v>
      </c>
      <c r="R31" s="83">
        <v>2.0127203521521499</v>
      </c>
      <c r="S31" s="84">
        <f t="shared" si="6"/>
        <v>2.5724692431304197</v>
      </c>
      <c r="T31" s="85">
        <f>分析係数表!F34</f>
        <v>0.69808980649017505</v>
      </c>
      <c r="U31" s="86">
        <f t="shared" si="7"/>
        <v>1.7958145561388417</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投入係数表!AF32</f>
        <v>1.7683075600376432E-2</v>
      </c>
      <c r="E32" s="77">
        <f t="shared" si="0"/>
        <v>1.7683075600376432</v>
      </c>
      <c r="F32" s="76">
        <f>分析係数表!C35</f>
        <v>0.54799934277091245</v>
      </c>
      <c r="G32" s="77">
        <f t="shared" si="1"/>
        <v>0.96903138071746431</v>
      </c>
      <c r="H32" s="77">
        <v>1.1653928141185639</v>
      </c>
      <c r="I32" s="77">
        <f t="shared" si="2"/>
        <v>1.1653928141185639</v>
      </c>
      <c r="J32" s="76">
        <f>分析係数表!G35</f>
        <v>0.31370112289734142</v>
      </c>
      <c r="K32" s="78">
        <f t="shared" si="3"/>
        <v>0.36558503440548618</v>
      </c>
      <c r="L32" s="79"/>
      <c r="M32" s="80"/>
      <c r="N32" s="81">
        <f>分析係数表!H35</f>
        <v>5.7539116932049765E-2</v>
      </c>
      <c r="O32" s="82">
        <f t="shared" si="4"/>
        <v>1.686183844441993</v>
      </c>
      <c r="P32" s="76">
        <f>分析係数表!C35</f>
        <v>0.54799934277091245</v>
      </c>
      <c r="Q32" s="82">
        <f t="shared" si="5"/>
        <v>0.92402763854514258</v>
      </c>
      <c r="R32" s="83">
        <v>1.2807866137362767</v>
      </c>
      <c r="S32" s="84">
        <f t="shared" si="6"/>
        <v>2.4461794278548403</v>
      </c>
      <c r="T32" s="85">
        <f>分析係数表!F35</f>
        <v>0.64107230038613461</v>
      </c>
      <c r="U32" s="86">
        <f t="shared" si="7"/>
        <v>1.5681778729721412</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投入係数表!AF33</f>
        <v>1.5876427600469381E-2</v>
      </c>
      <c r="E33" s="77">
        <f t="shared" si="0"/>
        <v>1.5876427600469381</v>
      </c>
      <c r="F33" s="76">
        <f>分析係数表!C36</f>
        <v>1</v>
      </c>
      <c r="G33" s="77">
        <f t="shared" si="1"/>
        <v>1.5876427600469381</v>
      </c>
      <c r="H33" s="77">
        <v>1.7933377037602083</v>
      </c>
      <c r="I33" s="77">
        <f t="shared" si="2"/>
        <v>1.7933377037602083</v>
      </c>
      <c r="J33" s="76">
        <f>分析係数表!G36</f>
        <v>7.1688905781264842E-2</v>
      </c>
      <c r="K33" s="78">
        <f t="shared" si="3"/>
        <v>0.1285624176788554</v>
      </c>
      <c r="L33" s="79"/>
      <c r="M33" s="80"/>
      <c r="N33" s="81">
        <f>分析係数表!H36</f>
        <v>0.19452761335809809</v>
      </c>
      <c r="O33" s="82">
        <f t="shared" si="4"/>
        <v>5.7006317863661815</v>
      </c>
      <c r="P33" s="76">
        <f>分析係数表!C36</f>
        <v>1</v>
      </c>
      <c r="Q33" s="82">
        <f t="shared" si="5"/>
        <v>5.7006317863661815</v>
      </c>
      <c r="R33" s="83">
        <v>6.0883623458251819</v>
      </c>
      <c r="S33" s="84">
        <f t="shared" si="6"/>
        <v>7.8817000495853904</v>
      </c>
      <c r="T33" s="85">
        <f>分析係数表!F36</f>
        <v>0.82458021691620631</v>
      </c>
      <c r="U33" s="86">
        <f t="shared" si="7"/>
        <v>6.4990939365555951</v>
      </c>
      <c r="V33" s="87">
        <f>分析係数表!D36</f>
        <v>1.8213224015528919E-2</v>
      </c>
      <c r="W33" s="88">
        <f t="shared" si="8"/>
        <v>0</v>
      </c>
      <c r="X33" s="76">
        <f>分析係数表!E36</f>
        <v>9.6003746487667817E-3</v>
      </c>
      <c r="Y33" s="89">
        <f t="shared" si="9"/>
        <v>0</v>
      </c>
    </row>
    <row r="34" spans="1:25" x14ac:dyDescent="0.2">
      <c r="A34" s="6" t="s">
        <v>22</v>
      </c>
      <c r="B34" s="5" t="s">
        <v>378</v>
      </c>
      <c r="C34" s="75">
        <f>最終需要_まとめ!C35</f>
        <v>100</v>
      </c>
      <c r="D34" s="76">
        <f>投入係数表!AF34</f>
        <v>4.7716420164747711E-2</v>
      </c>
      <c r="E34" s="77">
        <f t="shared" si="0"/>
        <v>4.7716420164747708</v>
      </c>
      <c r="F34" s="76">
        <f>分析係数表!C37</f>
        <v>0.69131042420256494</v>
      </c>
      <c r="G34" s="77">
        <f t="shared" si="1"/>
        <v>3.2986858665519563</v>
      </c>
      <c r="H34" s="77">
        <v>3.5926297258585644</v>
      </c>
      <c r="I34" s="77">
        <f t="shared" si="2"/>
        <v>103.59262972585856</v>
      </c>
      <c r="J34" s="76">
        <f>分析係数表!G37</f>
        <v>0.4182361073997049</v>
      </c>
      <c r="K34" s="78">
        <f t="shared" si="3"/>
        <v>43.326178211842041</v>
      </c>
      <c r="L34" s="79"/>
      <c r="M34" s="80"/>
      <c r="N34" s="81">
        <f>分析係数表!H37</f>
        <v>4.8668421919292611E-2</v>
      </c>
      <c r="O34" s="82">
        <f t="shared" si="4"/>
        <v>1.4262281235860867</v>
      </c>
      <c r="P34" s="76">
        <f>分析係数表!C37</f>
        <v>0.69131042420256494</v>
      </c>
      <c r="Q34" s="82">
        <f t="shared" si="5"/>
        <v>0.98596636912592583</v>
      </c>
      <c r="R34" s="83">
        <v>1.1954870349891797</v>
      </c>
      <c r="S34" s="84">
        <f t="shared" si="6"/>
        <v>104.78811676084774</v>
      </c>
      <c r="T34" s="85">
        <f>分析係数表!F37</f>
        <v>0.69719766239499947</v>
      </c>
      <c r="U34" s="86">
        <f t="shared" si="7"/>
        <v>73.058030052437317</v>
      </c>
      <c r="V34" s="87">
        <f>分析係数表!D37</f>
        <v>8.1275923365593528E-2</v>
      </c>
      <c r="W34" s="88">
        <f t="shared" si="8"/>
        <v>9</v>
      </c>
      <c r="X34" s="76">
        <f>分析係数表!E37</f>
        <v>7.6285857025014239E-2</v>
      </c>
      <c r="Y34" s="89">
        <f t="shared" si="9"/>
        <v>8</v>
      </c>
    </row>
    <row r="35" spans="1:25" x14ac:dyDescent="0.2">
      <c r="A35" s="6" t="s">
        <v>23</v>
      </c>
      <c r="B35" s="5" t="s">
        <v>194</v>
      </c>
      <c r="C35" s="90"/>
      <c r="D35" s="76">
        <f>投入係数表!AF35</f>
        <v>1.0979307780785631E-2</v>
      </c>
      <c r="E35" s="77">
        <f t="shared" si="0"/>
        <v>1.0979307780785632</v>
      </c>
      <c r="F35" s="76">
        <f>分析係数表!C38</f>
        <v>0.16493332646861969</v>
      </c>
      <c r="G35" s="77">
        <f t="shared" si="1"/>
        <v>0.1810853754607773</v>
      </c>
      <c r="H35" s="77">
        <v>0.24198528548175852</v>
      </c>
      <c r="I35" s="77">
        <f t="shared" si="2"/>
        <v>0.24198528548175852</v>
      </c>
      <c r="J35" s="76">
        <f>分析係数表!G38</f>
        <v>0.22742119554523632</v>
      </c>
      <c r="K35" s="78">
        <f t="shared" si="3"/>
        <v>5.503258292861684E-2</v>
      </c>
      <c r="L35" s="79"/>
      <c r="M35" s="80"/>
      <c r="N35" s="81">
        <f>分析係数表!H38</f>
        <v>4.333006953137588E-2</v>
      </c>
      <c r="O35" s="82">
        <f t="shared" si="4"/>
        <v>1.2697877047476522</v>
      </c>
      <c r="P35" s="76">
        <f>分析係数表!C38</f>
        <v>0.16493332646861969</v>
      </c>
      <c r="Q35" s="82">
        <f t="shared" si="5"/>
        <v>0.20943031005298379</v>
      </c>
      <c r="R35" s="83">
        <v>0.27482907442872806</v>
      </c>
      <c r="S35" s="84">
        <f t="shared" si="6"/>
        <v>0.51681435991048663</v>
      </c>
      <c r="T35" s="85">
        <f>分析係数表!F38</f>
        <v>0.45295344535830939</v>
      </c>
      <c r="U35" s="86">
        <f t="shared" si="7"/>
        <v>0.23409284493210425</v>
      </c>
      <c r="V35" s="87">
        <f>分析係数表!D38</f>
        <v>0.12785801424579907</v>
      </c>
      <c r="W35" s="88">
        <f t="shared" si="8"/>
        <v>0</v>
      </c>
      <c r="X35" s="76">
        <f>分析係数表!E38</f>
        <v>0.15044665695958442</v>
      </c>
      <c r="Y35" s="89">
        <f t="shared" si="9"/>
        <v>0</v>
      </c>
    </row>
    <row r="36" spans="1:25" x14ac:dyDescent="0.2">
      <c r="A36" s="6" t="s">
        <v>24</v>
      </c>
      <c r="B36" s="5" t="s">
        <v>39</v>
      </c>
      <c r="C36" s="90"/>
      <c r="D36" s="76">
        <f>投入係数表!AF36</f>
        <v>0</v>
      </c>
      <c r="E36" s="77">
        <f t="shared" si="0"/>
        <v>0</v>
      </c>
      <c r="F36" s="76">
        <f>分析係数表!C39</f>
        <v>1</v>
      </c>
      <c r="G36" s="77">
        <f t="shared" si="1"/>
        <v>0</v>
      </c>
      <c r="H36" s="77">
        <v>7.9024605874045431E-2</v>
      </c>
      <c r="I36" s="77">
        <f t="shared" si="2"/>
        <v>7.9024605874045431E-2</v>
      </c>
      <c r="J36" s="76">
        <f>分析係数表!G39</f>
        <v>0.35098455975764681</v>
      </c>
      <c r="K36" s="78">
        <f t="shared" si="3"/>
        <v>2.7736416502723387E-2</v>
      </c>
      <c r="L36" s="79"/>
      <c r="M36" s="80"/>
      <c r="N36" s="81">
        <f>分析係数表!H39</f>
        <v>3.8129823772400278E-3</v>
      </c>
      <c r="O36" s="82">
        <f t="shared" si="4"/>
        <v>0.11173945007249383</v>
      </c>
      <c r="P36" s="76">
        <f>分析係数表!C39</f>
        <v>1</v>
      </c>
      <c r="Q36" s="82">
        <f t="shared" si="5"/>
        <v>0.11173945007249383</v>
      </c>
      <c r="R36" s="83">
        <v>0.15462050403784067</v>
      </c>
      <c r="S36" s="84">
        <f t="shared" si="6"/>
        <v>0.23364510991188608</v>
      </c>
      <c r="T36" s="85">
        <f>分析係数表!F39</f>
        <v>0.70174924264634031</v>
      </c>
      <c r="U36" s="86">
        <f t="shared" si="7"/>
        <v>0.163960278928687</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投入係数表!AF37</f>
        <v>1.5278084372204342E-3</v>
      </c>
      <c r="E37" s="77">
        <f t="shared" si="0"/>
        <v>0.15278084372204342</v>
      </c>
      <c r="F37" s="76">
        <f>分析係数表!C40</f>
        <v>0.986418220166009</v>
      </c>
      <c r="G37" s="77">
        <f t="shared" si="1"/>
        <v>0.15070580793975924</v>
      </c>
      <c r="H37" s="77">
        <v>0.15831471469132505</v>
      </c>
      <c r="I37" s="77">
        <f t="shared" si="2"/>
        <v>0.15831471469132505</v>
      </c>
      <c r="J37" s="76">
        <f>分析係数表!G40</f>
        <v>0.50833339863186511</v>
      </c>
      <c r="K37" s="78">
        <f t="shared" si="3"/>
        <v>8.047665697247533E-2</v>
      </c>
      <c r="L37" s="79"/>
      <c r="M37" s="80"/>
      <c r="N37" s="81">
        <f>分析係数表!H40</f>
        <v>2.8557086729192376E-2</v>
      </c>
      <c r="O37" s="82">
        <f t="shared" si="4"/>
        <v>0.83686543788911849</v>
      </c>
      <c r="P37" s="76">
        <f>分析係数表!C40</f>
        <v>0.986418220166009</v>
      </c>
      <c r="Q37" s="82">
        <f t="shared" si="5"/>
        <v>0.82549931576103197</v>
      </c>
      <c r="R37" s="83">
        <v>0.82970864869436967</v>
      </c>
      <c r="S37" s="84">
        <f t="shared" si="6"/>
        <v>0.98802336338569474</v>
      </c>
      <c r="T37" s="85">
        <f>分析係数表!F40</f>
        <v>0.70189391861713379</v>
      </c>
      <c r="U37" s="86">
        <f t="shared" si="7"/>
        <v>0.69348759021206563</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投入係数表!AF38</f>
        <v>1.4755260192166931E-3</v>
      </c>
      <c r="E38" s="77">
        <f t="shared" si="0"/>
        <v>0.1475526019216693</v>
      </c>
      <c r="F38" s="76">
        <f>分析係数表!C41</f>
        <v>0.80184103858729516</v>
      </c>
      <c r="G38" s="77">
        <f t="shared" si="1"/>
        <v>0.11831373157112904</v>
      </c>
      <c r="H38" s="77">
        <v>0.12579298486863447</v>
      </c>
      <c r="I38" s="77">
        <f t="shared" si="2"/>
        <v>0.12579298486863447</v>
      </c>
      <c r="J38" s="76">
        <f>分析係数表!G41</f>
        <v>0.44493407945472047</v>
      </c>
      <c r="K38" s="78">
        <f t="shared" si="3"/>
        <v>5.5969585924387458E-2</v>
      </c>
      <c r="L38" s="79"/>
      <c r="M38" s="80"/>
      <c r="N38" s="81">
        <f>分析係数表!H41</f>
        <v>5.1019775806905684E-2</v>
      </c>
      <c r="O38" s="82">
        <f t="shared" si="4"/>
        <v>1.4951345501922033</v>
      </c>
      <c r="P38" s="76">
        <f>分析係数表!C41</f>
        <v>0.80184103858729516</v>
      </c>
      <c r="Q38" s="82">
        <f t="shared" si="5"/>
        <v>1.1988602405538646</v>
      </c>
      <c r="R38" s="83">
        <v>1.2215420265507677</v>
      </c>
      <c r="S38" s="84">
        <f t="shared" si="6"/>
        <v>1.3473350114194023</v>
      </c>
      <c r="T38" s="85">
        <f>分析係数表!F41</f>
        <v>0.54844555184325272</v>
      </c>
      <c r="U38" s="86">
        <f t="shared" si="7"/>
        <v>0.73893989385564929</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投入係数表!AF39</f>
        <v>1.6091366430040315E-3</v>
      </c>
      <c r="E39" s="77">
        <f>$C$34*D39</f>
        <v>0.16091366430040316</v>
      </c>
      <c r="F39" s="76">
        <f>分析係数表!C42</f>
        <v>0.44131191733123665</v>
      </c>
      <c r="G39" s="77">
        <f>E39*F39</f>
        <v>7.1013117717205879E-2</v>
      </c>
      <c r="H39" s="77">
        <v>8.2037424095665973E-2</v>
      </c>
      <c r="I39" s="77">
        <f>C39+H39</f>
        <v>8.2037424095665973E-2</v>
      </c>
      <c r="J39" s="76">
        <f>分析係数表!G42</f>
        <v>0.48534983581712554</v>
      </c>
      <c r="K39" s="78">
        <f>I39*J39</f>
        <v>3.9816850315691377E-2</v>
      </c>
      <c r="L39" s="79"/>
      <c r="M39" s="80"/>
      <c r="N39" s="81">
        <f>分析係数表!H42</f>
        <v>1.2950152359941286E-2</v>
      </c>
      <c r="O39" s="82">
        <f t="shared" si="4"/>
        <v>0.37950422002796369</v>
      </c>
      <c r="P39" s="76">
        <f>分析係数表!C42</f>
        <v>0.44131191733123665</v>
      </c>
      <c r="Q39" s="82">
        <f>O39*P39</f>
        <v>0.16747973497583615</v>
      </c>
      <c r="R39" s="83">
        <v>0.17702330532636912</v>
      </c>
      <c r="S39" s="84">
        <f>I39+R39</f>
        <v>0.25906072942203506</v>
      </c>
      <c r="T39" s="85">
        <f>分析係数表!F42</f>
        <v>0.55380146501641825</v>
      </c>
      <c r="U39" s="86">
        <f>S39*T39</f>
        <v>0.14346821148214495</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投入係数表!AF40</f>
        <v>6.6381243392083275E-2</v>
      </c>
      <c r="E40" s="77">
        <f>$C$34*D40</f>
        <v>6.6381243392083276</v>
      </c>
      <c r="F40" s="76">
        <f>分析係数表!C43</f>
        <v>0.58313408441687564</v>
      </c>
      <c r="G40" s="77">
        <f>E40*F40</f>
        <v>3.8709165587896259</v>
      </c>
      <c r="H40" s="77">
        <v>4.6756255881988498</v>
      </c>
      <c r="I40" s="77">
        <f>C40+H40</f>
        <v>4.6756255881988498</v>
      </c>
      <c r="J40" s="76">
        <f>分析係数表!G43</f>
        <v>0.35547453496171444</v>
      </c>
      <c r="K40" s="78">
        <f>I40*J40</f>
        <v>1.6620658316200787</v>
      </c>
      <c r="L40" s="79"/>
      <c r="M40" s="80"/>
      <c r="N40" s="81">
        <f>分析係数表!H43</f>
        <v>3.5303064373624467E-2</v>
      </c>
      <c r="O40" s="82">
        <f t="shared" si="4"/>
        <v>1.0345563154262449</v>
      </c>
      <c r="P40" s="76">
        <f>分析係数表!C43</f>
        <v>0.58313408441687564</v>
      </c>
      <c r="Q40" s="82">
        <f>O40*P40</f>
        <v>0.60328504977377972</v>
      </c>
      <c r="R40" s="83">
        <v>1.2437306782251916</v>
      </c>
      <c r="S40" s="84">
        <f>I40+R40</f>
        <v>5.9193562664240416</v>
      </c>
      <c r="T40" s="85">
        <f>分析係数表!F43</f>
        <v>0.6082654287782493</v>
      </c>
      <c r="U40" s="86">
        <f>S40*T40</f>
        <v>3.6005397774876364</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投入係数表!AF41</f>
        <v>9.2946520895539723E-4</v>
      </c>
      <c r="E41" s="77">
        <f>$C$34*D41</f>
        <v>9.294652089553973E-2</v>
      </c>
      <c r="F41" s="76">
        <f>分析係数表!C44</f>
        <v>0.48869592147894036</v>
      </c>
      <c r="G41" s="77">
        <f>E41*F41</f>
        <v>4.5422585677307371E-2</v>
      </c>
      <c r="H41" s="77">
        <v>5.4778862735570331E-2</v>
      </c>
      <c r="I41" s="77">
        <f>C41+H41</f>
        <v>5.4778862735570331E-2</v>
      </c>
      <c r="J41" s="76">
        <f>分析係数表!G44</f>
        <v>0.26651387949759747</v>
      </c>
      <c r="K41" s="78">
        <f>I41*J41</f>
        <v>1.4599327222123223E-2</v>
      </c>
      <c r="L41" s="79"/>
      <c r="M41" s="80"/>
      <c r="N41" s="81">
        <f>分析係数表!H44</f>
        <v>0.11648762971842183</v>
      </c>
      <c r="O41" s="82">
        <f t="shared" si="4"/>
        <v>3.4136700349521103</v>
      </c>
      <c r="P41" s="76">
        <f>分析係数表!C44</f>
        <v>0.48869592147894036</v>
      </c>
      <c r="Q41" s="82">
        <f>O41*P41</f>
        <v>1.6682466233559681</v>
      </c>
      <c r="R41" s="83">
        <v>1.698287513884609</v>
      </c>
      <c r="S41" s="84">
        <f>I41+R41</f>
        <v>1.7530663766201793</v>
      </c>
      <c r="T41" s="85">
        <f>分析係数表!F44</f>
        <v>0.48744292920528731</v>
      </c>
      <c r="U41" s="86">
        <f>S41*T41</f>
        <v>0.85451980971103958</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投入係数表!AF42</f>
        <v>3.2182732860080629E-3</v>
      </c>
      <c r="E42" s="77">
        <f>$C$34*D42</f>
        <v>0.32182732860080632</v>
      </c>
      <c r="F42" s="76">
        <f>分析係数表!C45</f>
        <v>1</v>
      </c>
      <c r="G42" s="77">
        <f>E42*F42</f>
        <v>0.32182732860080632</v>
      </c>
      <c r="H42" s="77">
        <v>0.36681435732658541</v>
      </c>
      <c r="I42" s="77">
        <f>C42+H42</f>
        <v>0.36681435732658541</v>
      </c>
      <c r="J42" s="76">
        <f>分析係数表!G45</f>
        <v>0</v>
      </c>
      <c r="K42" s="78">
        <f>I42*J42</f>
        <v>0</v>
      </c>
      <c r="L42" s="79"/>
      <c r="M42" s="80"/>
      <c r="N42" s="81">
        <f>分析係数表!H45</f>
        <v>0</v>
      </c>
      <c r="O42" s="82">
        <f t="shared" si="4"/>
        <v>0</v>
      </c>
      <c r="P42" s="76">
        <f>分析係数表!C45</f>
        <v>1</v>
      </c>
      <c r="Q42" s="82">
        <f>O42*P42</f>
        <v>0</v>
      </c>
      <c r="R42" s="83">
        <v>4.7947577451637684E-2</v>
      </c>
      <c r="S42" s="84">
        <f>I42+R42</f>
        <v>0.4147619347782231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1.2431597169778439E-2</v>
      </c>
      <c r="E43" s="77">
        <f>$C$34*D43</f>
        <v>1.2431597169778439</v>
      </c>
      <c r="F43" s="76">
        <f>分析係数表!C46</f>
        <v>0.30494810971089692</v>
      </c>
      <c r="G43" s="77">
        <f>E43*F43</f>
        <v>0.3790992057611271</v>
      </c>
      <c r="H43" s="77">
        <v>0.41669529388340576</v>
      </c>
      <c r="I43" s="77">
        <f>C43+H43</f>
        <v>0.41669529388340576</v>
      </c>
      <c r="J43" s="76">
        <f>分析係数表!G46</f>
        <v>9.2473281285530198E-3</v>
      </c>
      <c r="K43" s="78">
        <f>I43*J43</f>
        <v>3.8533181121636851E-3</v>
      </c>
      <c r="L43" s="79"/>
      <c r="M43" s="80"/>
      <c r="N43" s="81">
        <f>分析係数表!H46</f>
        <v>2.1824388568312321E-2</v>
      </c>
      <c r="O43" s="82">
        <f t="shared" si="4"/>
        <v>0.63956371562273462</v>
      </c>
      <c r="P43" s="76">
        <f>分析係数表!C46</f>
        <v>0.30494810971089692</v>
      </c>
      <c r="Q43" s="82">
        <f>O43*P43</f>
        <v>0.19503374611883056</v>
      </c>
      <c r="R43" s="83">
        <v>0.22611100917858534</v>
      </c>
      <c r="S43" s="84">
        <f>I43+R43</f>
        <v>0.64280630306199105</v>
      </c>
      <c r="T43" s="85">
        <f>分析係数表!F46</f>
        <v>0.31334798756916549</v>
      </c>
      <c r="U43" s="86">
        <f>S43*T43</f>
        <v>0.20142206146125</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投入係数表!AF44</f>
        <v>0.2841026594323291</v>
      </c>
      <c r="E44" s="91">
        <f>SUM(E5:E43)</f>
        <v>28.410265943232918</v>
      </c>
      <c r="F44" s="92">
        <f>分析係数表!C47</f>
        <v>0.48015758503444039</v>
      </c>
      <c r="G44" s="91">
        <f>SUM(G5:G43)</f>
        <v>13.675229039525959</v>
      </c>
      <c r="H44" s="91">
        <f>SUM(H5:H43)</f>
        <v>16.112452749334562</v>
      </c>
      <c r="I44" s="91">
        <f>SUM(I5:I43)</f>
        <v>116.11245274933457</v>
      </c>
      <c r="J44" s="92">
        <f>分析係数表!G47</f>
        <v>0.24216917805049562</v>
      </c>
      <c r="K44" s="93">
        <f>SUM(K5:K43)</f>
        <v>46.713603180690555</v>
      </c>
      <c r="L44" s="94">
        <f>最終需要_まとめ!$L$33</f>
        <v>0.62733333333333341</v>
      </c>
      <c r="M44" s="91">
        <f>K44*L44</f>
        <v>29.305000395353211</v>
      </c>
      <c r="N44" s="95">
        <f>分析係数表!H47</f>
        <v>1</v>
      </c>
      <c r="O44" s="96">
        <f>SUM(O5:O43)</f>
        <v>29.305000395353218</v>
      </c>
      <c r="P44" s="92">
        <f>分析係数表!C47</f>
        <v>0.48015758503444039</v>
      </c>
      <c r="Q44" s="96">
        <f>SUM(Q5:Q43)</f>
        <v>15.488237956513276</v>
      </c>
      <c r="R44" s="91">
        <f>SUM(R5:R43)</f>
        <v>17.964259570334765</v>
      </c>
      <c r="S44" s="97">
        <f>SUM(S5:S43)</f>
        <v>134.07671231966933</v>
      </c>
      <c r="T44" s="98">
        <f>分析係数表!F47</f>
        <v>0.48752883779285588</v>
      </c>
      <c r="U44" s="99">
        <f>SUM(U5:U43)</f>
        <v>91.321880358442073</v>
      </c>
      <c r="V44" s="100">
        <f>分析係数表!D47</f>
        <v>6.635127530274626E-2</v>
      </c>
      <c r="W44" s="101">
        <f>SUM(W5:W43)</f>
        <v>10</v>
      </c>
      <c r="X44" s="92">
        <f>分析係数表!E47</f>
        <v>5.6027434453383658E-2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290</v>
      </c>
      <c r="S2" s="3" t="s">
        <v>153</v>
      </c>
      <c r="U2" s="64" t="s">
        <v>210</v>
      </c>
      <c r="W2" s="3" t="s">
        <v>130</v>
      </c>
      <c r="Y2" s="3" t="s">
        <v>154</v>
      </c>
    </row>
    <row r="3" spans="1:25" ht="44" x14ac:dyDescent="0.2">
      <c r="B3" s="65"/>
      <c r="C3" s="66" t="s">
        <v>228</v>
      </c>
      <c r="D3" s="66" t="s">
        <v>232</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1.3183034008406591E-2</v>
      </c>
      <c r="G5" s="77">
        <f t="shared" ref="G5:G38" si="1">E5*F5</f>
        <v>0</v>
      </c>
      <c r="H5" s="77">
        <f t="array" ref="H5:H43">MMULT(逆行列係数!C5:AO43,'31'!G5:G43)</f>
        <v>3.526740345390702E-4</v>
      </c>
      <c r="I5" s="77">
        <f t="shared" ref="I5:I38" si="2">C5+H5</f>
        <v>3.526740345390702E-4</v>
      </c>
      <c r="J5" s="76">
        <f>分析係数表!G8</f>
        <v>0.12262521588946459</v>
      </c>
      <c r="K5" s="78">
        <f t="shared" ref="K5:K38" si="3">I5*J5</f>
        <v>4.3246729623961975E-5</v>
      </c>
      <c r="L5" s="79" t="s">
        <v>188</v>
      </c>
      <c r="M5" s="80" t="s">
        <v>188</v>
      </c>
      <c r="N5" s="81">
        <f>分析係数表!H8</f>
        <v>1.0919276675383911E-2</v>
      </c>
      <c r="O5" s="82">
        <f t="shared" ref="O5:O43" si="4">$M$44*N5</f>
        <v>0.20482834371687647</v>
      </c>
      <c r="P5" s="76">
        <f>分析係数表!C8</f>
        <v>1.3183034008406591E-2</v>
      </c>
      <c r="Q5" s="82">
        <f t="shared" ref="Q5:Q38" si="5">O5*P5</f>
        <v>2.7002590211051771E-3</v>
      </c>
      <c r="R5" s="83">
        <f t="array" ref="R5:R43">MMULT(逆行列係数!C5:AO43,'31'!Q5:Q43)</f>
        <v>3.1262341491141714E-3</v>
      </c>
      <c r="S5" s="84">
        <f t="shared" ref="S5:S38" si="6">I5+R5</f>
        <v>3.4789081836532417E-3</v>
      </c>
      <c r="T5" s="85">
        <f>分析係数表!F8</f>
        <v>0.45595854922279794</v>
      </c>
      <c r="U5" s="86">
        <f t="shared" ref="U5:U38" si="7">S5*T5</f>
        <v>1.5862379282978512E-3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投入係数表!AG6</f>
        <v>0</v>
      </c>
      <c r="E6" s="77">
        <f t="shared" si="0"/>
        <v>0</v>
      </c>
      <c r="F6" s="76">
        <f>分析係数表!C9</f>
        <v>2.8837209302325584E-2</v>
      </c>
      <c r="G6" s="77">
        <f t="shared" si="1"/>
        <v>0</v>
      </c>
      <c r="H6" s="77">
        <v>9.3057174166800516E-5</v>
      </c>
      <c r="I6" s="77">
        <f t="shared" si="2"/>
        <v>9.3057174166800516E-5</v>
      </c>
      <c r="J6" s="76">
        <f>分析係数表!G9</f>
        <v>0.26470588235294118</v>
      </c>
      <c r="K6" s="78">
        <f t="shared" si="3"/>
        <v>2.4632781397094254E-5</v>
      </c>
      <c r="L6" s="79"/>
      <c r="M6" s="80"/>
      <c r="N6" s="81">
        <f>分析係数表!H9</f>
        <v>5.6393540150961169E-4</v>
      </c>
      <c r="O6" s="82">
        <f t="shared" si="4"/>
        <v>1.0578535345196231E-2</v>
      </c>
      <c r="P6" s="76">
        <f>分析係数表!C9</f>
        <v>2.8837209302325584E-2</v>
      </c>
      <c r="Q6" s="82">
        <f t="shared" si="5"/>
        <v>3.0505543786147276E-4</v>
      </c>
      <c r="R6" s="83">
        <v>3.4826611143736375E-4</v>
      </c>
      <c r="S6" s="84">
        <f t="shared" si="6"/>
        <v>4.4132328560416426E-4</v>
      </c>
      <c r="T6" s="85">
        <f>分析係数表!F9</f>
        <v>0.73529411764705888</v>
      </c>
      <c r="U6" s="86">
        <f t="shared" si="7"/>
        <v>3.2450241588541492E-4</v>
      </c>
      <c r="V6" s="87">
        <f>分析係数表!D9</f>
        <v>5.8823529411764705E-2</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7.2513812154696433E-3</v>
      </c>
      <c r="G7" s="77">
        <f t="shared" si="1"/>
        <v>0</v>
      </c>
      <c r="H7" s="77">
        <v>6.7126587635353538E-5</v>
      </c>
      <c r="I7" s="77">
        <f t="shared" si="2"/>
        <v>6.7126587635353538E-5</v>
      </c>
      <c r="J7" s="76">
        <f>分析係数表!G10</f>
        <v>0.19230769230769232</v>
      </c>
      <c r="K7" s="78">
        <f t="shared" si="3"/>
        <v>1.2908959160644912E-5</v>
      </c>
      <c r="L7" s="79"/>
      <c r="M7" s="80"/>
      <c r="N7" s="81">
        <f>分析係数表!H10</f>
        <v>1.0712116731972216E-3</v>
      </c>
      <c r="O7" s="82">
        <f t="shared" si="4"/>
        <v>2.0094235114109009E-2</v>
      </c>
      <c r="P7" s="76">
        <f>分析係数表!C10</f>
        <v>7.2513812154696433E-3</v>
      </c>
      <c r="Q7" s="82">
        <f t="shared" si="5"/>
        <v>1.4571095904568058E-4</v>
      </c>
      <c r="R7" s="83">
        <v>1.9430475579864089E-4</v>
      </c>
      <c r="S7" s="84">
        <f t="shared" si="6"/>
        <v>2.6143134343399442E-4</v>
      </c>
      <c r="T7" s="85">
        <f>分析係数表!F10</f>
        <v>0.57692307692307687</v>
      </c>
      <c r="U7" s="86">
        <f t="shared" si="7"/>
        <v>1.5082577505807368E-4</v>
      </c>
      <c r="V7" s="87">
        <f>分析係数表!D10</f>
        <v>3.8461538461538464E-2</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1.1498343082089746E-2</v>
      </c>
      <c r="G8" s="77">
        <f t="shared" si="1"/>
        <v>0</v>
      </c>
      <c r="H8" s="77">
        <v>7.1835229255632434E-4</v>
      </c>
      <c r="I8" s="77">
        <f t="shared" si="2"/>
        <v>7.1835229255632434E-4</v>
      </c>
      <c r="J8" s="76">
        <f>分析係数表!G11</f>
        <v>0.33907284768211921</v>
      </c>
      <c r="K8" s="78">
        <f t="shared" si="3"/>
        <v>2.4357375747605168E-4</v>
      </c>
      <c r="L8" s="79"/>
      <c r="M8" s="80"/>
      <c r="N8" s="81">
        <f>分析係数表!H11</f>
        <v>-2.0361874779781897E-5</v>
      </c>
      <c r="O8" s="82">
        <f t="shared" si="4"/>
        <v>-3.8195653522686546E-4</v>
      </c>
      <c r="P8" s="76">
        <f>分析係数表!C11</f>
        <v>1.1498343082089746E-2</v>
      </c>
      <c r="Q8" s="82">
        <f t="shared" si="5"/>
        <v>-4.3918672844847965E-6</v>
      </c>
      <c r="R8" s="83">
        <v>5.562067292849064E-4</v>
      </c>
      <c r="S8" s="84">
        <f t="shared" si="6"/>
        <v>1.2745590218412308E-3</v>
      </c>
      <c r="T8" s="85">
        <f>分析係数表!F11</f>
        <v>0.56026490066225165</v>
      </c>
      <c r="U8" s="86">
        <f t="shared" si="7"/>
        <v>7.140906837600538E-4</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投入係数表!AG9</f>
        <v>0</v>
      </c>
      <c r="E9" s="77">
        <f t="shared" si="0"/>
        <v>0</v>
      </c>
      <c r="F9" s="76">
        <f>分析係数表!C12</f>
        <v>1.9264738750820132E-2</v>
      </c>
      <c r="G9" s="77">
        <f t="shared" si="1"/>
        <v>0</v>
      </c>
      <c r="H9" s="77">
        <v>3.5182952963851771E-3</v>
      </c>
      <c r="I9" s="77">
        <f t="shared" si="2"/>
        <v>3.5182952963851771E-3</v>
      </c>
      <c r="J9" s="76">
        <f>分析係数表!G12</f>
        <v>0.14212218649517686</v>
      </c>
      <c r="K9" s="78">
        <f t="shared" si="3"/>
        <v>5.000278202579577E-4</v>
      </c>
      <c r="L9" s="79"/>
      <c r="M9" s="80"/>
      <c r="N9" s="81">
        <f>分析係数表!H12</f>
        <v>9.1393832299599312E-2</v>
      </c>
      <c r="O9" s="82">
        <f t="shared" si="4"/>
        <v>1.7144036049628459</v>
      </c>
      <c r="P9" s="76">
        <f>分析係数表!C12</f>
        <v>1.9264738750820132E-2</v>
      </c>
      <c r="Q9" s="82">
        <f t="shared" si="5"/>
        <v>3.3027537563073465E-2</v>
      </c>
      <c r="R9" s="83">
        <v>3.6550694941194298E-2</v>
      </c>
      <c r="S9" s="84">
        <f t="shared" si="6"/>
        <v>4.0068990237579476E-2</v>
      </c>
      <c r="T9" s="85">
        <f>分析係数表!F12</f>
        <v>0.30139335476956058</v>
      </c>
      <c r="U9" s="86">
        <f t="shared" si="7"/>
        <v>1.207652738993285E-2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投入係数表!AG10</f>
        <v>1.298650190862225E-3</v>
      </c>
      <c r="E10" s="77">
        <f t="shared" si="0"/>
        <v>0.1298650190862225</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0.26522729670035949</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投入係数表!AG11</f>
        <v>2.3257644327259849E-2</v>
      </c>
      <c r="E11" s="77">
        <f t="shared" si="0"/>
        <v>2.3257644327259848</v>
      </c>
      <c r="F11" s="76">
        <f>分析係数表!C14</f>
        <v>0.18033902375567878</v>
      </c>
      <c r="G11" s="77">
        <f t="shared" si="1"/>
        <v>0.41942608728348418</v>
      </c>
      <c r="H11" s="77">
        <v>0.55443110893396774</v>
      </c>
      <c r="I11" s="77">
        <f t="shared" si="2"/>
        <v>0.55443110893396774</v>
      </c>
      <c r="J11" s="76">
        <f>分析係数表!G14</f>
        <v>0.15919504269018833</v>
      </c>
      <c r="K11" s="78">
        <f t="shared" si="3"/>
        <v>8.8262684055511451E-2</v>
      </c>
      <c r="L11" s="79"/>
      <c r="M11" s="80"/>
      <c r="N11" s="81">
        <f>分析係数表!H14</f>
        <v>1.121673710694942E-3</v>
      </c>
      <c r="O11" s="82">
        <f t="shared" si="4"/>
        <v>2.1040823049236462E-2</v>
      </c>
      <c r="P11" s="76">
        <f>分析係数表!C14</f>
        <v>0.18033902375567878</v>
      </c>
      <c r="Q11" s="82">
        <f t="shared" si="5"/>
        <v>3.794481487715288E-3</v>
      </c>
      <c r="R11" s="83">
        <v>2.1327289085739314E-2</v>
      </c>
      <c r="S11" s="84">
        <f t="shared" si="6"/>
        <v>0.57575839801970707</v>
      </c>
      <c r="T11" s="85">
        <f>分析係数表!F14</f>
        <v>0.29273560341521504</v>
      </c>
      <c r="U11" s="86">
        <f t="shared" si="7"/>
        <v>0.1685449820656765</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投入係数表!AG12</f>
        <v>2.4398882373775138E-3</v>
      </c>
      <c r="E12" s="77">
        <f t="shared" si="0"/>
        <v>0.24398882373775138</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0.15620361610190855</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投入係数表!AG13</f>
        <v>8.2641375782141588E-4</v>
      </c>
      <c r="E13" s="77">
        <f t="shared" si="0"/>
        <v>8.2641375782141591E-2</v>
      </c>
      <c r="F13" s="76">
        <f>分析係数表!C16</f>
        <v>5.2745741191408291E-2</v>
      </c>
      <c r="G13" s="77">
        <f t="shared" si="1"/>
        <v>4.358980618706757E-3</v>
      </c>
      <c r="H13" s="77">
        <v>1.1800567211838657E-2</v>
      </c>
      <c r="I13" s="77">
        <f t="shared" si="2"/>
        <v>1.1800567211838657E-2</v>
      </c>
      <c r="J13" s="76">
        <f>分析係数表!G16</f>
        <v>3.3494998484389207E-2</v>
      </c>
      <c r="K13" s="78">
        <f t="shared" si="3"/>
        <v>3.9525998087546881E-4</v>
      </c>
      <c r="L13" s="79"/>
      <c r="M13" s="80"/>
      <c r="N13" s="81">
        <f>分析係数表!H16</f>
        <v>1.6486921479299057E-2</v>
      </c>
      <c r="O13" s="82">
        <f t="shared" si="4"/>
        <v>0.30926854589260505</v>
      </c>
      <c r="P13" s="76">
        <f>分析係数表!C16</f>
        <v>5.2745741191408291E-2</v>
      </c>
      <c r="Q13" s="82">
        <f t="shared" si="5"/>
        <v>1.6312598680294523E-2</v>
      </c>
      <c r="R13" s="83">
        <v>1.9537576643822729E-2</v>
      </c>
      <c r="S13" s="84">
        <f t="shared" si="6"/>
        <v>3.1338143855661388E-2</v>
      </c>
      <c r="T13" s="85">
        <f>分析係数表!F16</f>
        <v>0.28872385571385267</v>
      </c>
      <c r="U13" s="86">
        <f t="shared" si="7"/>
        <v>9.0480697249219373E-3</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投入係数表!AG14</f>
        <v>4.2107748612805482E-3</v>
      </c>
      <c r="E14" s="77">
        <f t="shared" si="0"/>
        <v>0.42107748612805485</v>
      </c>
      <c r="F14" s="76">
        <f>分析係数表!C17</f>
        <v>0.15216261717207402</v>
      </c>
      <c r="G14" s="77">
        <f t="shared" si="1"/>
        <v>6.4072252321482517E-2</v>
      </c>
      <c r="H14" s="77">
        <v>0.11179021796505469</v>
      </c>
      <c r="I14" s="77">
        <f t="shared" si="2"/>
        <v>0.11179021796505469</v>
      </c>
      <c r="J14" s="76">
        <f>分析係数表!G17</f>
        <v>0.21223848391031053</v>
      </c>
      <c r="K14" s="78">
        <f t="shared" si="3"/>
        <v>2.3726186376906367E-2</v>
      </c>
      <c r="L14" s="79"/>
      <c r="M14" s="80"/>
      <c r="N14" s="81">
        <f>分析係数表!H17</f>
        <v>2.8913862187290294E-3</v>
      </c>
      <c r="O14" s="82">
        <f t="shared" si="4"/>
        <v>5.4237828002214897E-2</v>
      </c>
      <c r="P14" s="76">
        <f>分析係数表!C17</f>
        <v>0.15216261717207402</v>
      </c>
      <c r="Q14" s="82">
        <f t="shared" si="5"/>
        <v>8.2529698585458219E-3</v>
      </c>
      <c r="R14" s="83">
        <v>1.9054503680579229E-2</v>
      </c>
      <c r="S14" s="84">
        <f t="shared" si="6"/>
        <v>0.1308447216456339</v>
      </c>
      <c r="T14" s="85">
        <f>分析係数表!F17</f>
        <v>0.32270850924101696</v>
      </c>
      <c r="U14" s="86">
        <f t="shared" si="7"/>
        <v>4.2224705064318344E-2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投入係数表!AG15</f>
        <v>3.9353036086734093E-5</v>
      </c>
      <c r="E15" s="77">
        <f t="shared" si="0"/>
        <v>3.9353036086734097E-3</v>
      </c>
      <c r="F15" s="76">
        <f>分析係数表!C18</f>
        <v>0.19097312809809552</v>
      </c>
      <c r="G15" s="77">
        <f t="shared" si="1"/>
        <v>7.5153724016408462E-4</v>
      </c>
      <c r="H15" s="77">
        <v>1.2058156090002681E-2</v>
      </c>
      <c r="I15" s="77">
        <f t="shared" si="2"/>
        <v>1.2058156090002681E-2</v>
      </c>
      <c r="J15" s="76">
        <f>分析係数表!G18</f>
        <v>0.21574136510077171</v>
      </c>
      <c r="K15" s="78">
        <f t="shared" si="3"/>
        <v>2.6014430554553622E-3</v>
      </c>
      <c r="L15" s="79"/>
      <c r="M15" s="80"/>
      <c r="N15" s="81">
        <f>分析係数表!H18</f>
        <v>4.4087885392745155E-4</v>
      </c>
      <c r="O15" s="82">
        <f t="shared" si="4"/>
        <v>8.2701893279556096E-3</v>
      </c>
      <c r="P15" s="76">
        <f>分析係数表!C18</f>
        <v>0.19097312809809552</v>
      </c>
      <c r="Q15" s="82">
        <f t="shared" si="5"/>
        <v>1.5793839259231693E-3</v>
      </c>
      <c r="R15" s="83">
        <v>4.0996852598083385E-3</v>
      </c>
      <c r="S15" s="84">
        <f t="shared" si="6"/>
        <v>1.615784134981102E-2</v>
      </c>
      <c r="T15" s="85">
        <f>分析係数表!F18</f>
        <v>0.45875477635423689</v>
      </c>
      <c r="U15" s="86">
        <f t="shared" si="7"/>
        <v>7.4124868947997953E-3</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投入係数表!AG16</f>
        <v>0</v>
      </c>
      <c r="E16" s="77">
        <f t="shared" si="0"/>
        <v>0</v>
      </c>
      <c r="F16" s="76">
        <f>分析係数表!C19</f>
        <v>0.34654894752252985</v>
      </c>
      <c r="G16" s="77">
        <f t="shared" si="1"/>
        <v>0</v>
      </c>
      <c r="H16" s="77">
        <v>1.6116218026639664E-2</v>
      </c>
      <c r="I16" s="77">
        <f t="shared" si="2"/>
        <v>1.6116218026639664E-2</v>
      </c>
      <c r="J16" s="76">
        <f>分析係数表!G19</f>
        <v>5.7665249016256609E-2</v>
      </c>
      <c r="K16" s="78">
        <f t="shared" si="3"/>
        <v>9.2934572570645992E-4</v>
      </c>
      <c r="L16" s="79"/>
      <c r="M16" s="80"/>
      <c r="N16" s="81">
        <f>分析係数表!H19</f>
        <v>-1.1331825964400361E-4</v>
      </c>
      <c r="O16" s="82">
        <f t="shared" si="4"/>
        <v>-2.1256711525669035E-3</v>
      </c>
      <c r="P16" s="76">
        <f>分析係数表!C19</f>
        <v>0.34654894752252985</v>
      </c>
      <c r="Q16" s="82">
        <f t="shared" si="5"/>
        <v>-7.366491007010634E-4</v>
      </c>
      <c r="R16" s="83">
        <v>5.8496991061285858E-3</v>
      </c>
      <c r="S16" s="84">
        <f t="shared" si="6"/>
        <v>2.1965917132768249E-2</v>
      </c>
      <c r="T16" s="85">
        <f>分析係数表!F19</f>
        <v>0.23996184268055168</v>
      </c>
      <c r="U16" s="86">
        <f t="shared" si="7"/>
        <v>5.270981951347369E-3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投入係数表!AG17</f>
        <v>1.5741214434693637E-4</v>
      </c>
      <c r="E17" s="77">
        <f t="shared" si="0"/>
        <v>1.5741214434693639E-2</v>
      </c>
      <c r="F17" s="76">
        <f>分析係数表!C20</f>
        <v>0.26243263202551737</v>
      </c>
      <c r="G17" s="77">
        <f t="shared" si="1"/>
        <v>4.1310083353747178E-3</v>
      </c>
      <c r="H17" s="77">
        <v>1.6351589678132075E-2</v>
      </c>
      <c r="I17" s="77">
        <f t="shared" si="2"/>
        <v>1.6351589678132075E-2</v>
      </c>
      <c r="J17" s="76">
        <f>分析係数表!G20</f>
        <v>0.1000148720999405</v>
      </c>
      <c r="K17" s="78">
        <f t="shared" si="3"/>
        <v>1.6354021502890867E-3</v>
      </c>
      <c r="L17" s="79"/>
      <c r="M17" s="80"/>
      <c r="N17" s="81">
        <f>分析係数表!H20</f>
        <v>5.5154121686104877E-4</v>
      </c>
      <c r="O17" s="82">
        <f t="shared" si="4"/>
        <v>1.0346040062884225E-2</v>
      </c>
      <c r="P17" s="76">
        <f>分析係数表!C20</f>
        <v>0.26243263202551737</v>
      </c>
      <c r="Q17" s="82">
        <f t="shared" si="5"/>
        <v>2.7151385247441563E-3</v>
      </c>
      <c r="R17" s="83">
        <v>9.9640945547598836E-3</v>
      </c>
      <c r="S17" s="84">
        <f t="shared" si="6"/>
        <v>2.6315684232891958E-2</v>
      </c>
      <c r="T17" s="85">
        <f>分析係数表!F20</f>
        <v>0.22264772952607575</v>
      </c>
      <c r="U17" s="86">
        <f t="shared" si="7"/>
        <v>5.8591273453785448E-3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投入係数表!AG18</f>
        <v>1.9676518043367045E-4</v>
      </c>
      <c r="E18" s="77">
        <f t="shared" si="0"/>
        <v>1.9676518043367047E-2</v>
      </c>
      <c r="F18" s="76">
        <f>分析係数表!C21</f>
        <v>0.1872140973927936</v>
      </c>
      <c r="G18" s="77">
        <f t="shared" si="1"/>
        <v>3.6837215653219789E-3</v>
      </c>
      <c r="H18" s="77">
        <v>2.3387077356028123E-2</v>
      </c>
      <c r="I18" s="77">
        <f t="shared" si="2"/>
        <v>2.3387077356028123E-2</v>
      </c>
      <c r="J18" s="76">
        <f>分析係数表!G21</f>
        <v>0.28516992623231124</v>
      </c>
      <c r="K18" s="78">
        <f t="shared" si="3"/>
        <v>6.6692911244078962E-3</v>
      </c>
      <c r="L18" s="79"/>
      <c r="M18" s="80"/>
      <c r="N18" s="81">
        <f>分析係数表!H21</f>
        <v>9.0743137605549761E-4</v>
      </c>
      <c r="O18" s="82">
        <f t="shared" si="4"/>
        <v>1.7021976026414656E-2</v>
      </c>
      <c r="P18" s="76">
        <f>分析係数表!C21</f>
        <v>0.1872140973927936</v>
      </c>
      <c r="Q18" s="82">
        <f t="shared" si="5"/>
        <v>3.1867538776269911E-3</v>
      </c>
      <c r="R18" s="83">
        <v>8.91636143762836E-3</v>
      </c>
      <c r="S18" s="84">
        <f t="shared" si="6"/>
        <v>3.2303438793656485E-2</v>
      </c>
      <c r="T18" s="85">
        <f>分析係数表!F21</f>
        <v>0.425556514517416</v>
      </c>
      <c r="U18" s="86">
        <f t="shared" si="7"/>
        <v>1.3746938819955135E-2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投入係数表!AG19</f>
        <v>0</v>
      </c>
      <c r="E19" s="77">
        <f t="shared" si="0"/>
        <v>0</v>
      </c>
      <c r="F19" s="76">
        <f>分析係数表!C22</f>
        <v>8.038175161462835E-2</v>
      </c>
      <c r="G19" s="77">
        <f t="shared" si="1"/>
        <v>0</v>
      </c>
      <c r="H19" s="77">
        <v>1.0884458481238458E-2</v>
      </c>
      <c r="I19" s="77">
        <f t="shared" si="2"/>
        <v>1.0884458481238458E-2</v>
      </c>
      <c r="J19" s="76">
        <f>分析係数表!G22</f>
        <v>0.19463811255169108</v>
      </c>
      <c r="K19" s="78">
        <f t="shared" si="3"/>
        <v>2.1185304549354998E-3</v>
      </c>
      <c r="L19" s="79"/>
      <c r="M19" s="80"/>
      <c r="N19" s="81">
        <f>分析係数表!H22</f>
        <v>4.3379646269970129E-5</v>
      </c>
      <c r="O19" s="82">
        <f t="shared" si="4"/>
        <v>8.1373348809201773E-4</v>
      </c>
      <c r="P19" s="76">
        <f>分析係数表!C22</f>
        <v>8.038175161462835E-2</v>
      </c>
      <c r="Q19" s="82">
        <f t="shared" si="5"/>
        <v>6.5409323120317703E-5</v>
      </c>
      <c r="R19" s="83">
        <v>1.2545229138293563E-3</v>
      </c>
      <c r="S19" s="84">
        <f t="shared" si="6"/>
        <v>1.2138981395067815E-2</v>
      </c>
      <c r="T19" s="85">
        <f>分析係数表!F22</f>
        <v>0.41254969334958147</v>
      </c>
      <c r="U19" s="86">
        <f t="shared" si="7"/>
        <v>5.0079330521115017E-3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4.8159737050343908E-4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投入係数表!AG21</f>
        <v>3.935303608673409E-4</v>
      </c>
      <c r="E21" s="77">
        <f t="shared" si="0"/>
        <v>3.9353036086734093E-2</v>
      </c>
      <c r="F21" s="76">
        <f>分析係数表!C24</f>
        <v>0.43147437344773087</v>
      </c>
      <c r="G21" s="77">
        <f t="shared" si="1"/>
        <v>1.6979826588789534E-2</v>
      </c>
      <c r="H21" s="77">
        <v>5.1273446306481951E-2</v>
      </c>
      <c r="I21" s="77">
        <f t="shared" si="2"/>
        <v>5.1273446306481951E-2</v>
      </c>
      <c r="J21" s="76">
        <f>分析係数表!G24</f>
        <v>0.20829056454796685</v>
      </c>
      <c r="K21" s="78">
        <f t="shared" si="3"/>
        <v>1.0679775077496992E-2</v>
      </c>
      <c r="L21" s="79"/>
      <c r="M21" s="80"/>
      <c r="N21" s="81">
        <f>分析係数表!H24</f>
        <v>3.3906948002854204E-4</v>
      </c>
      <c r="O21" s="82">
        <f t="shared" si="4"/>
        <v>6.3604066518212817E-3</v>
      </c>
      <c r="P21" s="76">
        <f>分析係数表!C24</f>
        <v>0.43147437344773087</v>
      </c>
      <c r="Q21" s="82">
        <f t="shared" si="5"/>
        <v>2.7443524749673673E-3</v>
      </c>
      <c r="R21" s="83">
        <v>1.1886979781688418E-2</v>
      </c>
      <c r="S21" s="84">
        <f t="shared" si="6"/>
        <v>6.3160426088170366E-2</v>
      </c>
      <c r="T21" s="85">
        <f>分析係数表!F24</f>
        <v>0.39163047769443349</v>
      </c>
      <c r="U21" s="86">
        <f t="shared" si="7"/>
        <v>2.4735547840294119E-2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投入係数表!AG22</f>
        <v>2.4005352012907797E-3</v>
      </c>
      <c r="E22" s="77">
        <f t="shared" si="0"/>
        <v>0.24005352012907796</v>
      </c>
      <c r="F22" s="76">
        <f>分析係数表!C25</f>
        <v>2.0402938023075357E-2</v>
      </c>
      <c r="G22" s="77">
        <f t="shared" si="1"/>
        <v>4.8977970934146499E-3</v>
      </c>
      <c r="H22" s="77">
        <v>9.9826055718958764E-3</v>
      </c>
      <c r="I22" s="77">
        <f t="shared" si="2"/>
        <v>9.9826055718958764E-3</v>
      </c>
      <c r="J22" s="76">
        <f>分析係数表!G25</f>
        <v>0.19686528023418917</v>
      </c>
      <c r="K22" s="78">
        <f t="shared" si="3"/>
        <v>1.96522844337866E-3</v>
      </c>
      <c r="L22" s="79"/>
      <c r="M22" s="80"/>
      <c r="N22" s="81">
        <f>分析係数表!H25</f>
        <v>5.1170276620495381E-4</v>
      </c>
      <c r="O22" s="82">
        <f t="shared" si="4"/>
        <v>9.598733798309925E-3</v>
      </c>
      <c r="P22" s="76">
        <f>分析係数表!C25</f>
        <v>2.0402938023075357E-2</v>
      </c>
      <c r="Q22" s="82">
        <f t="shared" si="5"/>
        <v>1.9584237078691612E-4</v>
      </c>
      <c r="R22" s="83">
        <v>2.3773454969091387E-3</v>
      </c>
      <c r="S22" s="84">
        <f t="shared" si="6"/>
        <v>1.2359951068805015E-2</v>
      </c>
      <c r="T22" s="85">
        <f>分析係数表!F25</f>
        <v>0.34975910227480639</v>
      </c>
      <c r="U22" s="86">
        <f t="shared" si="7"/>
        <v>4.3230053899857759E-3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投入係数表!AG23</f>
        <v>4.7223643304080911E-4</v>
      </c>
      <c r="E23" s="77">
        <f t="shared" si="0"/>
        <v>4.7223643304080909E-2</v>
      </c>
      <c r="F23" s="76">
        <f>分析係数表!C26</f>
        <v>0.47286916478187335</v>
      </c>
      <c r="G23" s="77">
        <f t="shared" si="1"/>
        <v>2.2330604767157845E-2</v>
      </c>
      <c r="H23" s="77">
        <v>8.367667356436298E-2</v>
      </c>
      <c r="I23" s="77">
        <f t="shared" si="2"/>
        <v>8.367667356436298E-2</v>
      </c>
      <c r="J23" s="76">
        <f>分析係数表!G26</f>
        <v>0.19643719482749369</v>
      </c>
      <c r="K23" s="78">
        <f t="shared" si="3"/>
        <v>1.6437211027479363E-2</v>
      </c>
      <c r="L23" s="79"/>
      <c r="M23" s="80"/>
      <c r="N23" s="81">
        <f>分析係数表!H26</f>
        <v>1.0239367117519889E-2</v>
      </c>
      <c r="O23" s="82">
        <f t="shared" si="4"/>
        <v>0.19207431680147505</v>
      </c>
      <c r="P23" s="76">
        <f>分析係数表!C26</f>
        <v>0.47286916478187335</v>
      </c>
      <c r="Q23" s="82">
        <f t="shared" si="5"/>
        <v>9.0826021761962444E-2</v>
      </c>
      <c r="R23" s="83">
        <v>0.10474715398707983</v>
      </c>
      <c r="S23" s="84">
        <f t="shared" si="6"/>
        <v>0.18842382755144282</v>
      </c>
      <c r="T23" s="85">
        <f>分析係数表!F26</f>
        <v>0.33423527698357336</v>
      </c>
      <c r="U23" s="86">
        <f t="shared" si="7"/>
        <v>6.2977890191961552E-2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投入係数表!AG24</f>
        <v>2.7547125260713866E-4</v>
      </c>
      <c r="E24" s="77">
        <f t="shared" si="0"/>
        <v>2.7547125260713866E-2</v>
      </c>
      <c r="F24" s="76">
        <f>分析係数表!C27</f>
        <v>1</v>
      </c>
      <c r="G24" s="77">
        <f t="shared" si="1"/>
        <v>2.7547125260713866E-2</v>
      </c>
      <c r="H24" s="77">
        <v>4.8744064612220993E-2</v>
      </c>
      <c r="I24" s="77">
        <f t="shared" si="2"/>
        <v>4.8744064612220993E-2</v>
      </c>
      <c r="J24" s="76">
        <f>分析係数表!G27</f>
        <v>0.17103446822411195</v>
      </c>
      <c r="K24" s="78">
        <f t="shared" si="3"/>
        <v>8.3369151700329706E-3</v>
      </c>
      <c r="L24" s="79"/>
      <c r="M24" s="80"/>
      <c r="N24" s="81">
        <f>分析係数表!H27</f>
        <v>1.1068892190070134E-2</v>
      </c>
      <c r="O24" s="82">
        <f t="shared" si="4"/>
        <v>0.20763489391049997</v>
      </c>
      <c r="P24" s="76">
        <f>分析係数表!C27</f>
        <v>1</v>
      </c>
      <c r="Q24" s="82">
        <f t="shared" si="5"/>
        <v>0.20763489391049997</v>
      </c>
      <c r="R24" s="83">
        <v>0.21662391652987514</v>
      </c>
      <c r="S24" s="84">
        <f t="shared" si="6"/>
        <v>0.26536798114209614</v>
      </c>
      <c r="T24" s="85">
        <f>分析係数表!F27</f>
        <v>0.3217420626139369</v>
      </c>
      <c r="U24" s="86">
        <f t="shared" si="7"/>
        <v>8.538004160435432E-2</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投入係数表!AG25</f>
        <v>0</v>
      </c>
      <c r="E25" s="77">
        <f t="shared" si="0"/>
        <v>0</v>
      </c>
      <c r="F25" s="76">
        <f>分析係数表!C28</f>
        <v>0.16320886633176235</v>
      </c>
      <c r="G25" s="77">
        <f t="shared" si="1"/>
        <v>0</v>
      </c>
      <c r="H25" s="77">
        <v>8.3262539364409902E-2</v>
      </c>
      <c r="I25" s="77">
        <f t="shared" si="2"/>
        <v>8.3262539364409902E-2</v>
      </c>
      <c r="J25" s="76">
        <f>分析係数表!G28</f>
        <v>0.12483282142099486</v>
      </c>
      <c r="K25" s="78">
        <f t="shared" si="3"/>
        <v>1.0393897707535937E-2</v>
      </c>
      <c r="L25" s="79"/>
      <c r="M25" s="80"/>
      <c r="N25" s="81">
        <f>分析係数表!H28</f>
        <v>1.8347819774390428E-2</v>
      </c>
      <c r="O25" s="82">
        <f t="shared" si="4"/>
        <v>0.34417605185116468</v>
      </c>
      <c r="P25" s="76">
        <f>分析係数表!C28</f>
        <v>0.16320886633176235</v>
      </c>
      <c r="Q25" s="82">
        <f t="shared" si="5"/>
        <v>5.6172583241170443E-2</v>
      </c>
      <c r="R25" s="83">
        <v>6.8479785926470332E-2</v>
      </c>
      <c r="S25" s="84">
        <f t="shared" si="6"/>
        <v>0.15174232529088022</v>
      </c>
      <c r="T25" s="85">
        <f>分析係数表!F28</f>
        <v>0.21296475644963428</v>
      </c>
      <c r="U25" s="86">
        <f t="shared" si="7"/>
        <v>3.2315767348673488E-2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投入係数表!AG26</f>
        <v>3.6834441777183112E-2</v>
      </c>
      <c r="E26" s="77">
        <f t="shared" si="0"/>
        <v>3.6834441777183113</v>
      </c>
      <c r="F26" s="76">
        <f>分析係数表!C29</f>
        <v>0.17511419896605485</v>
      </c>
      <c r="G26" s="77">
        <f t="shared" si="1"/>
        <v>0.64502337661732068</v>
      </c>
      <c r="H26" s="77">
        <v>0.6944068332386919</v>
      </c>
      <c r="I26" s="77">
        <f t="shared" si="2"/>
        <v>0.6944068332386919</v>
      </c>
      <c r="J26" s="76">
        <f>分析係数表!G29</f>
        <v>0.26067586141523297</v>
      </c>
      <c r="K26" s="78">
        <f t="shared" si="3"/>
        <v>0.18101509942712005</v>
      </c>
      <c r="L26" s="79"/>
      <c r="M26" s="80"/>
      <c r="N26" s="81">
        <f>分析係数表!H29</f>
        <v>9.8560326923179068E-3</v>
      </c>
      <c r="O26" s="82">
        <f t="shared" si="4"/>
        <v>0.1848835698556823</v>
      </c>
      <c r="P26" s="76">
        <f>分析係数表!C29</f>
        <v>0.17511419896605485</v>
      </c>
      <c r="Q26" s="82">
        <f t="shared" si="5"/>
        <v>3.2375738237262447E-2</v>
      </c>
      <c r="R26" s="83">
        <v>4.5467944111303504E-2</v>
      </c>
      <c r="S26" s="84">
        <f t="shared" si="6"/>
        <v>0.73987477734999541</v>
      </c>
      <c r="T26" s="85">
        <f>分析係数表!F29</f>
        <v>0.43490212806294137</v>
      </c>
      <c r="U26" s="86">
        <f t="shared" si="7"/>
        <v>0.32177311516960794</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投入係数表!AG27</f>
        <v>4.7223643304080912E-3</v>
      </c>
      <c r="E27" s="77">
        <f t="shared" si="0"/>
        <v>0.47223643304080914</v>
      </c>
      <c r="F27" s="76">
        <f>分析係数表!C30</f>
        <v>1</v>
      </c>
      <c r="G27" s="77">
        <f t="shared" si="1"/>
        <v>0.47223643304080914</v>
      </c>
      <c r="H27" s="77">
        <v>0.55402644586860494</v>
      </c>
      <c r="I27" s="77">
        <f t="shared" si="2"/>
        <v>0.55402644586860494</v>
      </c>
      <c r="J27" s="76">
        <f>分析係数表!G30</f>
        <v>0.34449040627670319</v>
      </c>
      <c r="K27" s="78">
        <f t="shared" si="3"/>
        <v>0.19085679542531361</v>
      </c>
      <c r="L27" s="79"/>
      <c r="M27" s="80"/>
      <c r="N27" s="81">
        <f>分析係数表!H30</f>
        <v>0</v>
      </c>
      <c r="O27" s="82">
        <f t="shared" si="4"/>
        <v>0</v>
      </c>
      <c r="P27" s="76">
        <f>分析係数表!C30</f>
        <v>1</v>
      </c>
      <c r="Q27" s="82">
        <f t="shared" si="5"/>
        <v>0</v>
      </c>
      <c r="R27" s="83">
        <v>6.2967197988609794E-2</v>
      </c>
      <c r="S27" s="84">
        <f t="shared" si="6"/>
        <v>0.61699364385721478</v>
      </c>
      <c r="T27" s="85">
        <f>分析係数表!F30</f>
        <v>0.43986930008545017</v>
      </c>
      <c r="U27" s="86">
        <f t="shared" si="7"/>
        <v>0.27139656228064457</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投入係数表!AG28</f>
        <v>4.5649521860611549E-3</v>
      </c>
      <c r="E28" s="77">
        <f t="shared" si="0"/>
        <v>0.45649521860611547</v>
      </c>
      <c r="F28" s="76">
        <f>分析係数表!C31</f>
        <v>0.18996181002708823</v>
      </c>
      <c r="G28" s="77">
        <f t="shared" si="1"/>
        <v>8.6716657995129023E-2</v>
      </c>
      <c r="H28" s="77">
        <v>0.14229323457906123</v>
      </c>
      <c r="I28" s="77">
        <f t="shared" si="2"/>
        <v>0.14229323457906123</v>
      </c>
      <c r="J28" s="76">
        <f>分析係数表!G31</f>
        <v>7.0838389091119197E-2</v>
      </c>
      <c r="K28" s="78">
        <f t="shared" si="3"/>
        <v>1.0079823516145437E-2</v>
      </c>
      <c r="L28" s="79"/>
      <c r="M28" s="80"/>
      <c r="N28" s="81">
        <f>分析係数表!H31</f>
        <v>2.3010689098960483E-2</v>
      </c>
      <c r="O28" s="82">
        <f t="shared" si="4"/>
        <v>0.43164409841811685</v>
      </c>
      <c r="P28" s="76">
        <f>分析係数表!C31</f>
        <v>0.18996181002708823</v>
      </c>
      <c r="Q28" s="82">
        <f t="shared" si="5"/>
        <v>8.1995894223016091E-2</v>
      </c>
      <c r="R28" s="83">
        <v>0.11315041964119603</v>
      </c>
      <c r="S28" s="84">
        <f t="shared" si="6"/>
        <v>0.25544365422025728</v>
      </c>
      <c r="T28" s="85">
        <f>分析係数表!F31</f>
        <v>0.34223146703645924</v>
      </c>
      <c r="U28" s="86">
        <f t="shared" si="7"/>
        <v>8.7420856528952665E-2</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投入係数表!AG29</f>
        <v>1.0231789382550863E-3</v>
      </c>
      <c r="E29" s="77">
        <f t="shared" si="0"/>
        <v>0.10231789382550863</v>
      </c>
      <c r="F29" s="76">
        <f>分析係数表!C32</f>
        <v>1</v>
      </c>
      <c r="G29" s="77">
        <f t="shared" si="1"/>
        <v>0.10231789382550863</v>
      </c>
      <c r="H29" s="77">
        <v>0.15703292149457418</v>
      </c>
      <c r="I29" s="77">
        <f t="shared" si="2"/>
        <v>0.15703292149457418</v>
      </c>
      <c r="J29" s="76">
        <f>分析係数表!G32</f>
        <v>0.14032906064664244</v>
      </c>
      <c r="K29" s="78">
        <f t="shared" si="3"/>
        <v>2.2036282363931542E-2</v>
      </c>
      <c r="L29" s="79"/>
      <c r="M29" s="80"/>
      <c r="N29" s="81">
        <f>分析係数表!H32</f>
        <v>6.1785010473086027E-3</v>
      </c>
      <c r="O29" s="82">
        <f t="shared" si="4"/>
        <v>0.11589889823253452</v>
      </c>
      <c r="P29" s="76">
        <f>分析係数表!C32</f>
        <v>1</v>
      </c>
      <c r="Q29" s="82">
        <f t="shared" si="5"/>
        <v>0.11589889823253452</v>
      </c>
      <c r="R29" s="83">
        <v>0.15958534725826654</v>
      </c>
      <c r="S29" s="84">
        <f t="shared" si="6"/>
        <v>0.31661826875284071</v>
      </c>
      <c r="T29" s="85">
        <f>分析係数表!F32</f>
        <v>0.48206428161469295</v>
      </c>
      <c r="U29" s="86">
        <f t="shared" si="7"/>
        <v>0.15263035827242594</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投入係数表!AG30</f>
        <v>3.030183778678525E-3</v>
      </c>
      <c r="E30" s="77">
        <f t="shared" si="0"/>
        <v>0.30301837786785252</v>
      </c>
      <c r="F30" s="76">
        <f>分析係数表!C33</f>
        <v>0.86409315680331789</v>
      </c>
      <c r="G30" s="77">
        <f t="shared" si="1"/>
        <v>0.26183610670125329</v>
      </c>
      <c r="H30" s="77">
        <v>0.3134506685249861</v>
      </c>
      <c r="I30" s="77">
        <f t="shared" si="2"/>
        <v>0.3134506685249861</v>
      </c>
      <c r="J30" s="76">
        <f>分析係数表!G33</f>
        <v>0.50769230769230766</v>
      </c>
      <c r="K30" s="78">
        <f t="shared" si="3"/>
        <v>0.15913649325114679</v>
      </c>
      <c r="L30" s="79"/>
      <c r="M30" s="80"/>
      <c r="N30" s="81">
        <f>分析係数表!H33</f>
        <v>9.5612281574628043E-4</v>
      </c>
      <c r="O30" s="82">
        <f t="shared" si="4"/>
        <v>1.793535034978325E-2</v>
      </c>
      <c r="P30" s="76">
        <f>分析係数表!C33</f>
        <v>0.86409315680331789</v>
      </c>
      <c r="Q30" s="82">
        <f t="shared" si="5"/>
        <v>1.5497813502117701E-2</v>
      </c>
      <c r="R30" s="83">
        <v>5.248639982592701E-2</v>
      </c>
      <c r="S30" s="84">
        <f t="shared" si="6"/>
        <v>0.36593706835091311</v>
      </c>
      <c r="T30" s="85">
        <f>分析係数表!F33</f>
        <v>0.64348226623675731</v>
      </c>
      <c r="U30" s="86">
        <f t="shared" si="7"/>
        <v>0.23547401404248072</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投入係数表!AG31</f>
        <v>1.6764393372948723E-2</v>
      </c>
      <c r="E31" s="77">
        <f t="shared" si="0"/>
        <v>1.6764393372948723</v>
      </c>
      <c r="F31" s="76">
        <f>分析係数表!C34</f>
        <v>0.40150848192581112</v>
      </c>
      <c r="G31" s="77">
        <f t="shared" si="1"/>
        <v>0.673104613357977</v>
      </c>
      <c r="H31" s="77">
        <v>0.95587473686877755</v>
      </c>
      <c r="I31" s="77">
        <f t="shared" si="2"/>
        <v>0.95587473686877755</v>
      </c>
      <c r="J31" s="76">
        <f>分析係数表!G34</f>
        <v>0.42480512041441487</v>
      </c>
      <c r="K31" s="78">
        <f t="shared" si="3"/>
        <v>0.40606048269663819</v>
      </c>
      <c r="L31" s="79"/>
      <c r="M31" s="80"/>
      <c r="N31" s="81">
        <f>分析係数表!H34</f>
        <v>0.15672180898436738</v>
      </c>
      <c r="O31" s="82">
        <f t="shared" si="4"/>
        <v>2.9398530244176655</v>
      </c>
      <c r="P31" s="76">
        <f>分析係数表!C34</f>
        <v>0.40150848192581112</v>
      </c>
      <c r="Q31" s="82">
        <f t="shared" si="5"/>
        <v>1.1803759249189414</v>
      </c>
      <c r="R31" s="83">
        <v>1.2883619479444584</v>
      </c>
      <c r="S31" s="84">
        <f t="shared" si="6"/>
        <v>2.2442366848132358</v>
      </c>
      <c r="T31" s="85">
        <f>分析係数表!F34</f>
        <v>0.69808980649017505</v>
      </c>
      <c r="U31" s="86">
        <f t="shared" si="7"/>
        <v>1.5666787530194237</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投入係数表!AG32</f>
        <v>4.5649521860611549E-3</v>
      </c>
      <c r="E32" s="77">
        <f t="shared" si="0"/>
        <v>0.45649521860611547</v>
      </c>
      <c r="F32" s="76">
        <f>分析係数表!C35</f>
        <v>0.54799934277091245</v>
      </c>
      <c r="G32" s="77">
        <f t="shared" si="1"/>
        <v>0.25015907977421525</v>
      </c>
      <c r="H32" s="77">
        <v>0.47627077458717509</v>
      </c>
      <c r="I32" s="77">
        <f t="shared" si="2"/>
        <v>0.47627077458717509</v>
      </c>
      <c r="J32" s="76">
        <f>分析係数表!G35</f>
        <v>0.31370112289734142</v>
      </c>
      <c r="K32" s="78">
        <f t="shared" si="3"/>
        <v>0.14940667679118341</v>
      </c>
      <c r="L32" s="79"/>
      <c r="M32" s="80"/>
      <c r="N32" s="81">
        <f>分析係数表!H35</f>
        <v>5.7539116932049765E-2</v>
      </c>
      <c r="O32" s="82">
        <f t="shared" si="4"/>
        <v>1.079342741327604</v>
      </c>
      <c r="P32" s="76">
        <f>分析係数表!C35</f>
        <v>0.54799934277091245</v>
      </c>
      <c r="Q32" s="82">
        <f t="shared" si="5"/>
        <v>0.59147911287208199</v>
      </c>
      <c r="R32" s="83">
        <v>0.81984401599061141</v>
      </c>
      <c r="S32" s="84">
        <f t="shared" si="6"/>
        <v>1.2961147905777866</v>
      </c>
      <c r="T32" s="85">
        <f>分析係数表!F35</f>
        <v>0.64107230038613461</v>
      </c>
      <c r="U32" s="86">
        <f t="shared" si="7"/>
        <v>0.83090329036019472</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投入係数表!AG33</f>
        <v>2.117193341466294E-2</v>
      </c>
      <c r="E33" s="77">
        <f t="shared" si="0"/>
        <v>2.1171933414662938</v>
      </c>
      <c r="F33" s="76">
        <f>分析係数表!C36</f>
        <v>1</v>
      </c>
      <c r="G33" s="77">
        <f t="shared" si="1"/>
        <v>2.1171933414662938</v>
      </c>
      <c r="H33" s="77">
        <v>2.4180815572975889</v>
      </c>
      <c r="I33" s="77">
        <f t="shared" si="2"/>
        <v>2.4180815572975889</v>
      </c>
      <c r="J33" s="76">
        <f>分析係数表!G36</f>
        <v>7.1688905781264842E-2</v>
      </c>
      <c r="K33" s="78">
        <f t="shared" si="3"/>
        <v>0.17334962093252101</v>
      </c>
      <c r="L33" s="79"/>
      <c r="M33" s="80"/>
      <c r="N33" s="81">
        <f>分析係数表!H36</f>
        <v>0.19452761335809809</v>
      </c>
      <c r="O33" s="82">
        <f t="shared" si="4"/>
        <v>3.6490300626927992</v>
      </c>
      <c r="P33" s="76">
        <f>分析係数表!C36</f>
        <v>1</v>
      </c>
      <c r="Q33" s="82">
        <f t="shared" si="5"/>
        <v>3.6490300626927992</v>
      </c>
      <c r="R33" s="83">
        <v>3.8972201792820469</v>
      </c>
      <c r="S33" s="84">
        <f t="shared" si="6"/>
        <v>6.3153017365796362</v>
      </c>
      <c r="T33" s="85">
        <f>分析係数表!F36</f>
        <v>0.82458021691620631</v>
      </c>
      <c r="U33" s="86">
        <f t="shared" si="7"/>
        <v>5.2074728758401312</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投入係数表!AG34</f>
        <v>2.1683522883790485E-2</v>
      </c>
      <c r="E34" s="77">
        <f t="shared" si="0"/>
        <v>2.1683522883790487</v>
      </c>
      <c r="F34" s="76">
        <f>分析係数表!C37</f>
        <v>0.69131042420256494</v>
      </c>
      <c r="G34" s="77">
        <f t="shared" si="1"/>
        <v>1.4990045402999226</v>
      </c>
      <c r="H34" s="77">
        <v>1.8504383467391876</v>
      </c>
      <c r="I34" s="77">
        <f t="shared" si="2"/>
        <v>1.8504383467391876</v>
      </c>
      <c r="J34" s="76">
        <f>分析係数表!G37</f>
        <v>0.4182361073997049</v>
      </c>
      <c r="K34" s="78">
        <f t="shared" si="3"/>
        <v>0.77392013112334324</v>
      </c>
      <c r="L34" s="79"/>
      <c r="M34" s="80"/>
      <c r="N34" s="81">
        <f>分析係数表!H37</f>
        <v>4.8668421919292611E-2</v>
      </c>
      <c r="O34" s="82">
        <f t="shared" si="4"/>
        <v>0.91294254641572614</v>
      </c>
      <c r="P34" s="76">
        <f>分析係数表!C37</f>
        <v>0.69131042420256494</v>
      </c>
      <c r="Q34" s="82">
        <f t="shared" si="5"/>
        <v>0.63112669903522545</v>
      </c>
      <c r="R34" s="83">
        <v>0.76524292284026807</v>
      </c>
      <c r="S34" s="84">
        <f t="shared" si="6"/>
        <v>2.6156812695794556</v>
      </c>
      <c r="T34" s="85">
        <f>分析係数表!F37</f>
        <v>0.69719766239499947</v>
      </c>
      <c r="U34" s="86">
        <f t="shared" si="7"/>
        <v>1.8236468667211809</v>
      </c>
      <c r="V34" s="87">
        <f>分析係数表!D37</f>
        <v>8.1275923365593528E-2</v>
      </c>
      <c r="W34" s="88">
        <f t="shared" si="8"/>
        <v>0</v>
      </c>
      <c r="X34" s="76">
        <f>分析係数表!E37</f>
        <v>7.6285857025014239E-2</v>
      </c>
      <c r="Y34" s="89">
        <f t="shared" si="9"/>
        <v>0</v>
      </c>
    </row>
    <row r="35" spans="1:25" x14ac:dyDescent="0.2">
      <c r="A35" s="6" t="s">
        <v>23</v>
      </c>
      <c r="B35" s="5" t="s">
        <v>194</v>
      </c>
      <c r="C35" s="75">
        <f>最終需要_まとめ!C36</f>
        <v>100</v>
      </c>
      <c r="D35" s="76">
        <f>投入係数表!AG35</f>
        <v>0.18432962103026249</v>
      </c>
      <c r="E35" s="77">
        <f t="shared" si="0"/>
        <v>18.432962103026249</v>
      </c>
      <c r="F35" s="76">
        <f>分析係数表!C38</f>
        <v>0.16493332646861969</v>
      </c>
      <c r="G35" s="77">
        <f t="shared" si="1"/>
        <v>3.0402097563221226</v>
      </c>
      <c r="H35" s="77">
        <v>3.209759086283162</v>
      </c>
      <c r="I35" s="77">
        <f t="shared" si="2"/>
        <v>103.20975908628316</v>
      </c>
      <c r="J35" s="76">
        <f>分析係数表!G38</f>
        <v>0.22742119554523632</v>
      </c>
      <c r="K35" s="78">
        <f t="shared" si="3"/>
        <v>23.472086803338332</v>
      </c>
      <c r="L35" s="79"/>
      <c r="M35" s="80"/>
      <c r="N35" s="81">
        <f>分析係数表!H38</f>
        <v>4.333006953137588E-2</v>
      </c>
      <c r="O35" s="82">
        <f t="shared" si="4"/>
        <v>0.81280350696276971</v>
      </c>
      <c r="P35" s="76">
        <f>分析係数表!C38</f>
        <v>0.16493332646861969</v>
      </c>
      <c r="Q35" s="82">
        <f t="shared" si="5"/>
        <v>0.1340583861687295</v>
      </c>
      <c r="R35" s="83">
        <v>0.17592077374492723</v>
      </c>
      <c r="S35" s="84">
        <f t="shared" si="6"/>
        <v>103.38567986002808</v>
      </c>
      <c r="T35" s="85">
        <f>分析係数表!F38</f>
        <v>0.45295344535830939</v>
      </c>
      <c r="U35" s="86">
        <f t="shared" si="7"/>
        <v>46.828899893310897</v>
      </c>
      <c r="V35" s="87">
        <f>分析係数表!D38</f>
        <v>0.12785801424579907</v>
      </c>
      <c r="W35" s="88">
        <f t="shared" si="8"/>
        <v>13</v>
      </c>
      <c r="X35" s="76">
        <f>分析係数表!E38</f>
        <v>0.15044665695958442</v>
      </c>
      <c r="Y35" s="89">
        <f t="shared" si="9"/>
        <v>16</v>
      </c>
    </row>
    <row r="36" spans="1:25" x14ac:dyDescent="0.2">
      <c r="A36" s="6" t="s">
        <v>24</v>
      </c>
      <c r="B36" s="5" t="s">
        <v>39</v>
      </c>
      <c r="C36" s="90"/>
      <c r="D36" s="76">
        <f>投入係数表!AG36</f>
        <v>0</v>
      </c>
      <c r="E36" s="77">
        <f t="shared" si="0"/>
        <v>0</v>
      </c>
      <c r="F36" s="76">
        <f>分析係数表!C39</f>
        <v>1</v>
      </c>
      <c r="G36" s="77">
        <f t="shared" si="1"/>
        <v>0</v>
      </c>
      <c r="H36" s="77">
        <v>4.1731405578751893E-2</v>
      </c>
      <c r="I36" s="77">
        <f t="shared" si="2"/>
        <v>4.1731405578751893E-2</v>
      </c>
      <c r="J36" s="76">
        <f>分析係数表!G39</f>
        <v>0.35098455975764681</v>
      </c>
      <c r="K36" s="78">
        <f t="shared" si="3"/>
        <v>1.464707901512604E-2</v>
      </c>
      <c r="L36" s="79"/>
      <c r="M36" s="80"/>
      <c r="N36" s="81">
        <f>分析係数表!H39</f>
        <v>3.8129823772400278E-3</v>
      </c>
      <c r="O36" s="82">
        <f t="shared" si="4"/>
        <v>7.1525512922700415E-2</v>
      </c>
      <c r="P36" s="76">
        <f>分析係数表!C39</f>
        <v>1</v>
      </c>
      <c r="Q36" s="82">
        <f t="shared" si="5"/>
        <v>7.1525512922700415E-2</v>
      </c>
      <c r="R36" s="83">
        <v>9.8974094220957876E-2</v>
      </c>
      <c r="S36" s="84">
        <f t="shared" si="6"/>
        <v>0.14070549979970975</v>
      </c>
      <c r="T36" s="85">
        <f>分析係数表!F39</f>
        <v>0.70174924264634031</v>
      </c>
      <c r="U36" s="86">
        <f t="shared" si="7"/>
        <v>9.8739977920621114E-2</v>
      </c>
      <c r="V36" s="87">
        <f>分析係数表!D39</f>
        <v>4.6491742402032639E-2</v>
      </c>
      <c r="W36" s="88">
        <f t="shared" si="8"/>
        <v>0</v>
      </c>
      <c r="X36" s="76">
        <f>分析係数表!E39</f>
        <v>5.7790970389914979E-2</v>
      </c>
      <c r="Y36" s="89">
        <f t="shared" si="9"/>
        <v>0</v>
      </c>
    </row>
    <row r="37" spans="1:25" x14ac:dyDescent="0.2">
      <c r="A37" s="6" t="s">
        <v>25</v>
      </c>
      <c r="B37" s="5" t="s">
        <v>40</v>
      </c>
      <c r="C37" s="90"/>
      <c r="D37" s="76">
        <f>投入係数表!AG37</f>
        <v>2.8334185982448546E-3</v>
      </c>
      <c r="E37" s="77">
        <f t="shared" si="0"/>
        <v>0.28334185982448545</v>
      </c>
      <c r="F37" s="76">
        <f>分析係数表!C40</f>
        <v>0.986418220166009</v>
      </c>
      <c r="G37" s="77">
        <f t="shared" si="1"/>
        <v>0.27949357306659572</v>
      </c>
      <c r="H37" s="77">
        <v>0.29386665153932939</v>
      </c>
      <c r="I37" s="77">
        <f t="shared" si="2"/>
        <v>0.29386665153932939</v>
      </c>
      <c r="J37" s="76">
        <f>分析係数表!G40</f>
        <v>0.50833339863186511</v>
      </c>
      <c r="K37" s="78">
        <f t="shared" si="3"/>
        <v>0.14938223372155332</v>
      </c>
      <c r="L37" s="79"/>
      <c r="M37" s="80"/>
      <c r="N37" s="81">
        <f>分析係数表!H40</f>
        <v>2.8557086729192376E-2</v>
      </c>
      <c r="O37" s="82">
        <f t="shared" si="4"/>
        <v>0.53568573725273905</v>
      </c>
      <c r="P37" s="76">
        <f>分析係数表!C40</f>
        <v>0.986418220166009</v>
      </c>
      <c r="Q37" s="82">
        <f t="shared" si="5"/>
        <v>0.52841017150916314</v>
      </c>
      <c r="R37" s="83">
        <v>0.53110460661622749</v>
      </c>
      <c r="S37" s="84">
        <f t="shared" si="6"/>
        <v>0.82497125815555683</v>
      </c>
      <c r="T37" s="85">
        <f>分析係数表!F40</f>
        <v>0.70189391861713379</v>
      </c>
      <c r="U37" s="86">
        <f t="shared" si="7"/>
        <v>0.5790423091333109</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投入係数表!AG38</f>
        <v>4.3288339695407503E-4</v>
      </c>
      <c r="E38" s="77">
        <f t="shared" si="0"/>
        <v>4.3288339695407504E-2</v>
      </c>
      <c r="F38" s="76">
        <f>分析係数表!C41</f>
        <v>0.80184103858729516</v>
      </c>
      <c r="G38" s="77">
        <f t="shared" si="1"/>
        <v>3.4710367260085188E-2</v>
      </c>
      <c r="H38" s="77">
        <v>3.9496706614515042E-2</v>
      </c>
      <c r="I38" s="77">
        <f t="shared" si="2"/>
        <v>3.9496706614515042E-2</v>
      </c>
      <c r="J38" s="76">
        <f>分析係数表!G41</f>
        <v>0.44493407945472047</v>
      </c>
      <c r="K38" s="78">
        <f t="shared" si="3"/>
        <v>1.7573430799022419E-2</v>
      </c>
      <c r="L38" s="79"/>
      <c r="M38" s="80"/>
      <c r="N38" s="81">
        <f>分析係数表!H41</f>
        <v>5.1019775806905684E-2</v>
      </c>
      <c r="O38" s="82">
        <f t="shared" si="4"/>
        <v>0.95705022283148944</v>
      </c>
      <c r="P38" s="76">
        <f>分析係数表!C41</f>
        <v>0.80184103858729516</v>
      </c>
      <c r="Q38" s="82">
        <f t="shared" si="5"/>
        <v>0.7674021446554038</v>
      </c>
      <c r="R38" s="83">
        <v>0.78192097731816412</v>
      </c>
      <c r="S38" s="84">
        <f t="shared" si="6"/>
        <v>0.82141768393267922</v>
      </c>
      <c r="T38" s="85">
        <f>分析係数表!F41</f>
        <v>0.54844555184325272</v>
      </c>
      <c r="U38" s="86">
        <f t="shared" si="7"/>
        <v>0.4505028749582648</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投入係数表!AG39</f>
        <v>1.3773562630356932E-3</v>
      </c>
      <c r="E39" s="77">
        <f>$C$35*D39</f>
        <v>0.13773562630356931</v>
      </c>
      <c r="F39" s="76">
        <f>分析係数表!C42</f>
        <v>0.44131191733123665</v>
      </c>
      <c r="G39" s="77">
        <f>E39*F39</f>
        <v>6.0784373328846883E-2</v>
      </c>
      <c r="H39" s="77">
        <v>7.660672001208052E-2</v>
      </c>
      <c r="I39" s="77">
        <f>C39+H39</f>
        <v>7.660672001208052E-2</v>
      </c>
      <c r="J39" s="76">
        <f>分析係数表!G42</f>
        <v>0.48534983581712554</v>
      </c>
      <c r="K39" s="78">
        <f>I39*J39</f>
        <v>3.7181058980351789E-2</v>
      </c>
      <c r="L39" s="79"/>
      <c r="M39" s="80"/>
      <c r="N39" s="81">
        <f>分析係数表!H42</f>
        <v>1.2950152359941286E-2</v>
      </c>
      <c r="O39" s="82">
        <f t="shared" si="4"/>
        <v>0.24292435640428642</v>
      </c>
      <c r="P39" s="76">
        <f>分析係数表!C42</f>
        <v>0.44131191733123665</v>
      </c>
      <c r="Q39" s="82">
        <f>O39*P39</f>
        <v>0.10720541349123232</v>
      </c>
      <c r="R39" s="83">
        <v>0.11331434604811252</v>
      </c>
      <c r="S39" s="84">
        <f>I39+R39</f>
        <v>0.18992106606019304</v>
      </c>
      <c r="T39" s="85">
        <f>分析係数表!F42</f>
        <v>0.55380146501641825</v>
      </c>
      <c r="U39" s="86">
        <f>S39*T39</f>
        <v>0.10517856462161486</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投入係数表!AG40</f>
        <v>0.15194207233088033</v>
      </c>
      <c r="E40" s="77">
        <f>$C$35*D40</f>
        <v>15.194207233088033</v>
      </c>
      <c r="F40" s="76">
        <f>分析係数表!C43</f>
        <v>0.58313408441687564</v>
      </c>
      <c r="G40" s="77">
        <f>E40*F40</f>
        <v>8.860260123307059</v>
      </c>
      <c r="H40" s="77">
        <v>10.29556876592072</v>
      </c>
      <c r="I40" s="77">
        <f>C40+H40</f>
        <v>10.29556876592072</v>
      </c>
      <c r="J40" s="76">
        <f>分析係数表!G43</f>
        <v>0.35547453496171444</v>
      </c>
      <c r="K40" s="78">
        <f>I40*J40</f>
        <v>3.6598125192320201</v>
      </c>
      <c r="L40" s="79"/>
      <c r="M40" s="80"/>
      <c r="N40" s="81">
        <f>分析係数表!H43</f>
        <v>3.5303064373624467E-2</v>
      </c>
      <c r="O40" s="82">
        <f t="shared" si="4"/>
        <v>0.66222959805398762</v>
      </c>
      <c r="P40" s="76">
        <f>分析係数表!C43</f>
        <v>0.58313408441687564</v>
      </c>
      <c r="Q40" s="82">
        <f>O40*P40</f>
        <v>0.38616865033496767</v>
      </c>
      <c r="R40" s="83">
        <v>0.79612414988655111</v>
      </c>
      <c r="S40" s="84">
        <f>I40+R40</f>
        <v>11.091692915807272</v>
      </c>
      <c r="T40" s="85">
        <f>分析係数表!F43</f>
        <v>0.6082654287782493</v>
      </c>
      <c r="U40" s="86">
        <f>S40*T40</f>
        <v>6.7466933473101802</v>
      </c>
      <c r="V40" s="87">
        <f>分析係数表!D43</f>
        <v>0.13569621261928955</v>
      </c>
      <c r="W40" s="88">
        <f>ROUND(S40*V40,0)</f>
        <v>2</v>
      </c>
      <c r="X40" s="76">
        <f>分析係数表!E43</f>
        <v>0.1090457500713911</v>
      </c>
      <c r="Y40" s="89">
        <f>ROUND(S40*X40,0)</f>
        <v>1</v>
      </c>
    </row>
    <row r="41" spans="1:25" x14ac:dyDescent="0.2">
      <c r="A41" s="6" t="s">
        <v>341</v>
      </c>
      <c r="B41" s="5" t="s">
        <v>42</v>
      </c>
      <c r="C41" s="90"/>
      <c r="D41" s="76">
        <f>投入係数表!AG41</f>
        <v>2.258864271378537E-2</v>
      </c>
      <c r="E41" s="77">
        <f>$C$35*D41</f>
        <v>2.258864271378537</v>
      </c>
      <c r="F41" s="76">
        <f>分析係数表!C44</f>
        <v>0.48869592147894036</v>
      </c>
      <c r="G41" s="77">
        <f>E41*F41</f>
        <v>1.1038977565971893</v>
      </c>
      <c r="H41" s="77">
        <v>1.1567071617403508</v>
      </c>
      <c r="I41" s="77">
        <f>C41+H41</f>
        <v>1.1567071617403508</v>
      </c>
      <c r="J41" s="76">
        <f>分析係数表!G44</f>
        <v>0.26651387949759747</v>
      </c>
      <c r="K41" s="78">
        <f>I41*J41</f>
        <v>0.30827851311807586</v>
      </c>
      <c r="L41" s="79"/>
      <c r="M41" s="80"/>
      <c r="N41" s="81">
        <f>分析係数表!H44</f>
        <v>0.11648762971842183</v>
      </c>
      <c r="O41" s="82">
        <f t="shared" si="4"/>
        <v>2.185123517615259</v>
      </c>
      <c r="P41" s="76">
        <f>分析係数表!C44</f>
        <v>0.48869592147894036</v>
      </c>
      <c r="Q41" s="82">
        <f>O41*P41</f>
        <v>1.0678609509862926</v>
      </c>
      <c r="R41" s="83">
        <v>1.0870904183080106</v>
      </c>
      <c r="S41" s="84">
        <f>I41+R41</f>
        <v>2.2437975800483612</v>
      </c>
      <c r="T41" s="85">
        <f>分析係数表!F44</f>
        <v>0.48744292920528731</v>
      </c>
      <c r="U41" s="86">
        <f>S41*T41</f>
        <v>1.0937232649625084</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投入係数表!AG42</f>
        <v>3.6598323560662707E-3</v>
      </c>
      <c r="E42" s="77">
        <f>$C$35*D42</f>
        <v>0.36598323560662704</v>
      </c>
      <c r="F42" s="76">
        <f>分析係数表!C45</f>
        <v>1</v>
      </c>
      <c r="G42" s="77">
        <f>E42*F42</f>
        <v>0.36598323560662704</v>
      </c>
      <c r="H42" s="77">
        <v>0.4325993491717034</v>
      </c>
      <c r="I42" s="77">
        <f>C42+H42</f>
        <v>0.4325993491717034</v>
      </c>
      <c r="J42" s="76">
        <f>分析係数表!G45</f>
        <v>0</v>
      </c>
      <c r="K42" s="78">
        <f>I42*J42</f>
        <v>0</v>
      </c>
      <c r="L42" s="79"/>
      <c r="M42" s="80"/>
      <c r="N42" s="81">
        <f>分析係数表!H45</f>
        <v>0</v>
      </c>
      <c r="O42" s="82">
        <f t="shared" si="4"/>
        <v>0</v>
      </c>
      <c r="P42" s="76">
        <f>分析係数表!C45</f>
        <v>1</v>
      </c>
      <c r="Q42" s="82">
        <f>O42*P42</f>
        <v>0</v>
      </c>
      <c r="R42" s="83">
        <v>3.0691712447164635E-2</v>
      </c>
      <c r="S42" s="84">
        <f>I42+R42</f>
        <v>0.46329106161886802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5.7848963047499114E-3</v>
      </c>
      <c r="E43" s="77">
        <f>$C$35*D43</f>
        <v>0.57848963047499113</v>
      </c>
      <c r="F43" s="76">
        <f>分析係数表!C46</f>
        <v>0.30494810971089692</v>
      </c>
      <c r="G43" s="77">
        <f>E43*F43</f>
        <v>0.1764093193007038</v>
      </c>
      <c r="H43" s="77">
        <v>0.22004893437269132</v>
      </c>
      <c r="I43" s="77">
        <f>C43+H43</f>
        <v>0.22004893437269132</v>
      </c>
      <c r="J43" s="76">
        <f>分析係数表!G46</f>
        <v>9.2473281285530198E-3</v>
      </c>
      <c r="K43" s="78">
        <f>I43*J43</f>
        <v>2.0348647004827061E-3</v>
      </c>
      <c r="L43" s="79"/>
      <c r="M43" s="80"/>
      <c r="N43" s="81">
        <f>分析係数表!H46</f>
        <v>2.1824388568312321E-2</v>
      </c>
      <c r="O43" s="82">
        <f t="shared" si="4"/>
        <v>0.40939097853968209</v>
      </c>
      <c r="P43" s="76">
        <f>分析係数表!C46</f>
        <v>0.30494810971089692</v>
      </c>
      <c r="Q43" s="82">
        <f>O43*P43</f>
        <v>0.12484300503837042</v>
      </c>
      <c r="R43" s="83">
        <v>0.14473586453553586</v>
      </c>
      <c r="S43" s="84">
        <f>I43+R43</f>
        <v>0.36478479890822718</v>
      </c>
      <c r="T43" s="85">
        <f>分析係数表!F46</f>
        <v>0.31334798756916549</v>
      </c>
      <c r="U43" s="86">
        <f>S43*T43</f>
        <v>0.11430458263371571</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投入係数表!AG44</f>
        <v>0.52327732084530321</v>
      </c>
      <c r="E44" s="91">
        <f>SUM(E5:E43)</f>
        <v>52.327732084530325</v>
      </c>
      <c r="F44" s="92">
        <f>分析係数表!C47</f>
        <v>0.48015758503444039</v>
      </c>
      <c r="G44" s="91">
        <f>SUM(G5:G43)</f>
        <v>20.597519488942268</v>
      </c>
      <c r="H44" s="91">
        <f>SUM(H5:H43)</f>
        <v>24.366768528979506</v>
      </c>
      <c r="I44" s="91">
        <f>SUM(I5:I43)</f>
        <v>124.36676852897952</v>
      </c>
      <c r="J44" s="92">
        <f>分析係数表!G47</f>
        <v>0.24216917805049562</v>
      </c>
      <c r="K44" s="93">
        <f>SUM(K5:K43)</f>
        <v>29.901833468830237</v>
      </c>
      <c r="L44" s="94">
        <f>最終需要_まとめ!$L$33</f>
        <v>0.62733333333333341</v>
      </c>
      <c r="M44" s="91">
        <f>K44*L44</f>
        <v>18.758416862779505</v>
      </c>
      <c r="N44" s="95">
        <f>分析係数表!H47</f>
        <v>1</v>
      </c>
      <c r="O44" s="96">
        <f>SUM(O5:O43)</f>
        <v>18.758416862779505</v>
      </c>
      <c r="P44" s="92">
        <f>分析係数表!C47</f>
        <v>0.48015758503444039</v>
      </c>
      <c r="Q44" s="96">
        <f>SUM(Q5:Q43)</f>
        <v>9.9141723302712954</v>
      </c>
      <c r="R44" s="91">
        <f>SUM(R5:R43)</f>
        <v>11.499097939099485</v>
      </c>
      <c r="S44" s="97">
        <f>SUM(S5:S43)</f>
        <v>135.86586646807896</v>
      </c>
      <c r="T44" s="98">
        <f>分析係数表!F47</f>
        <v>0.48752883779285588</v>
      </c>
      <c r="U44" s="99">
        <f>SUM(U5:U43)</f>
        <v>66.996181168572875</v>
      </c>
      <c r="V44" s="100">
        <f>分析係数表!D47</f>
        <v>6.635127530274626E-2</v>
      </c>
      <c r="W44" s="101">
        <f>SUM(W5:W43)</f>
        <v>15</v>
      </c>
      <c r="X44" s="92">
        <f>分析係数表!E47</f>
        <v>5.6027434453383658E-2</v>
      </c>
      <c r="Y44" s="102">
        <f>SUM(Y5:Y43)</f>
        <v>17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289</v>
      </c>
      <c r="S2" s="3" t="s">
        <v>153</v>
      </c>
      <c r="U2" s="64" t="s">
        <v>210</v>
      </c>
      <c r="W2" s="3" t="s">
        <v>130</v>
      </c>
      <c r="Y2" s="3" t="s">
        <v>154</v>
      </c>
    </row>
    <row r="3" spans="1:25" ht="44" x14ac:dyDescent="0.2">
      <c r="B3" s="65"/>
      <c r="C3" s="66" t="s">
        <v>228</v>
      </c>
      <c r="D3" s="66" t="s">
        <v>231</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3.664614482556435E-5</v>
      </c>
      <c r="E5" s="77">
        <f t="shared" ref="E5:E38" si="0">$C$36*D5</f>
        <v>3.664614482556435E-3</v>
      </c>
      <c r="F5" s="76">
        <f>分析係数表!C8</f>
        <v>1.3183034008406591E-2</v>
      </c>
      <c r="G5" s="77">
        <f t="shared" ref="G5:G38" si="1">E5*F5</f>
        <v>4.8310737351240805E-5</v>
      </c>
      <c r="H5" s="77">
        <f t="array" ref="H5:H43">MMULT(逆行列係数!C5:AO43,'32'!G5:G43)</f>
        <v>8.09633271463777E-5</v>
      </c>
      <c r="I5" s="77">
        <f t="shared" ref="I5:I38" si="2">C5+H5</f>
        <v>8.09633271463777E-5</v>
      </c>
      <c r="J5" s="76">
        <f>分析係数表!G8</f>
        <v>0.12262521588946459</v>
      </c>
      <c r="K5" s="78">
        <f t="shared" ref="K5:K38" si="3">I5*J5</f>
        <v>9.9281454704539155E-6</v>
      </c>
      <c r="L5" s="79" t="s">
        <v>188</v>
      </c>
      <c r="M5" s="80" t="s">
        <v>188</v>
      </c>
      <c r="N5" s="81">
        <f>分析係数表!H8</f>
        <v>1.0919276675383911E-2</v>
      </c>
      <c r="O5" s="82">
        <f t="shared" ref="O5:O43" si="4">$M$44*N5</f>
        <v>0.28000857099799076</v>
      </c>
      <c r="P5" s="76">
        <f>分析係数表!C8</f>
        <v>1.3183034008406591E-2</v>
      </c>
      <c r="Q5" s="82">
        <f t="shared" ref="Q5:Q38" si="5">O5*P5</f>
        <v>3.6913625141118435E-3</v>
      </c>
      <c r="R5" s="83">
        <f t="array" ref="R5:R43">MMULT(逆行列係数!C5:AO43,'32'!Q5:Q43)</f>
        <v>4.2736876196614662E-3</v>
      </c>
      <c r="S5" s="84">
        <f t="shared" ref="S5:S38" si="6">I5+R5</f>
        <v>4.3546509468078438E-3</v>
      </c>
      <c r="T5" s="85">
        <f>分析係数表!F8</f>
        <v>0.45595854922279794</v>
      </c>
      <c r="U5" s="86">
        <f t="shared" ref="U5:U38" si="7">S5*T5</f>
        <v>1.9855403280781879E-3</v>
      </c>
      <c r="V5" s="87">
        <f>分析係数表!D8</f>
        <v>1.1778929188255614</v>
      </c>
      <c r="W5" s="88">
        <f t="shared" ref="W5:W38" si="8">ROUND(S5*V5,0)</f>
        <v>0</v>
      </c>
      <c r="X5" s="76">
        <f>分析係数表!E8</f>
        <v>1.069084628670121</v>
      </c>
      <c r="Y5" s="89">
        <f t="shared" ref="Y5:Y38" si="9">ROUND(S5*X5,0)</f>
        <v>0</v>
      </c>
    </row>
    <row r="6" spans="1:25" x14ac:dyDescent="0.2">
      <c r="A6" s="6" t="s">
        <v>220</v>
      </c>
      <c r="B6" s="5" t="s">
        <v>266</v>
      </c>
      <c r="C6" s="90"/>
      <c r="D6" s="76">
        <f>投入係数表!AH6</f>
        <v>0</v>
      </c>
      <c r="E6" s="77">
        <f t="shared" si="0"/>
        <v>0</v>
      </c>
      <c r="F6" s="76">
        <f>分析係数表!C9</f>
        <v>2.8837209302325584E-2</v>
      </c>
      <c r="G6" s="77">
        <f t="shared" si="1"/>
        <v>0</v>
      </c>
      <c r="H6" s="77">
        <v>1.422206813358356E-5</v>
      </c>
      <c r="I6" s="77">
        <f t="shared" si="2"/>
        <v>1.422206813358356E-5</v>
      </c>
      <c r="J6" s="76">
        <f>分析係数表!G9</f>
        <v>0.26470588235294118</v>
      </c>
      <c r="K6" s="78">
        <f t="shared" si="3"/>
        <v>3.7646650941838836E-6</v>
      </c>
      <c r="L6" s="79"/>
      <c r="M6" s="80"/>
      <c r="N6" s="81">
        <f>分析係数表!H9</f>
        <v>5.6393540150961169E-4</v>
      </c>
      <c r="O6" s="82">
        <f t="shared" si="4"/>
        <v>1.446128261113346E-2</v>
      </c>
      <c r="P6" s="76">
        <f>分析係数表!C9</f>
        <v>2.8837209302325584E-2</v>
      </c>
      <c r="Q6" s="82">
        <f t="shared" si="5"/>
        <v>4.1702303343733703E-4</v>
      </c>
      <c r="R6" s="83">
        <v>4.76093759393947E-4</v>
      </c>
      <c r="S6" s="84">
        <f t="shared" si="6"/>
        <v>4.9031582752753051E-4</v>
      </c>
      <c r="T6" s="85">
        <f>分析係数表!F9</f>
        <v>0.73529411764705888</v>
      </c>
      <c r="U6" s="86">
        <f t="shared" si="7"/>
        <v>3.6052634377024302E-4</v>
      </c>
      <c r="V6" s="87">
        <f>分析係数表!D9</f>
        <v>5.8823529411764705E-2</v>
      </c>
      <c r="W6" s="88">
        <f t="shared" si="8"/>
        <v>0</v>
      </c>
      <c r="X6" s="76">
        <f>分析係数表!E9</f>
        <v>0</v>
      </c>
      <c r="Y6" s="89">
        <f t="shared" si="9"/>
        <v>0</v>
      </c>
    </row>
    <row r="7" spans="1:25" x14ac:dyDescent="0.2">
      <c r="A7" s="6" t="s">
        <v>221</v>
      </c>
      <c r="B7" s="5" t="s">
        <v>267</v>
      </c>
      <c r="C7" s="90"/>
      <c r="D7" s="76">
        <f>投入係数表!AH7</f>
        <v>1.2215381608521451E-5</v>
      </c>
      <c r="E7" s="77">
        <f t="shared" si="0"/>
        <v>1.2215381608521451E-3</v>
      </c>
      <c r="F7" s="76">
        <f>分析係数表!C10</f>
        <v>7.2513812154696433E-3</v>
      </c>
      <c r="G7" s="77">
        <f t="shared" si="1"/>
        <v>8.8578388735825808E-6</v>
      </c>
      <c r="H7" s="77">
        <v>1.7942054766356132E-5</v>
      </c>
      <c r="I7" s="77">
        <f t="shared" si="2"/>
        <v>1.7942054766356132E-5</v>
      </c>
      <c r="J7" s="76">
        <f>分析係数表!G10</f>
        <v>0.19230769230769232</v>
      </c>
      <c r="K7" s="78">
        <f t="shared" si="3"/>
        <v>3.4503951473761795E-6</v>
      </c>
      <c r="L7" s="79"/>
      <c r="M7" s="80"/>
      <c r="N7" s="81">
        <f>分析係数表!H10</f>
        <v>1.0712116731972216E-3</v>
      </c>
      <c r="O7" s="82">
        <f t="shared" si="4"/>
        <v>2.7469626310002337E-2</v>
      </c>
      <c r="P7" s="76">
        <f>分析係数表!C10</f>
        <v>7.2513812154696433E-3</v>
      </c>
      <c r="Q7" s="82">
        <f t="shared" si="5"/>
        <v>1.9919273222032165E-4</v>
      </c>
      <c r="R7" s="83">
        <v>2.6562240372599477E-4</v>
      </c>
      <c r="S7" s="84">
        <f t="shared" si="6"/>
        <v>2.8356445849235089E-4</v>
      </c>
      <c r="T7" s="85">
        <f>分析係数表!F10</f>
        <v>0.57692307692307687</v>
      </c>
      <c r="U7" s="86">
        <f t="shared" si="7"/>
        <v>1.6359487989943319E-4</v>
      </c>
      <c r="V7" s="87">
        <f>分析係数表!D10</f>
        <v>3.8461538461538464E-2</v>
      </c>
      <c r="W7" s="88">
        <f t="shared" si="8"/>
        <v>0</v>
      </c>
      <c r="X7" s="76">
        <f>分析係数表!E10</f>
        <v>0</v>
      </c>
      <c r="Y7" s="89">
        <f t="shared" si="9"/>
        <v>0</v>
      </c>
    </row>
    <row r="8" spans="1:25" x14ac:dyDescent="0.2">
      <c r="A8" s="6" t="s">
        <v>222</v>
      </c>
      <c r="B8" s="5" t="s">
        <v>27</v>
      </c>
      <c r="C8" s="90"/>
      <c r="D8" s="76">
        <f>投入係数表!AH8</f>
        <v>1.2215381608521451E-5</v>
      </c>
      <c r="E8" s="77">
        <f t="shared" si="0"/>
        <v>1.2215381608521451E-3</v>
      </c>
      <c r="F8" s="76">
        <f>分析係数表!C11</f>
        <v>1.1498343082089746E-2</v>
      </c>
      <c r="G8" s="77">
        <f t="shared" si="1"/>
        <v>1.4045664861342893E-5</v>
      </c>
      <c r="H8" s="77">
        <v>1.6547400780004399E-3</v>
      </c>
      <c r="I8" s="77">
        <f t="shared" si="2"/>
        <v>1.6547400780004399E-3</v>
      </c>
      <c r="J8" s="76">
        <f>分析係数表!G11</f>
        <v>0.33907284768211921</v>
      </c>
      <c r="K8" s="78">
        <f t="shared" si="3"/>
        <v>5.6107743042134125E-4</v>
      </c>
      <c r="L8" s="79"/>
      <c r="M8" s="80"/>
      <c r="N8" s="81">
        <f>分析係数表!H11</f>
        <v>-2.0361874779781897E-5</v>
      </c>
      <c r="O8" s="82">
        <f t="shared" si="4"/>
        <v>-5.2214992159508569E-4</v>
      </c>
      <c r="P8" s="76">
        <f>分析係数表!C11</f>
        <v>1.1498343082089746E-2</v>
      </c>
      <c r="Q8" s="82">
        <f t="shared" si="5"/>
        <v>-6.0038589387865566E-6</v>
      </c>
      <c r="R8" s="83">
        <v>7.6035693410579847E-4</v>
      </c>
      <c r="S8" s="84">
        <f t="shared" si="6"/>
        <v>2.4150970121062385E-3</v>
      </c>
      <c r="T8" s="85">
        <f>分析係数表!F11</f>
        <v>0.56026490066225165</v>
      </c>
      <c r="U8" s="86">
        <f t="shared" si="7"/>
        <v>1.3530940875774026E-3</v>
      </c>
      <c r="V8" s="87">
        <f>分析係数表!D11</f>
        <v>2.781456953642384E-2</v>
      </c>
      <c r="W8" s="88">
        <f t="shared" si="8"/>
        <v>0</v>
      </c>
      <c r="X8" s="76">
        <f>分析係数表!E11</f>
        <v>1.9867549668874173E-2</v>
      </c>
      <c r="Y8" s="89">
        <f t="shared" si="9"/>
        <v>0</v>
      </c>
    </row>
    <row r="9" spans="1:25" x14ac:dyDescent="0.2">
      <c r="A9" s="6" t="s">
        <v>223</v>
      </c>
      <c r="B9" s="5" t="s">
        <v>191</v>
      </c>
      <c r="C9" s="90"/>
      <c r="D9" s="76">
        <f>投入係数表!AH9</f>
        <v>3.2981530343007914E-4</v>
      </c>
      <c r="E9" s="77">
        <f t="shared" si="0"/>
        <v>3.2981530343007916E-2</v>
      </c>
      <c r="F9" s="76">
        <f>分析係数表!C12</f>
        <v>1.9264738750820132E-2</v>
      </c>
      <c r="G9" s="77">
        <f t="shared" si="1"/>
        <v>6.353805656602946E-4</v>
      </c>
      <c r="H9" s="77">
        <v>7.7180089463120278E-4</v>
      </c>
      <c r="I9" s="77">
        <f t="shared" si="2"/>
        <v>7.7180089463120278E-4</v>
      </c>
      <c r="J9" s="76">
        <f>分析係数表!G12</f>
        <v>0.14212218649517686</v>
      </c>
      <c r="K9" s="78">
        <f t="shared" si="3"/>
        <v>1.0969003068392014E-4</v>
      </c>
      <c r="L9" s="79"/>
      <c r="M9" s="80"/>
      <c r="N9" s="81">
        <f>分析係数表!H12</f>
        <v>9.1393832299599312E-2</v>
      </c>
      <c r="O9" s="82">
        <f t="shared" si="4"/>
        <v>2.3436585719942902</v>
      </c>
      <c r="P9" s="76">
        <f>分析係数表!C12</f>
        <v>1.9264738750820132E-2</v>
      </c>
      <c r="Q9" s="82">
        <f t="shared" si="5"/>
        <v>4.5149970110590174E-2</v>
      </c>
      <c r="R9" s="83">
        <v>4.9966267723249899E-2</v>
      </c>
      <c r="S9" s="84">
        <f t="shared" si="6"/>
        <v>5.0738068617881105E-2</v>
      </c>
      <c r="T9" s="85">
        <f>分析係数表!F12</f>
        <v>0.30139335476956058</v>
      </c>
      <c r="U9" s="86">
        <f t="shared" si="7"/>
        <v>1.5292116715271349E-2</v>
      </c>
      <c r="V9" s="87">
        <f>分析係数表!D12</f>
        <v>0.12266881028938907</v>
      </c>
      <c r="W9" s="88">
        <f t="shared" si="8"/>
        <v>0</v>
      </c>
      <c r="X9" s="76">
        <f>分析係数表!E12</f>
        <v>0.12057877813504823</v>
      </c>
      <c r="Y9" s="89">
        <f t="shared" si="9"/>
        <v>0</v>
      </c>
    </row>
    <row r="10" spans="1:25" x14ac:dyDescent="0.2">
      <c r="A10" s="6" t="s">
        <v>224</v>
      </c>
      <c r="B10" s="5" t="s">
        <v>28</v>
      </c>
      <c r="C10" s="90"/>
      <c r="D10" s="76">
        <f>投入係数表!AH10</f>
        <v>3.3225837975178344E-3</v>
      </c>
      <c r="E10" s="77">
        <f t="shared" si="0"/>
        <v>0.33225837975178346</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0.36257636512152669</v>
      </c>
      <c r="P10" s="76">
        <f>分析係数表!C13</f>
        <v>0</v>
      </c>
      <c r="Q10" s="82">
        <f t="shared" si="5"/>
        <v>0</v>
      </c>
      <c r="R10" s="83">
        <v>0</v>
      </c>
      <c r="S10" s="84">
        <f t="shared" si="6"/>
        <v>0</v>
      </c>
      <c r="T10" s="85">
        <f>分析係数表!F13</f>
        <v>0.38262910798122068</v>
      </c>
      <c r="U10" s="86">
        <f t="shared" si="7"/>
        <v>0</v>
      </c>
      <c r="V10" s="87">
        <f>分析係数表!D13</f>
        <v>0.27464788732394368</v>
      </c>
      <c r="W10" s="88">
        <f t="shared" si="8"/>
        <v>0</v>
      </c>
      <c r="X10" s="76">
        <f>分析係数表!E13</f>
        <v>0.21361502347417841</v>
      </c>
      <c r="Y10" s="89">
        <f t="shared" si="9"/>
        <v>0</v>
      </c>
    </row>
    <row r="11" spans="1:25" x14ac:dyDescent="0.2">
      <c r="A11" s="6" t="s">
        <v>225</v>
      </c>
      <c r="B11" s="5" t="s">
        <v>268</v>
      </c>
      <c r="C11" s="90"/>
      <c r="D11" s="76">
        <f>投入係数表!AH11</f>
        <v>1.2703996872862309E-3</v>
      </c>
      <c r="E11" s="77">
        <f t="shared" si="0"/>
        <v>0.12703996872862308</v>
      </c>
      <c r="F11" s="76">
        <f>分析係数表!C14</f>
        <v>0.18033902375567878</v>
      </c>
      <c r="G11" s="77">
        <f t="shared" si="1"/>
        <v>2.2910263938471849E-2</v>
      </c>
      <c r="H11" s="77">
        <v>0.12609007509339576</v>
      </c>
      <c r="I11" s="77">
        <f t="shared" si="2"/>
        <v>0.12609007509339576</v>
      </c>
      <c r="J11" s="76">
        <f>分析係数表!G14</f>
        <v>0.15919504269018833</v>
      </c>
      <c r="K11" s="78">
        <f t="shared" si="3"/>
        <v>2.0072914887302191E-2</v>
      </c>
      <c r="L11" s="79"/>
      <c r="M11" s="80"/>
      <c r="N11" s="81">
        <f>分析係数表!H14</f>
        <v>1.121673710694942E-3</v>
      </c>
      <c r="O11" s="82">
        <f t="shared" si="4"/>
        <v>2.8763650028737986E-2</v>
      </c>
      <c r="P11" s="76">
        <f>分析係数表!C14</f>
        <v>0.18033902375567878</v>
      </c>
      <c r="Q11" s="82">
        <f t="shared" si="5"/>
        <v>5.1872085658326104E-3</v>
      </c>
      <c r="R11" s="83">
        <v>2.9155260604037544E-2</v>
      </c>
      <c r="S11" s="84">
        <f t="shared" si="6"/>
        <v>0.15524533569743332</v>
      </c>
      <c r="T11" s="85">
        <f>分析係数表!F14</f>
        <v>0.29273560341521504</v>
      </c>
      <c r="U11" s="86">
        <f t="shared" si="7"/>
        <v>4.5445837022785769E-2</v>
      </c>
      <c r="V11" s="87">
        <f>分析係数表!D14</f>
        <v>2.8339018630280766E-2</v>
      </c>
      <c r="W11" s="88">
        <f t="shared" si="8"/>
        <v>0</v>
      </c>
      <c r="X11" s="76">
        <f>分析係数表!E14</f>
        <v>2.6744444220172376E-2</v>
      </c>
      <c r="Y11" s="89">
        <f t="shared" si="9"/>
        <v>0</v>
      </c>
    </row>
    <row r="12" spans="1:25" x14ac:dyDescent="0.2">
      <c r="A12" s="6" t="s">
        <v>226</v>
      </c>
      <c r="B12" s="5" t="s">
        <v>29</v>
      </c>
      <c r="C12" s="90"/>
      <c r="D12" s="76">
        <f>投入係数表!AH12</f>
        <v>9.1615362063910875E-4</v>
      </c>
      <c r="E12" s="77">
        <f t="shared" si="0"/>
        <v>9.1615362063910868E-2</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0.21353661576188593</v>
      </c>
      <c r="P12" s="76">
        <f>分析係数表!C15</f>
        <v>0</v>
      </c>
      <c r="Q12" s="82">
        <f t="shared" si="5"/>
        <v>0</v>
      </c>
      <c r="R12" s="83">
        <v>0</v>
      </c>
      <c r="S12" s="84">
        <f t="shared" si="6"/>
        <v>0</v>
      </c>
      <c r="T12" s="85">
        <f>分析係数表!F15</f>
        <v>0.30336402636810716</v>
      </c>
      <c r="U12" s="86">
        <f t="shared" si="7"/>
        <v>0</v>
      </c>
      <c r="V12" s="87">
        <f>分析係数表!D15</f>
        <v>2.6531599874437584E-2</v>
      </c>
      <c r="W12" s="88">
        <f t="shared" si="8"/>
        <v>0</v>
      </c>
      <c r="X12" s="76">
        <f>分析係数表!E15</f>
        <v>2.4295019357538975E-2</v>
      </c>
      <c r="Y12" s="89">
        <f t="shared" si="9"/>
        <v>0</v>
      </c>
    </row>
    <row r="13" spans="1:25" x14ac:dyDescent="0.2">
      <c r="A13" s="6" t="s">
        <v>227</v>
      </c>
      <c r="B13" s="5" t="s">
        <v>30</v>
      </c>
      <c r="C13" s="90"/>
      <c r="D13" s="76">
        <f>投入係数表!AH13</f>
        <v>1.0835043486758527E-2</v>
      </c>
      <c r="E13" s="77">
        <f t="shared" si="0"/>
        <v>1.0835043486758527</v>
      </c>
      <c r="F13" s="76">
        <f>分析係数表!C16</f>
        <v>5.2745741191408291E-2</v>
      </c>
      <c r="G13" s="77">
        <f t="shared" si="1"/>
        <v>5.7150239955021935E-2</v>
      </c>
      <c r="H13" s="77">
        <v>6.5931457208802002E-2</v>
      </c>
      <c r="I13" s="77">
        <f t="shared" si="2"/>
        <v>6.5931457208802002E-2</v>
      </c>
      <c r="J13" s="76">
        <f>分析係数表!G16</f>
        <v>3.3494998484389207E-2</v>
      </c>
      <c r="K13" s="78">
        <f t="shared" si="3"/>
        <v>2.2083740592823949E-3</v>
      </c>
      <c r="L13" s="79"/>
      <c r="M13" s="80"/>
      <c r="N13" s="81">
        <f>分析係数表!H16</f>
        <v>1.6486921479299057E-2</v>
      </c>
      <c r="O13" s="82">
        <f t="shared" si="4"/>
        <v>0.42278252129849053</v>
      </c>
      <c r="P13" s="76">
        <f>分析係数表!C16</f>
        <v>5.2745741191408291E-2</v>
      </c>
      <c r="Q13" s="82">
        <f t="shared" si="5"/>
        <v>2.2299977448661246E-2</v>
      </c>
      <c r="R13" s="83">
        <v>2.6708651827807441E-2</v>
      </c>
      <c r="S13" s="84">
        <f t="shared" si="6"/>
        <v>9.2640109036609436E-2</v>
      </c>
      <c r="T13" s="85">
        <f>分析係数表!F16</f>
        <v>0.28872385571385267</v>
      </c>
      <c r="U13" s="86">
        <f t="shared" si="7"/>
        <v>2.6747409474801601E-2</v>
      </c>
      <c r="V13" s="87">
        <f>分析係数表!D16</f>
        <v>4.2588663231282207E-2</v>
      </c>
      <c r="W13" s="88">
        <f t="shared" si="8"/>
        <v>0</v>
      </c>
      <c r="X13" s="76">
        <f>分析係数表!E16</f>
        <v>4.1527735677478021E-2</v>
      </c>
      <c r="Y13" s="89">
        <f t="shared" si="9"/>
        <v>0</v>
      </c>
    </row>
    <row r="14" spans="1:25" x14ac:dyDescent="0.2">
      <c r="A14" s="6" t="s">
        <v>2</v>
      </c>
      <c r="B14" s="5" t="s">
        <v>365</v>
      </c>
      <c r="C14" s="90"/>
      <c r="D14" s="76">
        <f>投入係数表!AH14</f>
        <v>1.9178149125378676E-3</v>
      </c>
      <c r="E14" s="77">
        <f t="shared" si="0"/>
        <v>0.19178149125378677</v>
      </c>
      <c r="F14" s="76">
        <f>分析係数表!C17</f>
        <v>0.15216261717207402</v>
      </c>
      <c r="G14" s="77">
        <f t="shared" si="1"/>
        <v>2.9181973634339418E-2</v>
      </c>
      <c r="H14" s="77">
        <v>6.7558854929694781E-2</v>
      </c>
      <c r="I14" s="77">
        <f t="shared" si="2"/>
        <v>6.7558854929694781E-2</v>
      </c>
      <c r="J14" s="76">
        <f>分析係数表!G17</f>
        <v>0.21223848391031053</v>
      </c>
      <c r="K14" s="78">
        <f t="shared" si="3"/>
        <v>1.4338588944995029E-2</v>
      </c>
      <c r="L14" s="79"/>
      <c r="M14" s="80"/>
      <c r="N14" s="81">
        <f>分析係数表!H17</f>
        <v>2.8913862187290294E-3</v>
      </c>
      <c r="O14" s="82">
        <f t="shared" si="4"/>
        <v>7.4145288866502165E-2</v>
      </c>
      <c r="P14" s="76">
        <f>分析係数表!C17</f>
        <v>0.15216261717207402</v>
      </c>
      <c r="Q14" s="82">
        <f t="shared" si="5"/>
        <v>1.1282141204906412E-2</v>
      </c>
      <c r="R14" s="83">
        <v>2.6048271688657618E-2</v>
      </c>
      <c r="S14" s="84">
        <f t="shared" si="6"/>
        <v>9.3607126618352396E-2</v>
      </c>
      <c r="T14" s="85">
        <f>分析係数表!F17</f>
        <v>0.32270850924101696</v>
      </c>
      <c r="U14" s="86">
        <f t="shared" si="7"/>
        <v>3.0207816285343619E-2</v>
      </c>
      <c r="V14" s="87">
        <f>分析係数表!D17</f>
        <v>4.0646402101510458E-2</v>
      </c>
      <c r="W14" s="88">
        <f t="shared" si="8"/>
        <v>0</v>
      </c>
      <c r="X14" s="76">
        <f>分析係数表!E17</f>
        <v>3.8910779622853928E-2</v>
      </c>
      <c r="Y14" s="89">
        <f t="shared" si="9"/>
        <v>0</v>
      </c>
    </row>
    <row r="15" spans="1:25" x14ac:dyDescent="0.2">
      <c r="A15" s="6" t="s">
        <v>3</v>
      </c>
      <c r="B15" s="5" t="s">
        <v>31</v>
      </c>
      <c r="C15" s="90"/>
      <c r="D15" s="76">
        <f>投入係数表!AH15</f>
        <v>1.8323072412782174E-4</v>
      </c>
      <c r="E15" s="77">
        <f t="shared" si="0"/>
        <v>1.8323072412782176E-2</v>
      </c>
      <c r="F15" s="76">
        <f>分析係数表!C18</f>
        <v>0.19097312809809552</v>
      </c>
      <c r="G15" s="77">
        <f t="shared" si="1"/>
        <v>3.4992144550369305E-3</v>
      </c>
      <c r="H15" s="77">
        <v>1.7755154942792048E-2</v>
      </c>
      <c r="I15" s="77">
        <f t="shared" si="2"/>
        <v>1.7755154942792048E-2</v>
      </c>
      <c r="J15" s="76">
        <f>分析係数表!G18</f>
        <v>0.21574136510077171</v>
      </c>
      <c r="K15" s="78">
        <f t="shared" si="3"/>
        <v>3.8305213649336709E-3</v>
      </c>
      <c r="L15" s="79"/>
      <c r="M15" s="80"/>
      <c r="N15" s="81">
        <f>分析係数表!H18</f>
        <v>4.4087885392745155E-4</v>
      </c>
      <c r="O15" s="82">
        <f t="shared" si="4"/>
        <v>1.1305680911058814E-2</v>
      </c>
      <c r="P15" s="76">
        <f>分析係数表!C18</f>
        <v>0.19097312809809552</v>
      </c>
      <c r="Q15" s="82">
        <f t="shared" si="5"/>
        <v>2.1590812488638282E-3</v>
      </c>
      <c r="R15" s="83">
        <v>5.6044343781210589E-3</v>
      </c>
      <c r="S15" s="84">
        <f t="shared" si="6"/>
        <v>2.3359589320913109E-2</v>
      </c>
      <c r="T15" s="85">
        <f>分析係数表!F18</f>
        <v>0.45875477635423689</v>
      </c>
      <c r="U15" s="86">
        <f t="shared" si="7"/>
        <v>1.0716323174642314E-2</v>
      </c>
      <c r="V15" s="87">
        <f>分析係数表!D18</f>
        <v>5.4057091481231737E-2</v>
      </c>
      <c r="W15" s="88">
        <f t="shared" si="8"/>
        <v>0</v>
      </c>
      <c r="X15" s="76">
        <f>分析係数表!E18</f>
        <v>5.3232936240353634E-2</v>
      </c>
      <c r="Y15" s="89">
        <f t="shared" si="9"/>
        <v>0</v>
      </c>
    </row>
    <row r="16" spans="1:25" x14ac:dyDescent="0.2">
      <c r="A16" s="6" t="s">
        <v>4</v>
      </c>
      <c r="B16" s="5" t="s">
        <v>32</v>
      </c>
      <c r="C16" s="90"/>
      <c r="D16" s="76">
        <f>投入係数表!AH16</f>
        <v>3.664614482556435E-5</v>
      </c>
      <c r="E16" s="77">
        <f t="shared" si="0"/>
        <v>3.664614482556435E-3</v>
      </c>
      <c r="F16" s="76">
        <f>分析係数表!C19</f>
        <v>0.34654894752252985</v>
      </c>
      <c r="G16" s="77">
        <f t="shared" si="1"/>
        <v>1.2699682920057529E-3</v>
      </c>
      <c r="H16" s="77">
        <v>3.2462047681757054E-2</v>
      </c>
      <c r="I16" s="77">
        <f t="shared" si="2"/>
        <v>3.2462047681757054E-2</v>
      </c>
      <c r="J16" s="76">
        <f>分析係数表!G19</f>
        <v>5.7665249016256609E-2</v>
      </c>
      <c r="K16" s="78">
        <f t="shared" si="3"/>
        <v>1.8719320631461161E-3</v>
      </c>
      <c r="L16" s="79"/>
      <c r="M16" s="80"/>
      <c r="N16" s="81">
        <f>分析係数表!H19</f>
        <v>-1.1331825964400361E-4</v>
      </c>
      <c r="O16" s="82">
        <f t="shared" si="4"/>
        <v>-2.9058778245291727E-3</v>
      </c>
      <c r="P16" s="76">
        <f>分析係数表!C19</f>
        <v>0.34654894752252985</v>
      </c>
      <c r="Q16" s="82">
        <f t="shared" si="5"/>
        <v>-1.0070289017196435E-3</v>
      </c>
      <c r="R16" s="83">
        <v>7.9967735800244716E-3</v>
      </c>
      <c r="S16" s="84">
        <f t="shared" si="6"/>
        <v>4.0458821261781526E-2</v>
      </c>
      <c r="T16" s="85">
        <f>分析係数表!F19</f>
        <v>0.23996184268055168</v>
      </c>
      <c r="U16" s="86">
        <f t="shared" si="7"/>
        <v>9.708573302660178E-3</v>
      </c>
      <c r="V16" s="87">
        <f>分析係数表!D19</f>
        <v>8.6675411052373579E-3</v>
      </c>
      <c r="W16" s="88">
        <f t="shared" si="8"/>
        <v>0</v>
      </c>
      <c r="X16" s="76">
        <f>分析係数表!E19</f>
        <v>9.7168673900658482E-3</v>
      </c>
      <c r="Y16" s="89">
        <f t="shared" si="9"/>
        <v>0</v>
      </c>
    </row>
    <row r="17" spans="1:25" x14ac:dyDescent="0.2">
      <c r="A17" s="6" t="s">
        <v>5</v>
      </c>
      <c r="B17" s="5" t="s">
        <v>33</v>
      </c>
      <c r="C17" s="90"/>
      <c r="D17" s="76">
        <f>投入係数表!AH17</f>
        <v>2.0766148734486465E-4</v>
      </c>
      <c r="E17" s="77">
        <f t="shared" si="0"/>
        <v>2.0766148734486466E-2</v>
      </c>
      <c r="F17" s="76">
        <f>分析係数表!C20</f>
        <v>0.26243263202551737</v>
      </c>
      <c r="G17" s="77">
        <f t="shared" si="1"/>
        <v>5.44971506942465E-3</v>
      </c>
      <c r="H17" s="77">
        <v>2.1828725915648065E-2</v>
      </c>
      <c r="I17" s="77">
        <f t="shared" si="2"/>
        <v>2.1828725915648065E-2</v>
      </c>
      <c r="J17" s="76">
        <f>分析係数表!G20</f>
        <v>0.1000148720999405</v>
      </c>
      <c r="K17" s="78">
        <f t="shared" si="3"/>
        <v>2.183197230558198E-3</v>
      </c>
      <c r="L17" s="79"/>
      <c r="M17" s="80"/>
      <c r="N17" s="81">
        <f>分析係数表!H20</f>
        <v>5.5154121686104877E-4</v>
      </c>
      <c r="O17" s="82">
        <f t="shared" si="4"/>
        <v>1.4143452224075582E-2</v>
      </c>
      <c r="P17" s="76">
        <f>分析係数表!C20</f>
        <v>0.26243263202551737</v>
      </c>
      <c r="Q17" s="82">
        <f t="shared" si="5"/>
        <v>3.7117033930913123E-3</v>
      </c>
      <c r="R17" s="83">
        <v>1.3621317376972459E-2</v>
      </c>
      <c r="S17" s="84">
        <f t="shared" si="6"/>
        <v>3.5450043292620526E-2</v>
      </c>
      <c r="T17" s="85">
        <f>分析係数表!F20</f>
        <v>0.22264772952607575</v>
      </c>
      <c r="U17" s="86">
        <f t="shared" si="7"/>
        <v>7.8928716507030514E-3</v>
      </c>
      <c r="V17" s="87">
        <f>分析係数表!D20</f>
        <v>2.3460737656157048E-2</v>
      </c>
      <c r="W17" s="88">
        <f t="shared" si="8"/>
        <v>0</v>
      </c>
      <c r="X17" s="76">
        <f>分析係数表!E20</f>
        <v>2.5307356732103905E-2</v>
      </c>
      <c r="Y17" s="89">
        <f t="shared" si="9"/>
        <v>0</v>
      </c>
    </row>
    <row r="18" spans="1:25" x14ac:dyDescent="0.2">
      <c r="A18" s="6" t="s">
        <v>6</v>
      </c>
      <c r="B18" s="5" t="s">
        <v>34</v>
      </c>
      <c r="C18" s="90"/>
      <c r="D18" s="76">
        <f>投入係数表!AH18</f>
        <v>4.4586142871103291E-3</v>
      </c>
      <c r="E18" s="77">
        <f t="shared" si="0"/>
        <v>0.4458614287110329</v>
      </c>
      <c r="F18" s="76">
        <f>分析係数表!C21</f>
        <v>0.1872140973927936</v>
      </c>
      <c r="G18" s="77">
        <f t="shared" si="1"/>
        <v>8.347154493839741E-2</v>
      </c>
      <c r="H18" s="77">
        <v>0.10904738343278818</v>
      </c>
      <c r="I18" s="77">
        <f t="shared" si="2"/>
        <v>0.10904738343278818</v>
      </c>
      <c r="J18" s="76">
        <f>分析係数表!G21</f>
        <v>0.28516992623231124</v>
      </c>
      <c r="K18" s="78">
        <f t="shared" si="3"/>
        <v>3.1097034289354765E-2</v>
      </c>
      <c r="L18" s="79"/>
      <c r="M18" s="80"/>
      <c r="N18" s="81">
        <f>分析係数表!H21</f>
        <v>9.0743137605549761E-4</v>
      </c>
      <c r="O18" s="82">
        <f t="shared" si="4"/>
        <v>2.3269724766737516E-2</v>
      </c>
      <c r="P18" s="76">
        <f>分析係数表!C21</f>
        <v>0.1872140973927936</v>
      </c>
      <c r="Q18" s="82">
        <f t="shared" si="5"/>
        <v>4.3564205187834985E-3</v>
      </c>
      <c r="R18" s="83">
        <v>1.2189024132826593E-2</v>
      </c>
      <c r="S18" s="84">
        <f t="shared" si="6"/>
        <v>0.12123640756561477</v>
      </c>
      <c r="T18" s="85">
        <f>分析係数表!F21</f>
        <v>0.425556514517416</v>
      </c>
      <c r="U18" s="86">
        <f t="shared" si="7"/>
        <v>5.1592943036235905E-2</v>
      </c>
      <c r="V18" s="87">
        <f>分析係数表!D21</f>
        <v>9.4188148317021936E-2</v>
      </c>
      <c r="W18" s="88">
        <f t="shared" si="8"/>
        <v>0</v>
      </c>
      <c r="X18" s="76">
        <f>分析係数表!E21</f>
        <v>8.1600416877005005E-2</v>
      </c>
      <c r="Y18" s="89">
        <f t="shared" si="9"/>
        <v>0</v>
      </c>
    </row>
    <row r="19" spans="1:25" x14ac:dyDescent="0.2">
      <c r="A19" s="6" t="s">
        <v>7</v>
      </c>
      <c r="B19" s="5" t="s">
        <v>269</v>
      </c>
      <c r="C19" s="90"/>
      <c r="D19" s="76">
        <f>投入係数表!AH19</f>
        <v>3.4203068503860061E-4</v>
      </c>
      <c r="E19" s="77">
        <f t="shared" si="0"/>
        <v>3.4203068503860061E-2</v>
      </c>
      <c r="F19" s="76">
        <f>分析係数表!C22</f>
        <v>8.038175161462835E-2</v>
      </c>
      <c r="G19" s="77">
        <f t="shared" si="1"/>
        <v>2.7493025569353974E-3</v>
      </c>
      <c r="H19" s="77">
        <v>1.0496222534254685E-2</v>
      </c>
      <c r="I19" s="77">
        <f t="shared" si="2"/>
        <v>1.0496222534254685E-2</v>
      </c>
      <c r="J19" s="76">
        <f>分析係数表!G22</f>
        <v>0.19463811255169108</v>
      </c>
      <c r="K19" s="78">
        <f t="shared" si="3"/>
        <v>2.0429649429898598E-3</v>
      </c>
      <c r="L19" s="79"/>
      <c r="M19" s="80"/>
      <c r="N19" s="81">
        <f>分析係数表!H22</f>
        <v>4.3379646269970129E-5</v>
      </c>
      <c r="O19" s="82">
        <f t="shared" si="4"/>
        <v>1.112406354702574E-3</v>
      </c>
      <c r="P19" s="76">
        <f>分析係数表!C22</f>
        <v>8.038175161462835E-2</v>
      </c>
      <c r="Q19" s="82">
        <f t="shared" si="5"/>
        <v>8.9417171298236461E-5</v>
      </c>
      <c r="R19" s="83">
        <v>1.7149832001334036E-3</v>
      </c>
      <c r="S19" s="84">
        <f t="shared" si="6"/>
        <v>1.2211205734388088E-2</v>
      </c>
      <c r="T19" s="85">
        <f>分析係数表!F22</f>
        <v>0.41254969334958147</v>
      </c>
      <c r="U19" s="86">
        <f t="shared" si="7"/>
        <v>5.0377291811504561E-3</v>
      </c>
      <c r="V19" s="87">
        <f>分析係数表!D22</f>
        <v>4.4848872285594421E-2</v>
      </c>
      <c r="W19" s="88">
        <f t="shared" si="8"/>
        <v>0</v>
      </c>
      <c r="X19" s="76">
        <f>分析係数表!E22</f>
        <v>4.3889965439399083E-2</v>
      </c>
      <c r="Y19" s="89">
        <f t="shared" si="9"/>
        <v>0</v>
      </c>
    </row>
    <row r="20" spans="1:25" x14ac:dyDescent="0.2">
      <c r="A20" s="6" t="s">
        <v>8</v>
      </c>
      <c r="B20" s="5" t="s">
        <v>270</v>
      </c>
      <c r="C20" s="90"/>
      <c r="D20" s="76">
        <f>投入係数表!AH20</f>
        <v>1.2215381608521451E-5</v>
      </c>
      <c r="E20" s="77">
        <f t="shared" si="0"/>
        <v>1.2215381608521451E-3</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6.5836294461989067E-4</v>
      </c>
      <c r="P20" s="76">
        <f>分析係数表!C23</f>
        <v>0</v>
      </c>
      <c r="Q20" s="82">
        <f t="shared" si="5"/>
        <v>0</v>
      </c>
      <c r="R20" s="83">
        <v>0</v>
      </c>
      <c r="S20" s="84">
        <f t="shared" si="6"/>
        <v>0</v>
      </c>
      <c r="T20" s="85">
        <f>分析係数表!F23</f>
        <v>0.44051299826689777</v>
      </c>
      <c r="U20" s="86">
        <f t="shared" si="7"/>
        <v>0</v>
      </c>
      <c r="V20" s="87">
        <f>分析係数表!D23</f>
        <v>7.0128249566724435E-2</v>
      </c>
      <c r="W20" s="88">
        <f t="shared" si="8"/>
        <v>0</v>
      </c>
      <c r="X20" s="76">
        <f>分析係数表!E23</f>
        <v>7.0031195840554589E-2</v>
      </c>
      <c r="Y20" s="89">
        <f t="shared" si="9"/>
        <v>0</v>
      </c>
    </row>
    <row r="21" spans="1:25" x14ac:dyDescent="0.2">
      <c r="A21" s="6" t="s">
        <v>9</v>
      </c>
      <c r="B21" s="5" t="s">
        <v>271</v>
      </c>
      <c r="C21" s="90"/>
      <c r="D21" s="76">
        <f>投入係数表!AH21</f>
        <v>3.2370761262581842E-3</v>
      </c>
      <c r="E21" s="77">
        <f t="shared" si="0"/>
        <v>0.32370761262581843</v>
      </c>
      <c r="F21" s="76">
        <f>分析係数表!C24</f>
        <v>0.43147437344773087</v>
      </c>
      <c r="G21" s="77">
        <f t="shared" si="1"/>
        <v>0.13967153933798579</v>
      </c>
      <c r="H21" s="77">
        <v>0.167264679357258</v>
      </c>
      <c r="I21" s="77">
        <f t="shared" si="2"/>
        <v>0.167264679357258</v>
      </c>
      <c r="J21" s="76">
        <f>分析係数表!G24</f>
        <v>0.20829056454796685</v>
      </c>
      <c r="K21" s="78">
        <f t="shared" si="3"/>
        <v>3.4839654492257927E-2</v>
      </c>
      <c r="L21" s="79"/>
      <c r="M21" s="80"/>
      <c r="N21" s="81">
        <f>分析係数表!H24</f>
        <v>3.3906948002854204E-4</v>
      </c>
      <c r="O21" s="82">
        <f t="shared" si="4"/>
        <v>8.6949313030833843E-3</v>
      </c>
      <c r="P21" s="76">
        <f>分析係数表!C24</f>
        <v>0.43147437344773087</v>
      </c>
      <c r="Q21" s="82">
        <f t="shared" si="5"/>
        <v>3.7516400361689655E-3</v>
      </c>
      <c r="R21" s="83">
        <v>1.6249978698032796E-2</v>
      </c>
      <c r="S21" s="84">
        <f t="shared" si="6"/>
        <v>0.1835146580552908</v>
      </c>
      <c r="T21" s="85">
        <f>分析係数表!F24</f>
        <v>0.39163047769443349</v>
      </c>
      <c r="U21" s="86">
        <f t="shared" si="7"/>
        <v>7.1869933198124153E-2</v>
      </c>
      <c r="V21" s="87">
        <f>分析係数表!D24</f>
        <v>4.8716936439005133E-2</v>
      </c>
      <c r="W21" s="88">
        <f t="shared" si="8"/>
        <v>0</v>
      </c>
      <c r="X21" s="76">
        <f>分析係数表!E24</f>
        <v>4.4926964074220289E-2</v>
      </c>
      <c r="Y21" s="89">
        <f t="shared" si="9"/>
        <v>0</v>
      </c>
    </row>
    <row r="22" spans="1:25" x14ac:dyDescent="0.2">
      <c r="A22" s="6" t="s">
        <v>10</v>
      </c>
      <c r="B22" s="5" t="s">
        <v>272</v>
      </c>
      <c r="C22" s="90"/>
      <c r="D22" s="76">
        <f>投入係数表!AH22</f>
        <v>2.2354148343594255E-3</v>
      </c>
      <c r="E22" s="77">
        <f t="shared" si="0"/>
        <v>0.22354148343594255</v>
      </c>
      <c r="F22" s="76">
        <f>分析係数表!C25</f>
        <v>2.0402938023075357E-2</v>
      </c>
      <c r="G22" s="77">
        <f t="shared" si="1"/>
        <v>4.560903032129862E-3</v>
      </c>
      <c r="H22" s="77">
        <v>9.4308038134784805E-3</v>
      </c>
      <c r="I22" s="77">
        <f t="shared" si="2"/>
        <v>9.4308038134784805E-3</v>
      </c>
      <c r="J22" s="76">
        <f>分析係数表!G25</f>
        <v>0.19686528023418917</v>
      </c>
      <c r="K22" s="78">
        <f t="shared" si="3"/>
        <v>1.856597835574101E-3</v>
      </c>
      <c r="L22" s="79"/>
      <c r="M22" s="80"/>
      <c r="N22" s="81">
        <f>分析係数表!H25</f>
        <v>5.1170276620495381E-4</v>
      </c>
      <c r="O22" s="82">
        <f t="shared" si="4"/>
        <v>1.3121854551389547E-2</v>
      </c>
      <c r="P22" s="76">
        <f>分析係数表!C25</f>
        <v>2.0402938023075357E-2</v>
      </c>
      <c r="Q22" s="82">
        <f t="shared" si="5"/>
        <v>2.6772438515981024E-4</v>
      </c>
      <c r="R22" s="83">
        <v>3.2499267595414768E-3</v>
      </c>
      <c r="S22" s="84">
        <f t="shared" si="6"/>
        <v>1.2680730573019957E-2</v>
      </c>
      <c r="T22" s="85">
        <f>分析係数表!F25</f>
        <v>0.34975910227480639</v>
      </c>
      <c r="U22" s="86">
        <f t="shared" si="7"/>
        <v>4.4352009414081513E-3</v>
      </c>
      <c r="V22" s="87">
        <f>分析係数表!D25</f>
        <v>8.9406598768067336E-2</v>
      </c>
      <c r="W22" s="88">
        <f t="shared" si="8"/>
        <v>0</v>
      </c>
      <c r="X22" s="76">
        <f>分析係数表!E25</f>
        <v>8.5991339879246204E-2</v>
      </c>
      <c r="Y22" s="89">
        <f t="shared" si="9"/>
        <v>0</v>
      </c>
    </row>
    <row r="23" spans="1:25" x14ac:dyDescent="0.2">
      <c r="A23" s="6" t="s">
        <v>11</v>
      </c>
      <c r="B23" s="5" t="s">
        <v>35</v>
      </c>
      <c r="C23" s="90"/>
      <c r="D23" s="76">
        <f>投入係数表!AH23</f>
        <v>1.8567380044952604E-3</v>
      </c>
      <c r="E23" s="77">
        <f t="shared" si="0"/>
        <v>0.18567380044952606</v>
      </c>
      <c r="F23" s="76">
        <f>分析係数表!C26</f>
        <v>0.47286916478187335</v>
      </c>
      <c r="G23" s="77">
        <f t="shared" si="1"/>
        <v>8.7799414940443604E-2</v>
      </c>
      <c r="H23" s="77">
        <v>0.13647364140063717</v>
      </c>
      <c r="I23" s="77">
        <f t="shared" si="2"/>
        <v>0.13647364140063717</v>
      </c>
      <c r="J23" s="76">
        <f>分析係数表!G26</f>
        <v>0.19643719482749369</v>
      </c>
      <c r="K23" s="78">
        <f t="shared" si="3"/>
        <v>2.6808499284634472E-2</v>
      </c>
      <c r="L23" s="79"/>
      <c r="M23" s="80"/>
      <c r="N23" s="81">
        <f>分析係数表!H26</f>
        <v>1.0239367117519889E-2</v>
      </c>
      <c r="O23" s="82">
        <f t="shared" si="4"/>
        <v>0.26257330405081575</v>
      </c>
      <c r="P23" s="76">
        <f>分析係数表!C26</f>
        <v>0.47286916478187335</v>
      </c>
      <c r="Q23" s="82">
        <f t="shared" si="5"/>
        <v>0.12416281898052613</v>
      </c>
      <c r="R23" s="83">
        <v>0.14319356575264888</v>
      </c>
      <c r="S23" s="84">
        <f t="shared" si="6"/>
        <v>0.27966720715328608</v>
      </c>
      <c r="T23" s="85">
        <f>分析係数表!F26</f>
        <v>0.33423527698357336</v>
      </c>
      <c r="U23" s="86">
        <f t="shared" si="7"/>
        <v>9.3474646446100956E-2</v>
      </c>
      <c r="V23" s="87">
        <f>分析係数表!D26</f>
        <v>2.4038203573536514E-2</v>
      </c>
      <c r="W23" s="88">
        <f t="shared" si="8"/>
        <v>0</v>
      </c>
      <c r="X23" s="76">
        <f>分析係数表!E26</f>
        <v>2.5471604105504413E-2</v>
      </c>
      <c r="Y23" s="89">
        <f t="shared" si="9"/>
        <v>0</v>
      </c>
    </row>
    <row r="24" spans="1:25" x14ac:dyDescent="0.2">
      <c r="A24" s="6" t="s">
        <v>12</v>
      </c>
      <c r="B24" s="5" t="s">
        <v>366</v>
      </c>
      <c r="C24" s="90"/>
      <c r="D24" s="76">
        <f>投入係数表!AH24</f>
        <v>1.6979380435844815E-3</v>
      </c>
      <c r="E24" s="77">
        <f t="shared" si="0"/>
        <v>0.16979380435844815</v>
      </c>
      <c r="F24" s="76">
        <f>分析係数表!C27</f>
        <v>1</v>
      </c>
      <c r="G24" s="77">
        <f t="shared" si="1"/>
        <v>0.16979380435844815</v>
      </c>
      <c r="H24" s="77">
        <v>0.18837339632242411</v>
      </c>
      <c r="I24" s="77">
        <f t="shared" si="2"/>
        <v>0.18837339632242411</v>
      </c>
      <c r="J24" s="76">
        <f>分析係数表!G27</f>
        <v>0.17103446822411195</v>
      </c>
      <c r="K24" s="78">
        <f t="shared" si="3"/>
        <v>3.2218343667575693E-2</v>
      </c>
      <c r="L24" s="79"/>
      <c r="M24" s="80"/>
      <c r="N24" s="81">
        <f>分析係数表!H27</f>
        <v>1.1068892190070134E-2</v>
      </c>
      <c r="O24" s="82">
        <f t="shared" si="4"/>
        <v>0.28384523781318943</v>
      </c>
      <c r="P24" s="76">
        <f>分析係数表!C27</f>
        <v>1</v>
      </c>
      <c r="Q24" s="82">
        <f t="shared" si="5"/>
        <v>0.28384523781318943</v>
      </c>
      <c r="R24" s="83">
        <v>0.29613359269926409</v>
      </c>
      <c r="S24" s="84">
        <f t="shared" si="6"/>
        <v>0.48450698902168821</v>
      </c>
      <c r="T24" s="85">
        <f>分析係数表!F27</f>
        <v>0.3217420626139369</v>
      </c>
      <c r="U24" s="86">
        <f t="shared" si="7"/>
        <v>0.15588627799870605</v>
      </c>
      <c r="V24" s="87">
        <f>分析係数表!D27</f>
        <v>3.5680038778069315E-2</v>
      </c>
      <c r="W24" s="88">
        <f t="shared" si="8"/>
        <v>0</v>
      </c>
      <c r="X24" s="76">
        <f>分析係数表!E27</f>
        <v>4.2729638879229495E-2</v>
      </c>
      <c r="Y24" s="89">
        <f t="shared" si="9"/>
        <v>0</v>
      </c>
    </row>
    <row r="25" spans="1:25" x14ac:dyDescent="0.2">
      <c r="A25" s="6" t="s">
        <v>13</v>
      </c>
      <c r="B25" s="5" t="s">
        <v>192</v>
      </c>
      <c r="C25" s="90"/>
      <c r="D25" s="76">
        <f>投入係数表!AH25</f>
        <v>5.4847063422261309E-3</v>
      </c>
      <c r="E25" s="77">
        <f t="shared" si="0"/>
        <v>0.54847063422261311</v>
      </c>
      <c r="F25" s="76">
        <f>分析係数表!C28</f>
        <v>0.16320886633176235</v>
      </c>
      <c r="G25" s="77">
        <f t="shared" si="1"/>
        <v>8.9515270427735383E-2</v>
      </c>
      <c r="H25" s="77">
        <v>0.14968192564675131</v>
      </c>
      <c r="I25" s="77">
        <f t="shared" si="2"/>
        <v>0.14968192564675131</v>
      </c>
      <c r="J25" s="76">
        <f>分析係数表!G28</f>
        <v>0.12483282142099486</v>
      </c>
      <c r="K25" s="78">
        <f t="shared" si="3"/>
        <v>1.8685217094211538E-2</v>
      </c>
      <c r="L25" s="79"/>
      <c r="M25" s="80"/>
      <c r="N25" s="81">
        <f>分析係数表!H28</f>
        <v>1.8347819774390428E-2</v>
      </c>
      <c r="O25" s="82">
        <f t="shared" si="4"/>
        <v>0.47050248369818054</v>
      </c>
      <c r="P25" s="76">
        <f>分析係数表!C28</f>
        <v>0.16320886633176235</v>
      </c>
      <c r="Q25" s="82">
        <f t="shared" si="5"/>
        <v>7.6790176970658541E-2</v>
      </c>
      <c r="R25" s="83">
        <v>9.3614617252501822E-2</v>
      </c>
      <c r="S25" s="84">
        <f t="shared" si="6"/>
        <v>0.24329654289925312</v>
      </c>
      <c r="T25" s="85">
        <f>分析係数表!F28</f>
        <v>0.21296475644963428</v>
      </c>
      <c r="U25" s="86">
        <f t="shared" si="7"/>
        <v>5.1813589003577437E-2</v>
      </c>
      <c r="V25" s="87">
        <f>分析係数表!D28</f>
        <v>1.6750140660597507E-2</v>
      </c>
      <c r="W25" s="88">
        <f t="shared" si="8"/>
        <v>0</v>
      </c>
      <c r="X25" s="76">
        <f>分析係数表!E28</f>
        <v>1.6630233266000719E-2</v>
      </c>
      <c r="Y25" s="89">
        <f t="shared" si="9"/>
        <v>0</v>
      </c>
    </row>
    <row r="26" spans="1:25" x14ac:dyDescent="0.2">
      <c r="A26" s="6" t="s">
        <v>14</v>
      </c>
      <c r="B26" s="5" t="s">
        <v>50</v>
      </c>
      <c r="C26" s="90"/>
      <c r="D26" s="76">
        <f>投入係数表!AH26</f>
        <v>8.9294439558291801E-3</v>
      </c>
      <c r="E26" s="77">
        <f t="shared" si="0"/>
        <v>0.89294439558291805</v>
      </c>
      <c r="F26" s="76">
        <f>分析係数表!C29</f>
        <v>0.17511419896605485</v>
      </c>
      <c r="G26" s="77">
        <f t="shared" si="1"/>
        <v>0.15636724255373069</v>
      </c>
      <c r="H26" s="77">
        <v>0.18082355955355783</v>
      </c>
      <c r="I26" s="77">
        <f t="shared" si="2"/>
        <v>0.18082355955355783</v>
      </c>
      <c r="J26" s="76">
        <f>分析係数表!G29</f>
        <v>0.26067586141523297</v>
      </c>
      <c r="K26" s="78">
        <f t="shared" si="3"/>
        <v>4.7136337150792365E-2</v>
      </c>
      <c r="L26" s="79"/>
      <c r="M26" s="80"/>
      <c r="N26" s="81">
        <f>分析係数表!H29</f>
        <v>9.8560326923179068E-3</v>
      </c>
      <c r="O26" s="82">
        <f t="shared" si="4"/>
        <v>0.25274326422252563</v>
      </c>
      <c r="P26" s="76">
        <f>分析係数表!C29</f>
        <v>0.17511419896605485</v>
      </c>
      <c r="Q26" s="82">
        <f t="shared" si="5"/>
        <v>4.4258934258393522E-2</v>
      </c>
      <c r="R26" s="83">
        <v>6.2156505422025846E-2</v>
      </c>
      <c r="S26" s="84">
        <f t="shared" si="6"/>
        <v>0.24298006497558367</v>
      </c>
      <c r="T26" s="85">
        <f>分析係数表!F29</f>
        <v>0.43490212806294137</v>
      </c>
      <c r="U26" s="86">
        <f t="shared" si="7"/>
        <v>0.10567254733475311</v>
      </c>
      <c r="V26" s="87">
        <f>分析係数表!D29</f>
        <v>6.8771031802455099E-2</v>
      </c>
      <c r="W26" s="88">
        <f t="shared" si="8"/>
        <v>0</v>
      </c>
      <c r="X26" s="76">
        <f>分析係数表!E29</f>
        <v>4.9670600502393476E-2</v>
      </c>
      <c r="Y26" s="89">
        <f t="shared" si="9"/>
        <v>0</v>
      </c>
    </row>
    <row r="27" spans="1:25" x14ac:dyDescent="0.2">
      <c r="A27" s="6" t="s">
        <v>15</v>
      </c>
      <c r="B27" s="5" t="s">
        <v>36</v>
      </c>
      <c r="C27" s="90"/>
      <c r="D27" s="76">
        <f>投入係数表!AH27</f>
        <v>8.2331672041434569E-3</v>
      </c>
      <c r="E27" s="77">
        <f t="shared" si="0"/>
        <v>0.82331672041434567</v>
      </c>
      <c r="F27" s="76">
        <f>分析係数表!C30</f>
        <v>1</v>
      </c>
      <c r="G27" s="77">
        <f t="shared" si="1"/>
        <v>0.82331672041434567</v>
      </c>
      <c r="H27" s="77">
        <v>0.88219412560641508</v>
      </c>
      <c r="I27" s="77">
        <f t="shared" si="2"/>
        <v>0.88219412560641508</v>
      </c>
      <c r="J27" s="76">
        <f>分析係数表!G30</f>
        <v>0.34449040627670319</v>
      </c>
      <c r="K27" s="78">
        <f t="shared" si="3"/>
        <v>0.30390741274507488</v>
      </c>
      <c r="L27" s="79"/>
      <c r="M27" s="80"/>
      <c r="N27" s="81">
        <f>分析係数表!H30</f>
        <v>0</v>
      </c>
      <c r="O27" s="82">
        <f t="shared" si="4"/>
        <v>0</v>
      </c>
      <c r="P27" s="76">
        <f>分析係数表!C30</f>
        <v>1</v>
      </c>
      <c r="Q27" s="82">
        <f t="shared" si="5"/>
        <v>0</v>
      </c>
      <c r="R27" s="83">
        <v>8.6078688176618193E-2</v>
      </c>
      <c r="S27" s="84">
        <f t="shared" si="6"/>
        <v>0.96827281378303331</v>
      </c>
      <c r="T27" s="85">
        <f>分析係数表!F30</f>
        <v>0.43986930008545017</v>
      </c>
      <c r="U27" s="86">
        <f t="shared" si="7"/>
        <v>0.42591348489051228</v>
      </c>
      <c r="V27" s="87">
        <f>分析係数表!D30</f>
        <v>8.0303736502757711E-2</v>
      </c>
      <c r="W27" s="88">
        <f t="shared" si="8"/>
        <v>0</v>
      </c>
      <c r="X27" s="76">
        <f>分析係数表!E30</f>
        <v>6.1266798726015689E-2</v>
      </c>
      <c r="Y27" s="89">
        <f t="shared" si="9"/>
        <v>0</v>
      </c>
    </row>
    <row r="28" spans="1:25" x14ac:dyDescent="0.2">
      <c r="A28" s="6" t="s">
        <v>16</v>
      </c>
      <c r="B28" s="5" t="s">
        <v>193</v>
      </c>
      <c r="C28" s="90"/>
      <c r="D28" s="76">
        <f>投入係数表!AH28</f>
        <v>1.2093227792436236E-2</v>
      </c>
      <c r="E28" s="77">
        <f t="shared" si="0"/>
        <v>1.2093227792436236</v>
      </c>
      <c r="F28" s="76">
        <f>分析係数表!C31</f>
        <v>0.18996181002708823</v>
      </c>
      <c r="G28" s="77">
        <f t="shared" si="1"/>
        <v>0.22972514405210759</v>
      </c>
      <c r="H28" s="77">
        <v>0.2980175465881279</v>
      </c>
      <c r="I28" s="77">
        <f t="shared" si="2"/>
        <v>0.2980175465881279</v>
      </c>
      <c r="J28" s="76">
        <f>分析係数表!G31</f>
        <v>7.0838389091119197E-2</v>
      </c>
      <c r="K28" s="78">
        <f t="shared" si="3"/>
        <v>2.1111082921190547E-2</v>
      </c>
      <c r="L28" s="79"/>
      <c r="M28" s="80"/>
      <c r="N28" s="81">
        <f>分析係数表!H31</f>
        <v>2.3010689098960483E-2</v>
      </c>
      <c r="O28" s="82">
        <f t="shared" si="4"/>
        <v>0.59007481574345522</v>
      </c>
      <c r="P28" s="76">
        <f>分析係数表!C31</f>
        <v>0.18996181002708823</v>
      </c>
      <c r="Q28" s="82">
        <f t="shared" si="5"/>
        <v>0.11209168005002733</v>
      </c>
      <c r="R28" s="83">
        <v>0.15468116734541471</v>
      </c>
      <c r="S28" s="84">
        <f t="shared" si="6"/>
        <v>0.45269871393354261</v>
      </c>
      <c r="T28" s="85">
        <f>分析係数表!F31</f>
        <v>0.34223146703645924</v>
      </c>
      <c r="U28" s="86">
        <f t="shared" si="7"/>
        <v>0.15492774499499468</v>
      </c>
      <c r="V28" s="87">
        <f>分析係数表!D31</f>
        <v>4.4201768070722826E-2</v>
      </c>
      <c r="W28" s="88">
        <f t="shared" si="8"/>
        <v>0</v>
      </c>
      <c r="X28" s="76">
        <f>分析係数表!E31</f>
        <v>3.8597099439533135E-2</v>
      </c>
      <c r="Y28" s="89">
        <f t="shared" si="9"/>
        <v>0</v>
      </c>
    </row>
    <row r="29" spans="1:25" x14ac:dyDescent="0.2">
      <c r="A29" s="6" t="s">
        <v>17</v>
      </c>
      <c r="B29" s="5" t="s">
        <v>273</v>
      </c>
      <c r="C29" s="90"/>
      <c r="D29" s="76">
        <f>投入係数表!AH29</f>
        <v>4.0188605492035567E-3</v>
      </c>
      <c r="E29" s="77">
        <f t="shared" si="0"/>
        <v>0.40188605492035567</v>
      </c>
      <c r="F29" s="76">
        <f>分析係数表!C32</f>
        <v>1</v>
      </c>
      <c r="G29" s="77">
        <f t="shared" si="1"/>
        <v>0.40188605492035567</v>
      </c>
      <c r="H29" s="77">
        <v>0.48565360449697692</v>
      </c>
      <c r="I29" s="77">
        <f t="shared" si="2"/>
        <v>0.48565360449697692</v>
      </c>
      <c r="J29" s="76">
        <f>分析係数表!G32</f>
        <v>0.14032906064664244</v>
      </c>
      <c r="K29" s="78">
        <f t="shared" si="3"/>
        <v>6.8151314118716777E-2</v>
      </c>
      <c r="L29" s="79"/>
      <c r="M29" s="80"/>
      <c r="N29" s="81">
        <f>分析係数表!H32</f>
        <v>6.1785010473086027E-3</v>
      </c>
      <c r="O29" s="82">
        <f t="shared" si="4"/>
        <v>0.15843844794835232</v>
      </c>
      <c r="P29" s="76">
        <f>分析係数表!C32</f>
        <v>1</v>
      </c>
      <c r="Q29" s="82">
        <f t="shared" si="5"/>
        <v>0.15843844794835232</v>
      </c>
      <c r="R29" s="83">
        <v>0.21815957805024999</v>
      </c>
      <c r="S29" s="84">
        <f t="shared" si="6"/>
        <v>0.70381318254722691</v>
      </c>
      <c r="T29" s="85">
        <f>分析係数表!F32</f>
        <v>0.48206428161469295</v>
      </c>
      <c r="U29" s="86">
        <f t="shared" si="7"/>
        <v>0.33928319623557968</v>
      </c>
      <c r="V29" s="87">
        <f>分析係数表!D32</f>
        <v>1.827051846183279E-2</v>
      </c>
      <c r="W29" s="88">
        <f t="shared" si="8"/>
        <v>0</v>
      </c>
      <c r="X29" s="76">
        <f>分析係数表!E32</f>
        <v>2.7549263439831644E-2</v>
      </c>
      <c r="Y29" s="89">
        <f t="shared" si="9"/>
        <v>0</v>
      </c>
    </row>
    <row r="30" spans="1:25" x14ac:dyDescent="0.2">
      <c r="A30" s="6" t="s">
        <v>18</v>
      </c>
      <c r="B30" s="5" t="s">
        <v>274</v>
      </c>
      <c r="C30" s="90"/>
      <c r="D30" s="76">
        <f>投入係数表!AH30</f>
        <v>2.7509039382390306E-2</v>
      </c>
      <c r="E30" s="77">
        <f t="shared" si="0"/>
        <v>2.7509039382390306</v>
      </c>
      <c r="F30" s="76">
        <f>分析係数表!C33</f>
        <v>0.86409315680331789</v>
      </c>
      <c r="G30" s="77">
        <f t="shared" si="1"/>
        <v>2.3770372680556435</v>
      </c>
      <c r="H30" s="77">
        <v>2.4051280294069159</v>
      </c>
      <c r="I30" s="77">
        <f t="shared" si="2"/>
        <v>2.4051280294069159</v>
      </c>
      <c r="J30" s="76">
        <f>分析係数表!G33</f>
        <v>0.50769230769230766</v>
      </c>
      <c r="K30" s="78">
        <f t="shared" si="3"/>
        <v>1.2210649995450495</v>
      </c>
      <c r="L30" s="79"/>
      <c r="M30" s="80"/>
      <c r="N30" s="81">
        <f>分析係数表!H33</f>
        <v>9.5612281574628043E-4</v>
      </c>
      <c r="O30" s="82">
        <f t="shared" si="4"/>
        <v>2.4518344144464896E-2</v>
      </c>
      <c r="P30" s="76">
        <f>分析係数表!C33</f>
        <v>0.86409315680331789</v>
      </c>
      <c r="Q30" s="82">
        <f t="shared" si="5"/>
        <v>2.1186133391380816E-2</v>
      </c>
      <c r="R30" s="83">
        <v>7.175101621873882E-2</v>
      </c>
      <c r="S30" s="84">
        <f t="shared" si="6"/>
        <v>2.4768790456256546</v>
      </c>
      <c r="T30" s="85">
        <f>分析係数表!F33</f>
        <v>0.64348226623675731</v>
      </c>
      <c r="U30" s="86">
        <f t="shared" si="7"/>
        <v>1.5938277414735329</v>
      </c>
      <c r="V30" s="87">
        <f>分析係数表!D33</f>
        <v>0.11340396130815293</v>
      </c>
      <c r="W30" s="88">
        <f t="shared" si="8"/>
        <v>0</v>
      </c>
      <c r="X30" s="76">
        <f>分析係数表!E33</f>
        <v>0.11146936895439889</v>
      </c>
      <c r="Y30" s="89">
        <f t="shared" si="9"/>
        <v>0</v>
      </c>
    </row>
    <row r="31" spans="1:25" x14ac:dyDescent="0.2">
      <c r="A31" s="6" t="s">
        <v>19</v>
      </c>
      <c r="B31" s="5" t="s">
        <v>275</v>
      </c>
      <c r="C31" s="90"/>
      <c r="D31" s="76">
        <f>投入係数表!AH31</f>
        <v>9.9311052477279397E-3</v>
      </c>
      <c r="E31" s="77">
        <f t="shared" si="0"/>
        <v>0.99311052477279393</v>
      </c>
      <c r="F31" s="76">
        <f>分析係数表!C34</f>
        <v>0.40150848192581112</v>
      </c>
      <c r="G31" s="77">
        <f t="shared" si="1"/>
        <v>0.39874229918607013</v>
      </c>
      <c r="H31" s="77">
        <v>0.58500129640749188</v>
      </c>
      <c r="I31" s="77">
        <f t="shared" si="2"/>
        <v>0.58500129640749188</v>
      </c>
      <c r="J31" s="76">
        <f>分析係数表!G34</f>
        <v>0.42480512041441487</v>
      </c>
      <c r="K31" s="78">
        <f t="shared" si="3"/>
        <v>0.24851154616297338</v>
      </c>
      <c r="L31" s="79"/>
      <c r="M31" s="80"/>
      <c r="N31" s="81">
        <f>分析係数表!H34</f>
        <v>0.15672180898436738</v>
      </c>
      <c r="O31" s="82">
        <f t="shared" si="4"/>
        <v>4.0188971378353582</v>
      </c>
      <c r="P31" s="76">
        <f>分析係数表!C34</f>
        <v>0.40150848192581112</v>
      </c>
      <c r="Q31" s="82">
        <f t="shared" si="5"/>
        <v>1.6136212888282619</v>
      </c>
      <c r="R31" s="83">
        <v>1.7612425186172707</v>
      </c>
      <c r="S31" s="84">
        <f t="shared" si="6"/>
        <v>2.3462438150247626</v>
      </c>
      <c r="T31" s="85">
        <f>分析係数表!F34</f>
        <v>0.69808980649017505</v>
      </c>
      <c r="U31" s="86">
        <f t="shared" si="7"/>
        <v>1.6378888908094067</v>
      </c>
      <c r="V31" s="87">
        <f>分析係数表!D34</f>
        <v>0.1643762608024307</v>
      </c>
      <c r="W31" s="88">
        <f t="shared" si="8"/>
        <v>0</v>
      </c>
      <c r="X31" s="76">
        <f>分析係数表!E34</f>
        <v>0.12280028889497671</v>
      </c>
      <c r="Y31" s="89">
        <f t="shared" si="9"/>
        <v>0</v>
      </c>
    </row>
    <row r="32" spans="1:25" x14ac:dyDescent="0.2">
      <c r="A32" s="6" t="s">
        <v>20</v>
      </c>
      <c r="B32" s="5" t="s">
        <v>37</v>
      </c>
      <c r="C32" s="90"/>
      <c r="D32" s="76">
        <f>投入係数表!AH32</f>
        <v>2.1230333235610282E-2</v>
      </c>
      <c r="E32" s="77">
        <f t="shared" si="0"/>
        <v>2.1230333235610281</v>
      </c>
      <c r="F32" s="76">
        <f>分析係数表!C35</f>
        <v>0.54799934277091245</v>
      </c>
      <c r="G32" s="77">
        <f t="shared" si="1"/>
        <v>1.1634208659921894</v>
      </c>
      <c r="H32" s="77">
        <v>1.3228743519667125</v>
      </c>
      <c r="I32" s="77">
        <f t="shared" si="2"/>
        <v>1.3228743519667125</v>
      </c>
      <c r="J32" s="76">
        <f>分析係数表!G35</f>
        <v>0.31370112289734142</v>
      </c>
      <c r="K32" s="78">
        <f t="shared" si="3"/>
        <v>0.41498716966405058</v>
      </c>
      <c r="L32" s="79"/>
      <c r="M32" s="80"/>
      <c r="N32" s="81">
        <f>分析係数表!H35</f>
        <v>5.7539116932049765E-2</v>
      </c>
      <c r="O32" s="82">
        <f t="shared" si="4"/>
        <v>1.4755048697456956</v>
      </c>
      <c r="P32" s="76">
        <f>分析係数表!C35</f>
        <v>0.54799934277091245</v>
      </c>
      <c r="Q32" s="82">
        <f t="shared" si="5"/>
        <v>0.80857569887592196</v>
      </c>
      <c r="R32" s="83">
        <v>1.1207596917158027</v>
      </c>
      <c r="S32" s="84">
        <f t="shared" si="6"/>
        <v>2.4436340436825152</v>
      </c>
      <c r="T32" s="85">
        <f>分析係数表!F35</f>
        <v>0.64107230038613461</v>
      </c>
      <c r="U32" s="86">
        <f t="shared" si="7"/>
        <v>1.5665460976854222</v>
      </c>
      <c r="V32" s="87">
        <f>分析係数表!D35</f>
        <v>5.5848978444513482E-2</v>
      </c>
      <c r="W32" s="88">
        <f t="shared" si="8"/>
        <v>0</v>
      </c>
      <c r="X32" s="76">
        <f>分析係数表!E35</f>
        <v>5.027147781575015E-2</v>
      </c>
      <c r="Y32" s="89">
        <f t="shared" si="9"/>
        <v>0</v>
      </c>
    </row>
    <row r="33" spans="1:25" x14ac:dyDescent="0.2">
      <c r="A33" s="6" t="s">
        <v>21</v>
      </c>
      <c r="B33" s="5" t="s">
        <v>38</v>
      </c>
      <c r="C33" s="90"/>
      <c r="D33" s="76">
        <f>投入係数表!AH33</f>
        <v>1.6124303723248313E-3</v>
      </c>
      <c r="E33" s="77">
        <f t="shared" si="0"/>
        <v>0.16124303723248312</v>
      </c>
      <c r="F33" s="76">
        <f>分析係数表!C36</f>
        <v>1</v>
      </c>
      <c r="G33" s="77">
        <f t="shared" si="1"/>
        <v>0.16124303723248312</v>
      </c>
      <c r="H33" s="77">
        <v>0.29698547404547126</v>
      </c>
      <c r="I33" s="77">
        <f t="shared" si="2"/>
        <v>0.29698547404547126</v>
      </c>
      <c r="J33" s="76">
        <f>分析係数表!G36</f>
        <v>7.1688905781264842E-2</v>
      </c>
      <c r="K33" s="78">
        <f t="shared" si="3"/>
        <v>2.1290563667250066E-2</v>
      </c>
      <c r="L33" s="79"/>
      <c r="M33" s="80"/>
      <c r="N33" s="81">
        <f>分析係数表!H36</f>
        <v>0.19452761335809809</v>
      </c>
      <c r="O33" s="82">
        <f t="shared" si="4"/>
        <v>4.9883706270439037</v>
      </c>
      <c r="P33" s="76">
        <f>分析係数表!C36</f>
        <v>1</v>
      </c>
      <c r="Q33" s="82">
        <f t="shared" si="5"/>
        <v>4.9883706270439037</v>
      </c>
      <c r="R33" s="83">
        <v>5.3276564828043718</v>
      </c>
      <c r="S33" s="84">
        <f t="shared" si="6"/>
        <v>5.6246419568498434</v>
      </c>
      <c r="T33" s="85">
        <f>分析係数表!F36</f>
        <v>0.82458021691620631</v>
      </c>
      <c r="U33" s="86">
        <f t="shared" si="7"/>
        <v>4.6379684848552394</v>
      </c>
      <c r="V33" s="87">
        <f>分析係数表!D36</f>
        <v>1.8213224015528919E-2</v>
      </c>
      <c r="W33" s="88">
        <f t="shared" si="8"/>
        <v>0</v>
      </c>
      <c r="X33" s="76">
        <f>分析係数表!E36</f>
        <v>9.6003746487667817E-3</v>
      </c>
      <c r="Y33" s="89">
        <f t="shared" si="9"/>
        <v>0</v>
      </c>
    </row>
    <row r="34" spans="1:25" x14ac:dyDescent="0.2">
      <c r="A34" s="6" t="s">
        <v>22</v>
      </c>
      <c r="B34" s="5" t="s">
        <v>378</v>
      </c>
      <c r="C34" s="90"/>
      <c r="D34" s="76">
        <f>投入係数表!AH34</f>
        <v>2.3368025017101533E-2</v>
      </c>
      <c r="E34" s="77">
        <f t="shared" si="0"/>
        <v>2.3368025017101535</v>
      </c>
      <c r="F34" s="76">
        <f>分析係数表!C37</f>
        <v>0.69131042420256494</v>
      </c>
      <c r="G34" s="77">
        <f t="shared" si="1"/>
        <v>1.6154559287348611</v>
      </c>
      <c r="H34" s="77">
        <v>1.93624425495318</v>
      </c>
      <c r="I34" s="77">
        <f t="shared" si="2"/>
        <v>1.93624425495318</v>
      </c>
      <c r="J34" s="76">
        <f>分析係数表!G37</f>
        <v>0.4182361073997049</v>
      </c>
      <c r="K34" s="78">
        <f t="shared" si="3"/>
        <v>0.80980726016665983</v>
      </c>
      <c r="L34" s="79"/>
      <c r="M34" s="80"/>
      <c r="N34" s="81">
        <f>分析係数表!H37</f>
        <v>4.8668421919292611E-2</v>
      </c>
      <c r="O34" s="82">
        <f t="shared" si="4"/>
        <v>1.2480291212942713</v>
      </c>
      <c r="P34" s="76">
        <f>分析係数表!C37</f>
        <v>0.69131042420256494</v>
      </c>
      <c r="Q34" s="82">
        <f t="shared" si="5"/>
        <v>0.86277554125909706</v>
      </c>
      <c r="R34" s="83">
        <v>1.0461178048044453</v>
      </c>
      <c r="S34" s="84">
        <f t="shared" si="6"/>
        <v>2.9823620597576253</v>
      </c>
      <c r="T34" s="85">
        <f>分析係数表!F37</f>
        <v>0.69719766239499947</v>
      </c>
      <c r="U34" s="86">
        <f t="shared" si="7"/>
        <v>2.0792958564785522</v>
      </c>
      <c r="V34" s="87">
        <f>分析係数表!D37</f>
        <v>8.1275923365593528E-2</v>
      </c>
      <c r="W34" s="88">
        <f t="shared" si="8"/>
        <v>0</v>
      </c>
      <c r="X34" s="76">
        <f>分析係数表!E37</f>
        <v>7.6285857025014239E-2</v>
      </c>
      <c r="Y34" s="89">
        <f t="shared" si="9"/>
        <v>0</v>
      </c>
    </row>
    <row r="35" spans="1:25" x14ac:dyDescent="0.2">
      <c r="A35" s="6" t="s">
        <v>23</v>
      </c>
      <c r="B35" s="5" t="s">
        <v>194</v>
      </c>
      <c r="C35" s="90"/>
      <c r="D35" s="76">
        <f>投入係数表!AH35</f>
        <v>3.064839245578032E-2</v>
      </c>
      <c r="E35" s="77">
        <f t="shared" si="0"/>
        <v>3.0648392455780318</v>
      </c>
      <c r="F35" s="76">
        <f>分析係数表!C38</f>
        <v>0.16493332646861969</v>
      </c>
      <c r="G35" s="77">
        <f t="shared" si="1"/>
        <v>0.50549413186475955</v>
      </c>
      <c r="H35" s="77">
        <v>0.58267284254277996</v>
      </c>
      <c r="I35" s="77">
        <f t="shared" si="2"/>
        <v>0.58267284254277996</v>
      </c>
      <c r="J35" s="76">
        <f>分析係数表!G38</f>
        <v>0.22742119554523632</v>
      </c>
      <c r="K35" s="78">
        <f t="shared" si="3"/>
        <v>0.13251215446282025</v>
      </c>
      <c r="L35" s="79"/>
      <c r="M35" s="80"/>
      <c r="N35" s="81">
        <f>分析係数表!H38</f>
        <v>4.333006953137588E-2</v>
      </c>
      <c r="O35" s="82">
        <f t="shared" si="4"/>
        <v>1.1111350331543424</v>
      </c>
      <c r="P35" s="76">
        <f>分析係数表!C38</f>
        <v>0.16493332646861969</v>
      </c>
      <c r="Q35" s="82">
        <f t="shared" si="5"/>
        <v>0.18326319717396572</v>
      </c>
      <c r="R35" s="83">
        <v>0.24049076202689273</v>
      </c>
      <c r="S35" s="84">
        <f t="shared" si="6"/>
        <v>0.82316360456967264</v>
      </c>
      <c r="T35" s="85">
        <f>分析係数表!F38</f>
        <v>0.45295344535830939</v>
      </c>
      <c r="U35" s="86">
        <f t="shared" si="7"/>
        <v>0.37285479078339823</v>
      </c>
      <c r="V35" s="87">
        <f>分析係数表!D38</f>
        <v>0.12785801424579907</v>
      </c>
      <c r="W35" s="88">
        <f t="shared" si="8"/>
        <v>0</v>
      </c>
      <c r="X35" s="76">
        <f>分析係数表!E38</f>
        <v>0.15044665695958442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3.1457361017608272E-2</v>
      </c>
      <c r="I36" s="77">
        <f t="shared" si="2"/>
        <v>100.0314573610176</v>
      </c>
      <c r="J36" s="76">
        <f>分析係数表!G39</f>
        <v>0.35098455975764681</v>
      </c>
      <c r="K36" s="78">
        <f t="shared" si="3"/>
        <v>35.109497023772583</v>
      </c>
      <c r="L36" s="79"/>
      <c r="M36" s="80"/>
      <c r="N36" s="81">
        <f>分析係数表!H39</f>
        <v>3.8129823772400278E-3</v>
      </c>
      <c r="O36" s="82">
        <f t="shared" si="4"/>
        <v>9.7778248361305845E-2</v>
      </c>
      <c r="P36" s="76">
        <f>分析係数表!C39</f>
        <v>1</v>
      </c>
      <c r="Q36" s="82">
        <f t="shared" si="5"/>
        <v>9.7778248361305845E-2</v>
      </c>
      <c r="R36" s="83">
        <v>0.13530156122796155</v>
      </c>
      <c r="S36" s="84">
        <f t="shared" si="6"/>
        <v>100.16675892224556</v>
      </c>
      <c r="T36" s="85">
        <f>分析係数表!F39</f>
        <v>0.70174924264634031</v>
      </c>
      <c r="U36" s="86">
        <f t="shared" si="7"/>
        <v>70.291947212024368</v>
      </c>
      <c r="V36" s="87">
        <f>分析係数表!D39</f>
        <v>4.6491742402032639E-2</v>
      </c>
      <c r="W36" s="88">
        <f t="shared" si="8"/>
        <v>5</v>
      </c>
      <c r="X36" s="76">
        <f>分析係数表!E39</f>
        <v>5.7790970389914979E-2</v>
      </c>
      <c r="Y36" s="89">
        <f t="shared" si="9"/>
        <v>6</v>
      </c>
    </row>
    <row r="37" spans="1:25" x14ac:dyDescent="0.2">
      <c r="A37" s="6" t="s">
        <v>25</v>
      </c>
      <c r="B37" s="5" t="s">
        <v>40</v>
      </c>
      <c r="C37" s="90"/>
      <c r="D37" s="76">
        <f>投入係数表!AH37</f>
        <v>1.3436919769373596E-4</v>
      </c>
      <c r="E37" s="77">
        <f t="shared" si="0"/>
        <v>1.3436919769373596E-2</v>
      </c>
      <c r="F37" s="76">
        <f>分析係数表!C40</f>
        <v>0.986418220166009</v>
      </c>
      <c r="G37" s="77">
        <f t="shared" si="1"/>
        <v>1.3254422483418963E-2</v>
      </c>
      <c r="H37" s="77">
        <v>2.0148915003452658E-2</v>
      </c>
      <c r="I37" s="77">
        <f t="shared" si="2"/>
        <v>2.0148915003452658E-2</v>
      </c>
      <c r="J37" s="76">
        <f>分析係数表!G40</f>
        <v>0.50833339863186511</v>
      </c>
      <c r="K37" s="78">
        <f t="shared" si="3"/>
        <v>1.0242366442449668E-2</v>
      </c>
      <c r="L37" s="79"/>
      <c r="M37" s="80"/>
      <c r="N37" s="81">
        <f>分析係数表!H40</f>
        <v>2.8557086729192376E-2</v>
      </c>
      <c r="O37" s="82">
        <f t="shared" si="4"/>
        <v>0.73230391395185557</v>
      </c>
      <c r="P37" s="76">
        <f>分析係数表!C40</f>
        <v>0.986418220166009</v>
      </c>
      <c r="Q37" s="82">
        <f t="shared" si="5"/>
        <v>0.72235792342099159</v>
      </c>
      <c r="R37" s="83">
        <v>0.72604132441074309</v>
      </c>
      <c r="S37" s="84">
        <f t="shared" si="6"/>
        <v>0.74619023941419571</v>
      </c>
      <c r="T37" s="85">
        <f>分析係数表!F40</f>
        <v>0.70189391861713379</v>
      </c>
      <c r="U37" s="86">
        <f t="shared" si="7"/>
        <v>0.52374639117628707</v>
      </c>
      <c r="V37" s="87">
        <f>分析係数表!D40</f>
        <v>5.9372037079118312E-2</v>
      </c>
      <c r="W37" s="88">
        <f t="shared" si="8"/>
        <v>0</v>
      </c>
      <c r="X37" s="76">
        <f>分析係数表!E40</f>
        <v>3.6992924251091137E-2</v>
      </c>
      <c r="Y37" s="89">
        <f t="shared" si="9"/>
        <v>0</v>
      </c>
    </row>
    <row r="38" spans="1:25" x14ac:dyDescent="0.2">
      <c r="A38" s="6" t="s">
        <v>26</v>
      </c>
      <c r="B38" s="5" t="s">
        <v>277</v>
      </c>
      <c r="C38" s="90"/>
      <c r="D38" s="76">
        <f>投入係数表!AH38</f>
        <v>2.4430763217042901E-5</v>
      </c>
      <c r="E38" s="77">
        <f t="shared" si="0"/>
        <v>2.4430763217042901E-3</v>
      </c>
      <c r="F38" s="76">
        <f>分析係数表!C41</f>
        <v>0.80184103858729516</v>
      </c>
      <c r="G38" s="77">
        <f t="shared" si="1"/>
        <v>1.9589588551433969E-3</v>
      </c>
      <c r="H38" s="77">
        <v>5.3103169854002499E-3</v>
      </c>
      <c r="I38" s="77">
        <f t="shared" si="2"/>
        <v>5.3103169854002499E-3</v>
      </c>
      <c r="J38" s="76">
        <f>分析係数表!G41</f>
        <v>0.44493407945472047</v>
      </c>
      <c r="K38" s="78">
        <f t="shared" si="3"/>
        <v>2.3627409995118265E-3</v>
      </c>
      <c r="L38" s="79"/>
      <c r="M38" s="80"/>
      <c r="N38" s="81">
        <f>分析係数表!H41</f>
        <v>5.1019775806905684E-2</v>
      </c>
      <c r="O38" s="82">
        <f t="shared" si="4"/>
        <v>1.3083260861532517</v>
      </c>
      <c r="P38" s="76">
        <f>分析係数表!C41</f>
        <v>0.80184103858729516</v>
      </c>
      <c r="Q38" s="82">
        <f t="shared" si="5"/>
        <v>1.0490695477319745</v>
      </c>
      <c r="R38" s="83">
        <v>1.0689173750037602</v>
      </c>
      <c r="S38" s="84">
        <f t="shared" si="6"/>
        <v>1.0742276919891605</v>
      </c>
      <c r="T38" s="85">
        <f>分析係数表!F41</f>
        <v>0.54844555184325272</v>
      </c>
      <c r="U38" s="86">
        <f t="shared" si="7"/>
        <v>0.58915539933829886</v>
      </c>
      <c r="V38" s="87">
        <f>分析係数表!D41</f>
        <v>0.12300192021580549</v>
      </c>
      <c r="W38" s="88">
        <f t="shared" si="8"/>
        <v>0</v>
      </c>
      <c r="X38" s="76">
        <f>分析係数表!E41</f>
        <v>0.11337510103012113</v>
      </c>
      <c r="Y38" s="89">
        <f t="shared" si="9"/>
        <v>0</v>
      </c>
    </row>
    <row r="39" spans="1:25" x14ac:dyDescent="0.2">
      <c r="A39" s="6" t="s">
        <v>51</v>
      </c>
      <c r="B39" s="5" t="s">
        <v>368</v>
      </c>
      <c r="C39" s="90"/>
      <c r="D39" s="76">
        <f>投入係数表!AH39</f>
        <v>0</v>
      </c>
      <c r="E39" s="77">
        <f>$C$36*D39</f>
        <v>0</v>
      </c>
      <c r="F39" s="76">
        <f>分析係数表!C42</f>
        <v>0.44131191733123665</v>
      </c>
      <c r="G39" s="77">
        <f>E39*F39</f>
        <v>0</v>
      </c>
      <c r="H39" s="77">
        <v>1.3031697110977777E-2</v>
      </c>
      <c r="I39" s="77">
        <f>C39+H39</f>
        <v>1.3031697110977777E-2</v>
      </c>
      <c r="J39" s="76">
        <f>分析係数表!G42</f>
        <v>0.48534983581712554</v>
      </c>
      <c r="K39" s="78">
        <f>I39*J39</f>
        <v>6.3249320532315738E-3</v>
      </c>
      <c r="L39" s="79"/>
      <c r="M39" s="80"/>
      <c r="N39" s="81">
        <f>分析係数表!H42</f>
        <v>1.2950152359941286E-2</v>
      </c>
      <c r="O39" s="82">
        <f t="shared" si="4"/>
        <v>0.33208735013447449</v>
      </c>
      <c r="P39" s="76">
        <f>分析係数表!C42</f>
        <v>0.44131191733123665</v>
      </c>
      <c r="Q39" s="82">
        <f>O39*P39</f>
        <v>0.14655410520929466</v>
      </c>
      <c r="R39" s="83">
        <v>0.15490526132633839</v>
      </c>
      <c r="S39" s="84">
        <f>I39+R39</f>
        <v>0.16793695843731615</v>
      </c>
      <c r="T39" s="85">
        <f>分析係数表!F42</f>
        <v>0.55380146501641825</v>
      </c>
      <c r="U39" s="86">
        <f>S39*T39</f>
        <v>9.3003733612987027E-2</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投入係数表!AH40</f>
        <v>9.2201700381119911E-2</v>
      </c>
      <c r="E40" s="77">
        <f>$C$36*D40</f>
        <v>9.2201700381119913</v>
      </c>
      <c r="F40" s="76">
        <f>分析係数表!C43</f>
        <v>0.58313408441687564</v>
      </c>
      <c r="G40" s="77">
        <f>E40*F40</f>
        <v>5.3765954133423453</v>
      </c>
      <c r="H40" s="77">
        <v>6.3475110096185823</v>
      </c>
      <c r="I40" s="77">
        <f>C40+H40</f>
        <v>6.3475110096185823</v>
      </c>
      <c r="J40" s="76">
        <f>分析係数表!G43</f>
        <v>0.35547453496171444</v>
      </c>
      <c r="K40" s="78">
        <f>I40*J40</f>
        <v>2.2563785243085279</v>
      </c>
      <c r="L40" s="79"/>
      <c r="M40" s="80"/>
      <c r="N40" s="81">
        <f>分析係数表!H43</f>
        <v>3.5303064373624467E-2</v>
      </c>
      <c r="O40" s="82">
        <f t="shared" si="4"/>
        <v>0.905294453193358</v>
      </c>
      <c r="P40" s="76">
        <f>分析係数表!C43</f>
        <v>0.58313408441687564</v>
      </c>
      <c r="Q40" s="82">
        <f>O40*P40</f>
        <v>0.52790805209058489</v>
      </c>
      <c r="R40" s="83">
        <v>1.0883336822508132</v>
      </c>
      <c r="S40" s="84">
        <f>I40+R40</f>
        <v>7.435844691869395</v>
      </c>
      <c r="T40" s="85">
        <f>分析係数表!F43</f>
        <v>0.6082654287782493</v>
      </c>
      <c r="U40" s="86">
        <f>S40*T40</f>
        <v>4.5229672598284063</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投入係数表!AH41</f>
        <v>4.8861526434085798E-4</v>
      </c>
      <c r="E41" s="77">
        <f>$C$36*D41</f>
        <v>4.8861526434085797E-2</v>
      </c>
      <c r="F41" s="76">
        <f>分析係数表!C44</f>
        <v>0.48869592147894036</v>
      </c>
      <c r="G41" s="77">
        <f>E41*F41</f>
        <v>2.3878428685573161E-2</v>
      </c>
      <c r="H41" s="77">
        <v>3.5442905005965711E-2</v>
      </c>
      <c r="I41" s="77">
        <f>C41+H41</f>
        <v>3.5442905005965711E-2</v>
      </c>
      <c r="J41" s="76">
        <f>分析係数表!G44</f>
        <v>0.26651387949759747</v>
      </c>
      <c r="K41" s="78">
        <f>I41*J41</f>
        <v>9.4460261138047397E-3</v>
      </c>
      <c r="L41" s="79"/>
      <c r="M41" s="80"/>
      <c r="N41" s="81">
        <f>分析係数表!H44</f>
        <v>0.11648762971842183</v>
      </c>
      <c r="O41" s="82">
        <f t="shared" si="4"/>
        <v>2.9871515949339731</v>
      </c>
      <c r="P41" s="76">
        <f>分析係数表!C44</f>
        <v>0.48869592147894036</v>
      </c>
      <c r="Q41" s="82">
        <f>O41*P41</f>
        <v>1.4598088012835444</v>
      </c>
      <c r="R41" s="83">
        <v>1.4860962552955213</v>
      </c>
      <c r="S41" s="84">
        <f>I41+R41</f>
        <v>1.5215391603014869</v>
      </c>
      <c r="T41" s="85">
        <f>分析係数表!F44</f>
        <v>0.48744292920528731</v>
      </c>
      <c r="U41" s="86">
        <f>S41*T41</f>
        <v>0.74166350519791002</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投入係数表!AH42</f>
        <v>5.0327372227108374E-3</v>
      </c>
      <c r="E42" s="77">
        <f>$C$36*D42</f>
        <v>0.50327372227108369</v>
      </c>
      <c r="F42" s="76">
        <f>分析係数表!C45</f>
        <v>1</v>
      </c>
      <c r="G42" s="77">
        <f>E42*F42</f>
        <v>0.50327372227108369</v>
      </c>
      <c r="H42" s="77">
        <v>0.55814875868480662</v>
      </c>
      <c r="I42" s="77">
        <f>C42+H42</f>
        <v>0.55814875868480662</v>
      </c>
      <c r="J42" s="76">
        <f>分析係数表!G45</f>
        <v>0</v>
      </c>
      <c r="K42" s="78">
        <f>I42*J42</f>
        <v>0</v>
      </c>
      <c r="L42" s="79"/>
      <c r="M42" s="80"/>
      <c r="N42" s="81">
        <f>分析係数表!H45</f>
        <v>0</v>
      </c>
      <c r="O42" s="82">
        <f t="shared" si="4"/>
        <v>0</v>
      </c>
      <c r="P42" s="76">
        <f>分析係数表!C45</f>
        <v>1</v>
      </c>
      <c r="Q42" s="82">
        <f>O42*P42</f>
        <v>0</v>
      </c>
      <c r="R42" s="83">
        <v>4.1956803379178689E-2</v>
      </c>
      <c r="S42" s="84">
        <f>I42+R42</f>
        <v>0.60010556206398535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3.8356298250757353E-3</v>
      </c>
      <c r="E43" s="77">
        <f>$C$36*D43</f>
        <v>0.38356298250757354</v>
      </c>
      <c r="F43" s="76">
        <f>分析係数表!C46</f>
        <v>0.30494810971089692</v>
      </c>
      <c r="G43" s="77">
        <f>E43*F43</f>
        <v>0.11696680647075837</v>
      </c>
      <c r="H43" s="77">
        <v>0.16587408629308789</v>
      </c>
      <c r="I43" s="77">
        <f>C43+H43</f>
        <v>0.16587408629308789</v>
      </c>
      <c r="J43" s="76">
        <f>分析係数表!G46</f>
        <v>9.2473281285530198E-3</v>
      </c>
      <c r="K43" s="78">
        <f>I43*J43</f>
        <v>1.5338921039761025E-3</v>
      </c>
      <c r="L43" s="79"/>
      <c r="M43" s="80"/>
      <c r="N43" s="81">
        <f>分析係数表!H46</f>
        <v>2.1824388568312321E-2</v>
      </c>
      <c r="O43" s="82">
        <f t="shared" si="4"/>
        <v>0.55965390726791542</v>
      </c>
      <c r="P43" s="76">
        <f>分析係数表!C46</f>
        <v>0.30494810971089692</v>
      </c>
      <c r="Q43" s="82">
        <f>O43*P43</f>
        <v>0.1706654011136684</v>
      </c>
      <c r="R43" s="83">
        <v>0.19785973886882036</v>
      </c>
      <c r="S43" s="84">
        <f>I43+R43</f>
        <v>0.36373382516190822</v>
      </c>
      <c r="T43" s="85">
        <f>分析係数表!F46</f>
        <v>0.31334798756916549</v>
      </c>
      <c r="U43" s="86">
        <f>S43*T43</f>
        <v>0.11397526212531862</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投入係数表!AH44</f>
        <v>0.28769666764389717</v>
      </c>
      <c r="E44" s="91">
        <f>SUM(E5:E43)</f>
        <v>28.769666764389715</v>
      </c>
      <c r="F44" s="92">
        <f>分析係数表!C47</f>
        <v>0.48015758503444039</v>
      </c>
      <c r="G44" s="91">
        <f>SUM(G5:G43)</f>
        <v>14.566346194857992</v>
      </c>
      <c r="H44" s="91">
        <f>SUM(H5:H43)</f>
        <v>17.25745417198987</v>
      </c>
      <c r="I44" s="91">
        <f>SUM(I5:I43)</f>
        <v>117.25745417198986</v>
      </c>
      <c r="J44" s="92">
        <f>分析係数表!G47</f>
        <v>0.24216917805049562</v>
      </c>
      <c r="K44" s="93">
        <f>SUM(K5:K43)</f>
        <v>40.877007097222297</v>
      </c>
      <c r="L44" s="94">
        <f>最終需要_まとめ!$L$33</f>
        <v>0.62733333333333341</v>
      </c>
      <c r="M44" s="91">
        <f>K44*L44</f>
        <v>25.643509118990792</v>
      </c>
      <c r="N44" s="95">
        <f>分析係数表!H47</f>
        <v>1</v>
      </c>
      <c r="O44" s="96">
        <f>SUM(O5:O43)</f>
        <v>25.643509118990789</v>
      </c>
      <c r="P44" s="92">
        <f>分析係数表!C47</f>
        <v>0.48015758503444039</v>
      </c>
      <c r="Q44" s="96">
        <f>SUM(Q5:Q43)</f>
        <v>13.55307169140751</v>
      </c>
      <c r="R44" s="91">
        <f>SUM(R5:R43)</f>
        <v>15.719728643335673</v>
      </c>
      <c r="S44" s="97">
        <f>SUM(S5:S43)</f>
        <v>132.97718281532556</v>
      </c>
      <c r="T44" s="98">
        <f>分析係数表!F47</f>
        <v>0.48752883779285588</v>
      </c>
      <c r="U44" s="99">
        <f>SUM(U5:U43)</f>
        <v>90.374621621915807</v>
      </c>
      <c r="V44" s="100">
        <f>分析係数表!D47</f>
        <v>6.635127530274626E-2</v>
      </c>
      <c r="W44" s="101">
        <f>SUM(W5:W43)</f>
        <v>6</v>
      </c>
      <c r="X44" s="92">
        <f>分析係数表!E47</f>
        <v>5.6027434453383658E-2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288</v>
      </c>
      <c r="S2" s="3" t="s">
        <v>153</v>
      </c>
      <c r="U2" s="64" t="s">
        <v>210</v>
      </c>
      <c r="W2" s="3" t="s">
        <v>130</v>
      </c>
      <c r="Y2" s="3" t="s">
        <v>154</v>
      </c>
    </row>
    <row r="3" spans="1:25" ht="44" x14ac:dyDescent="0.2">
      <c r="B3" s="65"/>
      <c r="C3" s="66" t="s">
        <v>228</v>
      </c>
      <c r="D3" s="66" t="s">
        <v>230</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2.1548515503177425E-3</v>
      </c>
      <c r="E5" s="77">
        <f>$C$37*D5</f>
        <v>0.21548515503177426</v>
      </c>
      <c r="F5" s="76">
        <f>分析係数表!C8</f>
        <v>1.3183034008406591E-2</v>
      </c>
      <c r="G5" s="77">
        <f t="shared" ref="G5:G38" si="0">E5*F5</f>
        <v>2.8407481270906467E-3</v>
      </c>
      <c r="H5" s="77">
        <f t="array" ref="H5:H43">MMULT(逆行列係数!C5:AO43,'33'!G5:G43)</f>
        <v>2.946894471437938E-3</v>
      </c>
      <c r="I5" s="77">
        <f t="shared" ref="I5:I38" si="1">C5+H5</f>
        <v>2.946894471437938E-3</v>
      </c>
      <c r="J5" s="76">
        <f>分析係数表!G8</f>
        <v>0.12262521588946459</v>
      </c>
      <c r="K5" s="78">
        <f t="shared" ref="K5:K38" si="2">I5*J5</f>
        <v>3.6136357076354679E-4</v>
      </c>
      <c r="L5" s="79" t="s">
        <v>188</v>
      </c>
      <c r="M5" s="80" t="s">
        <v>188</v>
      </c>
      <c r="N5" s="81">
        <f>分析係数表!H8</f>
        <v>1.0919276675383911E-2</v>
      </c>
      <c r="O5" s="82">
        <f t="shared" ref="O5:O43" si="3">$M$44*N5</f>
        <v>0.37790313063865194</v>
      </c>
      <c r="P5" s="76">
        <f>分析係数表!C8</f>
        <v>1.3183034008406591E-2</v>
      </c>
      <c r="Q5" s="82">
        <f t="shared" ref="Q5:Q38" si="4">O5*P5</f>
        <v>4.9819098230926675E-3</v>
      </c>
      <c r="R5" s="83">
        <f t="array" ref="R5:R43">MMULT(逆行列係数!C5:AO43,'33'!Q5:Q43)</f>
        <v>5.7678231958596237E-3</v>
      </c>
      <c r="S5" s="84">
        <f t="shared" ref="S5:S38" si="5">I5+R5</f>
        <v>8.7147176672975613E-3</v>
      </c>
      <c r="T5" s="85">
        <f>分析係数表!F8</f>
        <v>0.45595854922279794</v>
      </c>
      <c r="U5" s="86">
        <f t="shared" ref="U5:U38" si="6">S5*T5</f>
        <v>3.9735500244672817E-3</v>
      </c>
      <c r="V5" s="87">
        <f>分析係数表!D8</f>
        <v>1.1778929188255614</v>
      </c>
      <c r="W5" s="88">
        <f t="shared" ref="W5:W38" si="7">ROUND(S5*V5,0)</f>
        <v>0</v>
      </c>
      <c r="X5" s="76">
        <f>分析係数表!E8</f>
        <v>1.069084628670121</v>
      </c>
      <c r="Y5" s="89">
        <f t="shared" ref="Y5:Y38" si="8">ROUND(S5*X5,0)</f>
        <v>0</v>
      </c>
    </row>
    <row r="6" spans="1:25" x14ac:dyDescent="0.2">
      <c r="A6" s="6" t="s">
        <v>220</v>
      </c>
      <c r="B6" s="5" t="s">
        <v>266</v>
      </c>
      <c r="C6" s="90"/>
      <c r="D6" s="76">
        <f>投入係数表!AI6</f>
        <v>3.9179119096686227E-5</v>
      </c>
      <c r="E6" s="77">
        <f t="shared" ref="E6:E43" si="9">$C$37*D6</f>
        <v>3.917911909668623E-3</v>
      </c>
      <c r="F6" s="76">
        <f>分析係数表!C9</f>
        <v>2.8837209302325584E-2</v>
      </c>
      <c r="G6" s="77">
        <f t="shared" si="0"/>
        <v>1.1298164576718821E-4</v>
      </c>
      <c r="H6" s="77">
        <v>1.4606032935929813E-4</v>
      </c>
      <c r="I6" s="77">
        <f t="shared" si="1"/>
        <v>1.4606032935929813E-4</v>
      </c>
      <c r="J6" s="76">
        <f>分析係数表!G9</f>
        <v>0.26470588235294118</v>
      </c>
      <c r="K6" s="78">
        <f t="shared" si="2"/>
        <v>3.8663028359814211E-5</v>
      </c>
      <c r="L6" s="79"/>
      <c r="M6" s="80"/>
      <c r="N6" s="81">
        <f>分析係数表!H9</f>
        <v>5.6393540150961169E-4</v>
      </c>
      <c r="O6" s="82">
        <f t="shared" si="3"/>
        <v>1.9517131037524022E-2</v>
      </c>
      <c r="P6" s="76">
        <f>分析係数表!C9</f>
        <v>2.8837209302325584E-2</v>
      </c>
      <c r="Q6" s="82">
        <f t="shared" si="4"/>
        <v>5.6281959270999512E-4</v>
      </c>
      <c r="R6" s="83">
        <v>6.4254219615937668E-4</v>
      </c>
      <c r="S6" s="84">
        <f t="shared" si="5"/>
        <v>7.8860252551867481E-4</v>
      </c>
      <c r="T6" s="85">
        <f>分析係数表!F9</f>
        <v>0.73529411764705888</v>
      </c>
      <c r="U6" s="86">
        <f t="shared" si="6"/>
        <v>5.7985479817549627E-4</v>
      </c>
      <c r="V6" s="87">
        <f>分析係数表!D9</f>
        <v>5.8823529411764705E-2</v>
      </c>
      <c r="W6" s="88">
        <f t="shared" si="7"/>
        <v>0</v>
      </c>
      <c r="X6" s="76">
        <f>分析係数表!E9</f>
        <v>0</v>
      </c>
      <c r="Y6" s="89">
        <f t="shared" si="8"/>
        <v>0</v>
      </c>
    </row>
    <row r="7" spans="1:25" x14ac:dyDescent="0.2">
      <c r="A7" s="6" t="s">
        <v>221</v>
      </c>
      <c r="B7" s="5" t="s">
        <v>267</v>
      </c>
      <c r="C7" s="90"/>
      <c r="D7" s="76">
        <f>投入係数表!AI7</f>
        <v>5.485076673536072E-5</v>
      </c>
      <c r="E7" s="77">
        <f t="shared" si="9"/>
        <v>5.4850766735360717E-3</v>
      </c>
      <c r="F7" s="76">
        <f>分析係数表!C10</f>
        <v>7.2513812154696433E-3</v>
      </c>
      <c r="G7" s="77">
        <f t="shared" si="0"/>
        <v>3.9774381955890191E-5</v>
      </c>
      <c r="H7" s="77">
        <v>6.3956357833429238E-5</v>
      </c>
      <c r="I7" s="77">
        <f t="shared" si="1"/>
        <v>6.3956357833429238E-5</v>
      </c>
      <c r="J7" s="76">
        <f>分析係数表!G10</f>
        <v>0.19230769230769232</v>
      </c>
      <c r="K7" s="78">
        <f t="shared" si="2"/>
        <v>1.2299299583351777E-5</v>
      </c>
      <c r="L7" s="79"/>
      <c r="M7" s="80"/>
      <c r="N7" s="81">
        <f>分析係数表!H10</f>
        <v>1.0712116731972216E-3</v>
      </c>
      <c r="O7" s="82">
        <f t="shared" si="3"/>
        <v>3.7073357229833702E-2</v>
      </c>
      <c r="P7" s="76">
        <f>分析係数表!C10</f>
        <v>7.2513812154696433E-3</v>
      </c>
      <c r="Q7" s="82">
        <f t="shared" si="4"/>
        <v>2.6883304621081182E-4</v>
      </c>
      <c r="R7" s="83">
        <v>3.5848737621870029E-4</v>
      </c>
      <c r="S7" s="84">
        <f t="shared" si="5"/>
        <v>4.2244373405212951E-4</v>
      </c>
      <c r="T7" s="85">
        <f>分析係数表!F10</f>
        <v>0.57692307692307687</v>
      </c>
      <c r="U7" s="86">
        <f t="shared" si="6"/>
        <v>2.4371753887622854E-4</v>
      </c>
      <c r="V7" s="87">
        <f>分析係数表!D10</f>
        <v>3.8461538461538464E-2</v>
      </c>
      <c r="W7" s="88">
        <f t="shared" si="7"/>
        <v>0</v>
      </c>
      <c r="X7" s="76">
        <f>分析係数表!E10</f>
        <v>0</v>
      </c>
      <c r="Y7" s="89">
        <f t="shared" si="8"/>
        <v>0</v>
      </c>
    </row>
    <row r="8" spans="1:25" x14ac:dyDescent="0.2">
      <c r="A8" s="6" t="s">
        <v>222</v>
      </c>
      <c r="B8" s="5" t="s">
        <v>27</v>
      </c>
      <c r="C8" s="90"/>
      <c r="D8" s="76">
        <f>投入係数表!AI8</f>
        <v>4.7014942916023473E-5</v>
      </c>
      <c r="E8" s="77">
        <f t="shared" si="9"/>
        <v>4.7014942916023469E-3</v>
      </c>
      <c r="F8" s="76">
        <f>分析係数表!C11</f>
        <v>1.1498343082089746E-2</v>
      </c>
      <c r="G8" s="77">
        <f t="shared" si="0"/>
        <v>5.405939436333028E-5</v>
      </c>
      <c r="H8" s="77">
        <v>1.8394088518392459E-3</v>
      </c>
      <c r="I8" s="77">
        <f t="shared" si="1"/>
        <v>1.8394088518392459E-3</v>
      </c>
      <c r="J8" s="76">
        <f>分析係数表!G11</f>
        <v>0.33907284768211921</v>
      </c>
      <c r="K8" s="78">
        <f t="shared" si="2"/>
        <v>6.236935974448304E-4</v>
      </c>
      <c r="L8" s="79"/>
      <c r="M8" s="80"/>
      <c r="N8" s="81">
        <f>分析係数表!H11</f>
        <v>-2.0361874779781897E-5</v>
      </c>
      <c r="O8" s="82">
        <f t="shared" si="3"/>
        <v>-7.0470017874890494E-4</v>
      </c>
      <c r="P8" s="76">
        <f>分析係数表!C11</f>
        <v>1.1498343082089746E-2</v>
      </c>
      <c r="Q8" s="82">
        <f t="shared" si="4"/>
        <v>-8.1028844252648779E-6</v>
      </c>
      <c r="R8" s="83">
        <v>1.0261873941117695E-3</v>
      </c>
      <c r="S8" s="84">
        <f t="shared" si="5"/>
        <v>2.8655962459510154E-3</v>
      </c>
      <c r="T8" s="85">
        <f>分析係数表!F11</f>
        <v>0.56026490066225165</v>
      </c>
      <c r="U8" s="86">
        <f t="shared" si="6"/>
        <v>1.605492996075867E-3</v>
      </c>
      <c r="V8" s="87">
        <f>分析係数表!D11</f>
        <v>2.781456953642384E-2</v>
      </c>
      <c r="W8" s="88">
        <f t="shared" si="7"/>
        <v>0</v>
      </c>
      <c r="X8" s="76">
        <f>分析係数表!E11</f>
        <v>1.9867549668874173E-2</v>
      </c>
      <c r="Y8" s="89">
        <f t="shared" si="8"/>
        <v>0</v>
      </c>
    </row>
    <row r="9" spans="1:25" x14ac:dyDescent="0.2">
      <c r="A9" s="6" t="s">
        <v>223</v>
      </c>
      <c r="B9" s="5" t="s">
        <v>191</v>
      </c>
      <c r="C9" s="90"/>
      <c r="D9" s="76">
        <f>投入係数表!AI9</f>
        <v>5.8925395121416091E-3</v>
      </c>
      <c r="E9" s="77">
        <f t="shared" si="9"/>
        <v>0.58925395121416091</v>
      </c>
      <c r="F9" s="76">
        <f>分析係数表!C12</f>
        <v>1.9264738750820132E-2</v>
      </c>
      <c r="G9" s="77">
        <f t="shared" si="0"/>
        <v>1.1351823428029321E-2</v>
      </c>
      <c r="H9" s="77">
        <v>1.1946603649021394E-2</v>
      </c>
      <c r="I9" s="77">
        <f t="shared" si="1"/>
        <v>1.1946603649021394E-2</v>
      </c>
      <c r="J9" s="76">
        <f>分析係数表!G12</f>
        <v>0.14212218649517686</v>
      </c>
      <c r="K9" s="78">
        <f t="shared" si="2"/>
        <v>1.6978774317901789E-3</v>
      </c>
      <c r="L9" s="79"/>
      <c r="M9" s="80"/>
      <c r="N9" s="81">
        <f>分析係数表!H12</f>
        <v>9.1393832299599312E-2</v>
      </c>
      <c r="O9" s="82">
        <f t="shared" si="3"/>
        <v>3.163031432745357</v>
      </c>
      <c r="P9" s="76">
        <f>分析係数表!C12</f>
        <v>1.9264738750820132E-2</v>
      </c>
      <c r="Q9" s="82">
        <f t="shared" si="4"/>
        <v>6.0934974212471599E-2</v>
      </c>
      <c r="R9" s="83">
        <v>6.7435110759808362E-2</v>
      </c>
      <c r="S9" s="84">
        <f t="shared" si="5"/>
        <v>7.9381714408829754E-2</v>
      </c>
      <c r="T9" s="85">
        <f>分析係数表!F12</f>
        <v>0.30139335476956058</v>
      </c>
      <c r="U9" s="86">
        <f t="shared" si="6"/>
        <v>2.3925121213036367E-2</v>
      </c>
      <c r="V9" s="87">
        <f>分析係数表!D12</f>
        <v>0.12266881028938907</v>
      </c>
      <c r="W9" s="88">
        <f t="shared" si="7"/>
        <v>0</v>
      </c>
      <c r="X9" s="76">
        <f>分析係数表!E12</f>
        <v>0.12057877813504823</v>
      </c>
      <c r="Y9" s="89">
        <f t="shared" si="8"/>
        <v>0</v>
      </c>
    </row>
    <row r="10" spans="1:25" x14ac:dyDescent="0.2">
      <c r="A10" s="6" t="s">
        <v>224</v>
      </c>
      <c r="B10" s="5" t="s">
        <v>28</v>
      </c>
      <c r="C10" s="90"/>
      <c r="D10" s="76">
        <f>投入係数表!AI10</f>
        <v>5.9552261026963075E-4</v>
      </c>
      <c r="E10" s="77">
        <f t="shared" si="9"/>
        <v>5.9552261026963073E-2</v>
      </c>
      <c r="F10" s="76">
        <f>分析係数表!C13</f>
        <v>0</v>
      </c>
      <c r="G10" s="77">
        <f t="shared" si="0"/>
        <v>0</v>
      </c>
      <c r="H10" s="77">
        <v>0</v>
      </c>
      <c r="I10" s="77">
        <f t="shared" si="1"/>
        <v>0</v>
      </c>
      <c r="J10" s="76">
        <f>分析係数表!G13</f>
        <v>0.24491392801251957</v>
      </c>
      <c r="K10" s="78">
        <f t="shared" si="2"/>
        <v>0</v>
      </c>
      <c r="L10" s="79"/>
      <c r="M10" s="80"/>
      <c r="N10" s="81">
        <f>分析係数表!H13</f>
        <v>1.4139108787299856E-2</v>
      </c>
      <c r="O10" s="82">
        <f t="shared" si="3"/>
        <v>0.48933767629559838</v>
      </c>
      <c r="P10" s="76">
        <f>分析係数表!C13</f>
        <v>0</v>
      </c>
      <c r="Q10" s="82">
        <f t="shared" si="4"/>
        <v>0</v>
      </c>
      <c r="R10" s="83">
        <v>0</v>
      </c>
      <c r="S10" s="84">
        <f t="shared" si="5"/>
        <v>0</v>
      </c>
      <c r="T10" s="85">
        <f>分析係数表!F13</f>
        <v>0.38262910798122068</v>
      </c>
      <c r="U10" s="86">
        <f t="shared" si="6"/>
        <v>0</v>
      </c>
      <c r="V10" s="87">
        <f>分析係数表!D13</f>
        <v>0.27464788732394368</v>
      </c>
      <c r="W10" s="88">
        <f t="shared" si="7"/>
        <v>0</v>
      </c>
      <c r="X10" s="76">
        <f>分析係数表!E13</f>
        <v>0.21361502347417841</v>
      </c>
      <c r="Y10" s="89">
        <f t="shared" si="8"/>
        <v>0</v>
      </c>
    </row>
    <row r="11" spans="1:25" x14ac:dyDescent="0.2">
      <c r="A11" s="6" t="s">
        <v>225</v>
      </c>
      <c r="B11" s="5" t="s">
        <v>268</v>
      </c>
      <c r="C11" s="90"/>
      <c r="D11" s="76">
        <f>投入係数表!AI11</f>
        <v>7.3813460378156859E-3</v>
      </c>
      <c r="E11" s="77">
        <f t="shared" si="9"/>
        <v>0.73813460378156859</v>
      </c>
      <c r="F11" s="76">
        <f>分析係数表!C14</f>
        <v>0.18033902375567878</v>
      </c>
      <c r="G11" s="77">
        <f t="shared" si="0"/>
        <v>0.13311447384625286</v>
      </c>
      <c r="H11" s="77">
        <v>0.2775108314699159</v>
      </c>
      <c r="I11" s="77">
        <f t="shared" si="1"/>
        <v>0.2775108314699159</v>
      </c>
      <c r="J11" s="76">
        <f>分析係数表!G14</f>
        <v>0.15919504269018833</v>
      </c>
      <c r="K11" s="78">
        <f t="shared" si="2"/>
        <v>4.4178348662842919E-2</v>
      </c>
      <c r="L11" s="79"/>
      <c r="M11" s="80"/>
      <c r="N11" s="81">
        <f>分析係数表!H14</f>
        <v>1.121673710694942E-3</v>
      </c>
      <c r="O11" s="82">
        <f t="shared" si="3"/>
        <v>3.8819788107602726E-2</v>
      </c>
      <c r="P11" s="76">
        <f>分析係数表!C14</f>
        <v>0.18033902375567878</v>
      </c>
      <c r="Q11" s="82">
        <f t="shared" si="4"/>
        <v>7.0007226897273846E-3</v>
      </c>
      <c r="R11" s="83">
        <v>3.93483107234264E-2</v>
      </c>
      <c r="S11" s="84">
        <f t="shared" si="5"/>
        <v>0.31685914219334232</v>
      </c>
      <c r="T11" s="85">
        <f>分析係数表!F14</f>
        <v>0.29273560341521504</v>
      </c>
      <c r="U11" s="86">
        <f t="shared" si="6"/>
        <v>9.2755952187595483E-2</v>
      </c>
      <c r="V11" s="87">
        <f>分析係数表!D14</f>
        <v>2.8339018630280766E-2</v>
      </c>
      <c r="W11" s="88">
        <f t="shared" si="7"/>
        <v>0</v>
      </c>
      <c r="X11" s="76">
        <f>分析係数表!E14</f>
        <v>2.6744444220172376E-2</v>
      </c>
      <c r="Y11" s="89">
        <f t="shared" si="8"/>
        <v>0</v>
      </c>
    </row>
    <row r="12" spans="1:25" x14ac:dyDescent="0.2">
      <c r="A12" s="6" t="s">
        <v>226</v>
      </c>
      <c r="B12" s="5" t="s">
        <v>29</v>
      </c>
      <c r="C12" s="90"/>
      <c r="D12" s="76">
        <f>投入係数表!AI12</f>
        <v>9.5518692357721025E-3</v>
      </c>
      <c r="E12" s="77">
        <f t="shared" si="9"/>
        <v>0.95518692357721025</v>
      </c>
      <c r="F12" s="76">
        <f>分析係数表!C15</f>
        <v>0</v>
      </c>
      <c r="G12" s="77">
        <f t="shared" si="0"/>
        <v>0</v>
      </c>
      <c r="H12" s="77">
        <v>0</v>
      </c>
      <c r="I12" s="77">
        <f t="shared" si="1"/>
        <v>0</v>
      </c>
      <c r="J12" s="76">
        <f>分析係数表!G15</f>
        <v>9.56040075337449E-2</v>
      </c>
      <c r="K12" s="78">
        <f t="shared" si="2"/>
        <v>0</v>
      </c>
      <c r="L12" s="79"/>
      <c r="M12" s="80"/>
      <c r="N12" s="81">
        <f>分析係数表!H15</f>
        <v>8.3271214860273276E-3</v>
      </c>
      <c r="O12" s="82">
        <f t="shared" si="3"/>
        <v>0.28819173397009568</v>
      </c>
      <c r="P12" s="76">
        <f>分析係数表!C15</f>
        <v>0</v>
      </c>
      <c r="Q12" s="82">
        <f t="shared" si="4"/>
        <v>0</v>
      </c>
      <c r="R12" s="83">
        <v>0</v>
      </c>
      <c r="S12" s="84">
        <f t="shared" si="5"/>
        <v>0</v>
      </c>
      <c r="T12" s="85">
        <f>分析係数表!F15</f>
        <v>0.30336402636810716</v>
      </c>
      <c r="U12" s="86">
        <f t="shared" si="6"/>
        <v>0</v>
      </c>
      <c r="V12" s="87">
        <f>分析係数表!D15</f>
        <v>2.6531599874437584E-2</v>
      </c>
      <c r="W12" s="88">
        <f t="shared" si="7"/>
        <v>0</v>
      </c>
      <c r="X12" s="76">
        <f>分析係数表!E15</f>
        <v>2.4295019357538975E-2</v>
      </c>
      <c r="Y12" s="89">
        <f t="shared" si="8"/>
        <v>0</v>
      </c>
    </row>
    <row r="13" spans="1:25" x14ac:dyDescent="0.2">
      <c r="A13" s="6" t="s">
        <v>227</v>
      </c>
      <c r="B13" s="5" t="s">
        <v>30</v>
      </c>
      <c r="C13" s="90"/>
      <c r="D13" s="76">
        <f>投入係数表!AI13</f>
        <v>3.9257477334879599E-3</v>
      </c>
      <c r="E13" s="77">
        <f t="shared" si="9"/>
        <v>0.39257477334879598</v>
      </c>
      <c r="F13" s="76">
        <f>分析係数表!C16</f>
        <v>5.2745741191408291E-2</v>
      </c>
      <c r="G13" s="77">
        <f t="shared" si="0"/>
        <v>2.0706647393331362E-2</v>
      </c>
      <c r="H13" s="77">
        <v>2.8341574313857951E-2</v>
      </c>
      <c r="I13" s="77">
        <f t="shared" si="1"/>
        <v>2.8341574313857951E-2</v>
      </c>
      <c r="J13" s="76">
        <f>分析係数表!G16</f>
        <v>3.3494998484389207E-2</v>
      </c>
      <c r="K13" s="78">
        <f t="shared" si="2"/>
        <v>9.4930098868787618E-4</v>
      </c>
      <c r="L13" s="79"/>
      <c r="M13" s="80"/>
      <c r="N13" s="81">
        <f>分析係数表!H16</f>
        <v>1.6486921479299057E-2</v>
      </c>
      <c r="O13" s="82">
        <f t="shared" si="3"/>
        <v>0.57059267081916776</v>
      </c>
      <c r="P13" s="76">
        <f>分析係数表!C16</f>
        <v>5.2745741191408291E-2</v>
      </c>
      <c r="Q13" s="82">
        <f t="shared" si="4"/>
        <v>3.009633334074225E-2</v>
      </c>
      <c r="R13" s="83">
        <v>3.6046336384962345E-2</v>
      </c>
      <c r="S13" s="84">
        <f t="shared" si="5"/>
        <v>6.43879106988203E-2</v>
      </c>
      <c r="T13" s="85">
        <f>分析係数表!F16</f>
        <v>0.28872385571385267</v>
      </c>
      <c r="U13" s="86">
        <f t="shared" si="6"/>
        <v>1.8590325838322624E-2</v>
      </c>
      <c r="V13" s="87">
        <f>分析係数表!D16</f>
        <v>4.2588663231282207E-2</v>
      </c>
      <c r="W13" s="88">
        <f t="shared" si="7"/>
        <v>0</v>
      </c>
      <c r="X13" s="76">
        <f>分析係数表!E16</f>
        <v>4.1527735677478021E-2</v>
      </c>
      <c r="Y13" s="89">
        <f t="shared" si="8"/>
        <v>0</v>
      </c>
    </row>
    <row r="14" spans="1:25" x14ac:dyDescent="0.2">
      <c r="A14" s="6" t="s">
        <v>2</v>
      </c>
      <c r="B14" s="5" t="s">
        <v>365</v>
      </c>
      <c r="C14" s="90"/>
      <c r="D14" s="76">
        <f>投入係数表!AI14</f>
        <v>4.5682852866736146E-3</v>
      </c>
      <c r="E14" s="77">
        <f t="shared" si="9"/>
        <v>0.45682852866736146</v>
      </c>
      <c r="F14" s="76">
        <f>分析係数表!C17</f>
        <v>0.15216261717207402</v>
      </c>
      <c r="G14" s="77">
        <f t="shared" si="0"/>
        <v>6.9512224520893562E-2</v>
      </c>
      <c r="H14" s="77">
        <v>0.10658694835086839</v>
      </c>
      <c r="I14" s="77">
        <f t="shared" si="1"/>
        <v>0.10658694835086839</v>
      </c>
      <c r="J14" s="76">
        <f>分析係数表!G17</f>
        <v>0.21223848391031053</v>
      </c>
      <c r="K14" s="78">
        <f t="shared" si="2"/>
        <v>2.2621852322614881E-2</v>
      </c>
      <c r="L14" s="79"/>
      <c r="M14" s="80"/>
      <c r="N14" s="81">
        <f>分析係数表!H17</f>
        <v>2.8913862187290294E-3</v>
      </c>
      <c r="O14" s="82">
        <f t="shared" si="3"/>
        <v>0.1000674253823445</v>
      </c>
      <c r="P14" s="76">
        <f>分析係数表!C17</f>
        <v>0.15216261717207402</v>
      </c>
      <c r="Q14" s="82">
        <f t="shared" si="4"/>
        <v>1.522652133984877E-2</v>
      </c>
      <c r="R14" s="83">
        <v>3.5155078945567401E-2</v>
      </c>
      <c r="S14" s="84">
        <f t="shared" si="5"/>
        <v>0.14174202729643579</v>
      </c>
      <c r="T14" s="85">
        <f>分析係数表!F17</f>
        <v>0.32270850924101696</v>
      </c>
      <c r="U14" s="86">
        <f t="shared" si="6"/>
        <v>4.5741358325632323E-2</v>
      </c>
      <c r="V14" s="87">
        <f>分析係数表!D17</f>
        <v>4.0646402101510458E-2</v>
      </c>
      <c r="W14" s="88">
        <f t="shared" si="7"/>
        <v>0</v>
      </c>
      <c r="X14" s="76">
        <f>分析係数表!E17</f>
        <v>3.8910779622853928E-2</v>
      </c>
      <c r="Y14" s="89">
        <f t="shared" si="8"/>
        <v>0</v>
      </c>
    </row>
    <row r="15" spans="1:25" x14ac:dyDescent="0.2">
      <c r="A15" s="6" t="s">
        <v>3</v>
      </c>
      <c r="B15" s="5" t="s">
        <v>31</v>
      </c>
      <c r="C15" s="90"/>
      <c r="D15" s="76">
        <f>投入係数表!AI15</f>
        <v>2.0216425453890093E-3</v>
      </c>
      <c r="E15" s="77">
        <f t="shared" si="9"/>
        <v>0.20216425453890094</v>
      </c>
      <c r="F15" s="76">
        <f>分析係数表!C18</f>
        <v>0.19097312809809552</v>
      </c>
      <c r="G15" s="77">
        <f t="shared" si="0"/>
        <v>3.8607940078913522E-2</v>
      </c>
      <c r="H15" s="77">
        <v>5.0576271409217319E-2</v>
      </c>
      <c r="I15" s="77">
        <f t="shared" si="1"/>
        <v>5.0576271409217319E-2</v>
      </c>
      <c r="J15" s="76">
        <f>分析係数表!G18</f>
        <v>0.21574136510077171</v>
      </c>
      <c r="K15" s="78">
        <f t="shared" si="2"/>
        <v>1.0911393835531675E-2</v>
      </c>
      <c r="L15" s="79"/>
      <c r="M15" s="80"/>
      <c r="N15" s="81">
        <f>分析係数表!H18</f>
        <v>4.4087885392745155E-4</v>
      </c>
      <c r="O15" s="82">
        <f t="shared" si="3"/>
        <v>1.5258290826824119E-2</v>
      </c>
      <c r="P15" s="76">
        <f>分析係数表!C18</f>
        <v>0.19097312809809552</v>
      </c>
      <c r="Q15" s="82">
        <f t="shared" si="4"/>
        <v>2.9139235286290781E-3</v>
      </c>
      <c r="R15" s="83">
        <v>7.5638159553552825E-3</v>
      </c>
      <c r="S15" s="84">
        <f t="shared" si="5"/>
        <v>5.8140087364572601E-2</v>
      </c>
      <c r="T15" s="85">
        <f>分析係数表!F18</f>
        <v>0.45875477635423689</v>
      </c>
      <c r="U15" s="86">
        <f t="shared" si="6"/>
        <v>2.6672042776150297E-2</v>
      </c>
      <c r="V15" s="87">
        <f>分析係数表!D18</f>
        <v>5.4057091481231737E-2</v>
      </c>
      <c r="W15" s="88">
        <f t="shared" si="7"/>
        <v>0</v>
      </c>
      <c r="X15" s="76">
        <f>分析係数表!E18</f>
        <v>5.3232936240353634E-2</v>
      </c>
      <c r="Y15" s="89">
        <f t="shared" si="8"/>
        <v>0</v>
      </c>
    </row>
    <row r="16" spans="1:25" x14ac:dyDescent="0.2">
      <c r="A16" s="6" t="s">
        <v>4</v>
      </c>
      <c r="B16" s="5" t="s">
        <v>32</v>
      </c>
      <c r="C16" s="90"/>
      <c r="D16" s="76">
        <f>投入係数表!AI16</f>
        <v>0</v>
      </c>
      <c r="E16" s="77">
        <f t="shared" si="9"/>
        <v>0</v>
      </c>
      <c r="F16" s="76">
        <f>分析係数表!C19</f>
        <v>0.34654894752252985</v>
      </c>
      <c r="G16" s="77">
        <f t="shared" si="0"/>
        <v>0</v>
      </c>
      <c r="H16" s="77">
        <v>1.4078131639497839E-2</v>
      </c>
      <c r="I16" s="77">
        <f t="shared" si="1"/>
        <v>1.4078131639497839E-2</v>
      </c>
      <c r="J16" s="76">
        <f>分析係数表!G19</f>
        <v>5.7665249016256609E-2</v>
      </c>
      <c r="K16" s="78">
        <f t="shared" si="2"/>
        <v>8.1181896667528383E-4</v>
      </c>
      <c r="L16" s="79"/>
      <c r="M16" s="80"/>
      <c r="N16" s="81">
        <f>分析係数表!H19</f>
        <v>-1.1331825964400361E-4</v>
      </c>
      <c r="O16" s="82">
        <f t="shared" si="3"/>
        <v>-3.9218096904286891E-3</v>
      </c>
      <c r="P16" s="76">
        <f>分析係数表!C19</f>
        <v>0.34654894752252985</v>
      </c>
      <c r="Q16" s="82">
        <f t="shared" si="4"/>
        <v>-1.3590990206017207E-3</v>
      </c>
      <c r="R16" s="83">
        <v>1.0792547385706248E-2</v>
      </c>
      <c r="S16" s="84">
        <f t="shared" si="5"/>
        <v>2.4870679025204089E-2</v>
      </c>
      <c r="T16" s="85">
        <f>分析係数表!F19</f>
        <v>0.23996184268055168</v>
      </c>
      <c r="U16" s="86">
        <f t="shared" si="6"/>
        <v>5.9680139676045203E-3</v>
      </c>
      <c r="V16" s="87">
        <f>分析係数表!D19</f>
        <v>8.6675411052373579E-3</v>
      </c>
      <c r="W16" s="88">
        <f t="shared" si="7"/>
        <v>0</v>
      </c>
      <c r="X16" s="76">
        <f>分析係数表!E19</f>
        <v>9.7168673900658482E-3</v>
      </c>
      <c r="Y16" s="89">
        <f t="shared" si="8"/>
        <v>0</v>
      </c>
    </row>
    <row r="17" spans="1:25" x14ac:dyDescent="0.2">
      <c r="A17" s="6" t="s">
        <v>5</v>
      </c>
      <c r="B17" s="5" t="s">
        <v>33</v>
      </c>
      <c r="C17" s="90"/>
      <c r="D17" s="76">
        <f>投入係数表!AI17</f>
        <v>1.1753735729005869E-4</v>
      </c>
      <c r="E17" s="77">
        <f t="shared" si="9"/>
        <v>1.1753735729005869E-2</v>
      </c>
      <c r="F17" s="76">
        <f>分析係数表!C20</f>
        <v>0.26243263202551737</v>
      </c>
      <c r="G17" s="77">
        <f t="shared" si="0"/>
        <v>3.0845638034953733E-3</v>
      </c>
      <c r="H17" s="77">
        <v>1.1820786707965944E-2</v>
      </c>
      <c r="I17" s="77">
        <f t="shared" si="1"/>
        <v>1.1820786707965944E-2</v>
      </c>
      <c r="J17" s="76">
        <f>分析係数表!G20</f>
        <v>0.1000148720999405</v>
      </c>
      <c r="K17" s="78">
        <f t="shared" si="2"/>
        <v>1.1822544707178907E-3</v>
      </c>
      <c r="L17" s="79"/>
      <c r="M17" s="80"/>
      <c r="N17" s="81">
        <f>分析係数表!H20</f>
        <v>5.5154121686104877E-4</v>
      </c>
      <c r="O17" s="82">
        <f t="shared" si="3"/>
        <v>1.9088183102633383E-2</v>
      </c>
      <c r="P17" s="76">
        <f>分析係数表!C20</f>
        <v>0.26243263202551737</v>
      </c>
      <c r="Q17" s="82">
        <f t="shared" si="4"/>
        <v>5.0093621322090847E-3</v>
      </c>
      <c r="R17" s="83">
        <v>1.8383503268610654E-2</v>
      </c>
      <c r="S17" s="84">
        <f t="shared" si="5"/>
        <v>3.02042899765766E-2</v>
      </c>
      <c r="T17" s="85">
        <f>分析係数表!F20</f>
        <v>0.22264772952607575</v>
      </c>
      <c r="U17" s="86">
        <f t="shared" si="6"/>
        <v>6.7249165852319879E-3</v>
      </c>
      <c r="V17" s="87">
        <f>分析係数表!D20</f>
        <v>2.3460737656157048E-2</v>
      </c>
      <c r="W17" s="88">
        <f t="shared" si="7"/>
        <v>0</v>
      </c>
      <c r="X17" s="76">
        <f>分析係数表!E20</f>
        <v>2.5307356732103905E-2</v>
      </c>
      <c r="Y17" s="89">
        <f t="shared" si="8"/>
        <v>0</v>
      </c>
    </row>
    <row r="18" spans="1:25" x14ac:dyDescent="0.2">
      <c r="A18" s="6" t="s">
        <v>6</v>
      </c>
      <c r="B18" s="5" t="s">
        <v>34</v>
      </c>
      <c r="C18" s="90"/>
      <c r="D18" s="76">
        <f>投入係数表!AI18</f>
        <v>2.0373141930276839E-4</v>
      </c>
      <c r="E18" s="77">
        <f t="shared" si="9"/>
        <v>2.0373141930276839E-2</v>
      </c>
      <c r="F18" s="76">
        <f>分析係数表!C21</f>
        <v>0.1872140973927936</v>
      </c>
      <c r="G18" s="77">
        <f t="shared" si="0"/>
        <v>3.8141393775320553E-3</v>
      </c>
      <c r="H18" s="77">
        <v>2.1747568545667676E-2</v>
      </c>
      <c r="I18" s="77">
        <f t="shared" si="1"/>
        <v>2.1747568545667676E-2</v>
      </c>
      <c r="J18" s="76">
        <f>分析係数表!G21</f>
        <v>0.28516992623231124</v>
      </c>
      <c r="K18" s="78">
        <f t="shared" si="2"/>
        <v>6.2017525179001833E-3</v>
      </c>
      <c r="L18" s="79"/>
      <c r="M18" s="80"/>
      <c r="N18" s="81">
        <f>分析係数表!H21</f>
        <v>9.0743137605549761E-4</v>
      </c>
      <c r="O18" s="82">
        <f t="shared" si="3"/>
        <v>3.1405116661635986E-2</v>
      </c>
      <c r="P18" s="76">
        <f>分析係数表!C21</f>
        <v>0.1872140973927936</v>
      </c>
      <c r="Q18" s="82">
        <f t="shared" si="4"/>
        <v>5.8794805693235643E-3</v>
      </c>
      <c r="R18" s="83">
        <v>1.6450462079813627E-2</v>
      </c>
      <c r="S18" s="84">
        <f t="shared" si="5"/>
        <v>3.81980306254813E-2</v>
      </c>
      <c r="T18" s="85">
        <f>分析係数表!F21</f>
        <v>0.425556514517416</v>
      </c>
      <c r="U18" s="86">
        <f t="shared" si="6"/>
        <v>1.6255420774409335E-2</v>
      </c>
      <c r="V18" s="87">
        <f>分析係数表!D21</f>
        <v>9.4188148317021936E-2</v>
      </c>
      <c r="W18" s="88">
        <f t="shared" si="7"/>
        <v>0</v>
      </c>
      <c r="X18" s="76">
        <f>分析係数表!E21</f>
        <v>8.1600416877005005E-2</v>
      </c>
      <c r="Y18" s="89">
        <f t="shared" si="8"/>
        <v>0</v>
      </c>
    </row>
    <row r="19" spans="1:25" x14ac:dyDescent="0.2">
      <c r="A19" s="6" t="s">
        <v>7</v>
      </c>
      <c r="B19" s="5" t="s">
        <v>269</v>
      </c>
      <c r="C19" s="90"/>
      <c r="D19" s="76">
        <f>投入係数表!AI19</f>
        <v>0</v>
      </c>
      <c r="E19" s="77">
        <f t="shared" si="9"/>
        <v>0</v>
      </c>
      <c r="F19" s="76">
        <f>分析係数表!C22</f>
        <v>8.038175161462835E-2</v>
      </c>
      <c r="G19" s="77">
        <f t="shared" si="0"/>
        <v>0</v>
      </c>
      <c r="H19" s="77">
        <v>6.5932017922862721E-3</v>
      </c>
      <c r="I19" s="77">
        <f t="shared" si="1"/>
        <v>6.5932017922862721E-3</v>
      </c>
      <c r="J19" s="76">
        <f>分析係数表!G22</f>
        <v>0.19463811255169108</v>
      </c>
      <c r="K19" s="78">
        <f t="shared" si="2"/>
        <v>1.2832883525230269E-3</v>
      </c>
      <c r="L19" s="79"/>
      <c r="M19" s="80"/>
      <c r="N19" s="81">
        <f>分析係数表!H22</f>
        <v>4.3379646269970129E-5</v>
      </c>
      <c r="O19" s="82">
        <f t="shared" si="3"/>
        <v>1.5013177721172324E-3</v>
      </c>
      <c r="P19" s="76">
        <f>分析係数表!C22</f>
        <v>8.038175161462835E-2</v>
      </c>
      <c r="Q19" s="82">
        <f t="shared" si="4"/>
        <v>1.2067855225295459E-4</v>
      </c>
      <c r="R19" s="83">
        <v>2.3145631507392591E-3</v>
      </c>
      <c r="S19" s="84">
        <f t="shared" si="5"/>
        <v>8.9077649430255312E-3</v>
      </c>
      <c r="T19" s="85">
        <f>分析係数表!F22</f>
        <v>0.41254969334958147</v>
      </c>
      <c r="U19" s="86">
        <f t="shared" si="6"/>
        <v>3.6748956956753351E-3</v>
      </c>
      <c r="V19" s="87">
        <f>分析係数表!D22</f>
        <v>4.4848872285594421E-2</v>
      </c>
      <c r="W19" s="88">
        <f t="shared" si="7"/>
        <v>0</v>
      </c>
      <c r="X19" s="76">
        <f>分析係数表!E22</f>
        <v>4.3889965439399083E-2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0.21584748700173309</v>
      </c>
      <c r="K20" s="78">
        <f t="shared" si="2"/>
        <v>0</v>
      </c>
      <c r="L20" s="79"/>
      <c r="M20" s="80"/>
      <c r="N20" s="81">
        <f>分析係数表!H23</f>
        <v>2.5673668200594567E-5</v>
      </c>
      <c r="O20" s="82">
        <f t="shared" si="3"/>
        <v>8.8853500798774976E-4</v>
      </c>
      <c r="P20" s="76">
        <f>分析係数表!C23</f>
        <v>0</v>
      </c>
      <c r="Q20" s="82">
        <f t="shared" si="4"/>
        <v>0</v>
      </c>
      <c r="R20" s="83">
        <v>0</v>
      </c>
      <c r="S20" s="84">
        <f t="shared" si="5"/>
        <v>0</v>
      </c>
      <c r="T20" s="85">
        <f>分析係数表!F23</f>
        <v>0.44051299826689777</v>
      </c>
      <c r="U20" s="86">
        <f t="shared" si="6"/>
        <v>0</v>
      </c>
      <c r="V20" s="87">
        <f>分析係数表!D23</f>
        <v>7.0128249566724435E-2</v>
      </c>
      <c r="W20" s="88">
        <f t="shared" si="7"/>
        <v>0</v>
      </c>
      <c r="X20" s="76">
        <f>分析係数表!E23</f>
        <v>7.0031195840554589E-2</v>
      </c>
      <c r="Y20" s="89">
        <f t="shared" si="8"/>
        <v>0</v>
      </c>
    </row>
    <row r="21" spans="1:25" x14ac:dyDescent="0.2">
      <c r="A21" s="6" t="s">
        <v>9</v>
      </c>
      <c r="B21" s="5" t="s">
        <v>271</v>
      </c>
      <c r="C21" s="90"/>
      <c r="D21" s="76">
        <f>投入係数表!AI21</f>
        <v>0</v>
      </c>
      <c r="E21" s="77">
        <f t="shared" si="9"/>
        <v>0</v>
      </c>
      <c r="F21" s="76">
        <f>分析係数表!C24</f>
        <v>0.43147437344773087</v>
      </c>
      <c r="G21" s="77">
        <f t="shared" si="0"/>
        <v>0</v>
      </c>
      <c r="H21" s="77">
        <v>2.1070218523604731E-2</v>
      </c>
      <c r="I21" s="77">
        <f t="shared" si="1"/>
        <v>2.1070218523604731E-2</v>
      </c>
      <c r="J21" s="76">
        <f>分析係数表!G24</f>
        <v>0.20829056454796685</v>
      </c>
      <c r="K21" s="78">
        <f t="shared" si="2"/>
        <v>4.3887277114306577E-3</v>
      </c>
      <c r="L21" s="79"/>
      <c r="M21" s="80"/>
      <c r="N21" s="81">
        <f>分析係数表!H24</f>
        <v>3.3906948002854204E-4</v>
      </c>
      <c r="O21" s="82">
        <f t="shared" si="3"/>
        <v>1.1734789933079592E-2</v>
      </c>
      <c r="P21" s="76">
        <f>分析係数表!C24</f>
        <v>0.43147437344773087</v>
      </c>
      <c r="Q21" s="82">
        <f t="shared" si="4"/>
        <v>5.0632611339162569E-3</v>
      </c>
      <c r="R21" s="83">
        <v>2.1931178038268207E-2</v>
      </c>
      <c r="S21" s="84">
        <f t="shared" si="5"/>
        <v>4.3001396561872934E-2</v>
      </c>
      <c r="T21" s="85">
        <f>分析係数表!F24</f>
        <v>0.39163047769443349</v>
      </c>
      <c r="U21" s="86">
        <f t="shared" si="6"/>
        <v>1.6840657477054068E-2</v>
      </c>
      <c r="V21" s="87">
        <f>分析係数表!D24</f>
        <v>4.8716936439005133E-2</v>
      </c>
      <c r="W21" s="88">
        <f t="shared" si="7"/>
        <v>0</v>
      </c>
      <c r="X21" s="76">
        <f>分析係数表!E24</f>
        <v>4.4926964074220289E-2</v>
      </c>
      <c r="Y21" s="89">
        <f t="shared" si="8"/>
        <v>0</v>
      </c>
    </row>
    <row r="22" spans="1:25" x14ac:dyDescent="0.2">
      <c r="A22" s="6" t="s">
        <v>10</v>
      </c>
      <c r="B22" s="5" t="s">
        <v>272</v>
      </c>
      <c r="C22" s="90"/>
      <c r="D22" s="76">
        <f>投入係数表!AI22</f>
        <v>1.8022394784475667E-3</v>
      </c>
      <c r="E22" s="77">
        <f t="shared" si="9"/>
        <v>0.18022394784475668</v>
      </c>
      <c r="F22" s="76">
        <f>分析係数表!C25</f>
        <v>2.0402938023075357E-2</v>
      </c>
      <c r="G22" s="77">
        <f t="shared" si="0"/>
        <v>3.6770980381505359E-3</v>
      </c>
      <c r="H22" s="77">
        <v>6.4936779654452418E-3</v>
      </c>
      <c r="I22" s="77">
        <f t="shared" si="1"/>
        <v>6.4936779654452418E-3</v>
      </c>
      <c r="J22" s="76">
        <f>分析係数表!G25</f>
        <v>0.19686528023418917</v>
      </c>
      <c r="K22" s="78">
        <f t="shared" si="2"/>
        <v>1.2783797324179569E-3</v>
      </c>
      <c r="L22" s="79"/>
      <c r="M22" s="80"/>
      <c r="N22" s="81">
        <f>分析係数表!H25</f>
        <v>5.1170276620495381E-4</v>
      </c>
      <c r="O22" s="82">
        <f t="shared" si="3"/>
        <v>1.7709421883342048E-2</v>
      </c>
      <c r="P22" s="76">
        <f>分析係数表!C25</f>
        <v>2.0402938023075357E-2</v>
      </c>
      <c r="Q22" s="82">
        <f t="shared" si="4"/>
        <v>3.6132423711032226E-4</v>
      </c>
      <c r="R22" s="83">
        <v>4.3861425112800088E-3</v>
      </c>
      <c r="S22" s="84">
        <f t="shared" si="5"/>
        <v>1.0879820476725251E-2</v>
      </c>
      <c r="T22" s="85">
        <f>分析係数表!F25</f>
        <v>0.34975910227480639</v>
      </c>
      <c r="U22" s="86">
        <f t="shared" si="6"/>
        <v>3.8053162428504802E-3</v>
      </c>
      <c r="V22" s="87">
        <f>分析係数表!D25</f>
        <v>8.9406598768067336E-2</v>
      </c>
      <c r="W22" s="88">
        <f t="shared" si="7"/>
        <v>0</v>
      </c>
      <c r="X22" s="76">
        <f>分析係数表!E25</f>
        <v>8.5991339879246204E-2</v>
      </c>
      <c r="Y22" s="89">
        <f t="shared" si="8"/>
        <v>0</v>
      </c>
    </row>
    <row r="23" spans="1:25" x14ac:dyDescent="0.2">
      <c r="A23" s="6" t="s">
        <v>11</v>
      </c>
      <c r="B23" s="5" t="s">
        <v>35</v>
      </c>
      <c r="C23" s="90"/>
      <c r="D23" s="76">
        <f>投入係数表!AI23</f>
        <v>4.7014942916023475E-4</v>
      </c>
      <c r="E23" s="77">
        <f t="shared" si="9"/>
        <v>4.7014942916023476E-2</v>
      </c>
      <c r="F23" s="76">
        <f>分析係数表!C26</f>
        <v>0.47286916478187335</v>
      </c>
      <c r="G23" s="77">
        <f t="shared" si="0"/>
        <v>2.2231916788967476E-2</v>
      </c>
      <c r="H23" s="77">
        <v>5.5618821383548511E-2</v>
      </c>
      <c r="I23" s="77">
        <f t="shared" si="1"/>
        <v>5.5618821383548511E-2</v>
      </c>
      <c r="J23" s="76">
        <f>分析係数表!G26</f>
        <v>0.19643719482749369</v>
      </c>
      <c r="K23" s="78">
        <f t="shared" si="2"/>
        <v>1.0925605252195691E-2</v>
      </c>
      <c r="L23" s="79"/>
      <c r="M23" s="80"/>
      <c r="N23" s="81">
        <f>分析係数表!H26</f>
        <v>1.0239367117519889E-2</v>
      </c>
      <c r="O23" s="82">
        <f t="shared" si="3"/>
        <v>0.35437227249607983</v>
      </c>
      <c r="P23" s="76">
        <f>分析係数表!C26</f>
        <v>0.47286916478187335</v>
      </c>
      <c r="Q23" s="82">
        <f t="shared" si="4"/>
        <v>0.1675717205170757</v>
      </c>
      <c r="R23" s="83">
        <v>0.1932558585345088</v>
      </c>
      <c r="S23" s="84">
        <f t="shared" si="5"/>
        <v>0.24887467991805731</v>
      </c>
      <c r="T23" s="85">
        <f>分析係数表!F26</f>
        <v>0.33423527698357336</v>
      </c>
      <c r="U23" s="86">
        <f t="shared" si="6"/>
        <v>8.3182697576610051E-2</v>
      </c>
      <c r="V23" s="87">
        <f>分析係数表!D26</f>
        <v>2.4038203573536514E-2</v>
      </c>
      <c r="W23" s="88">
        <f t="shared" si="7"/>
        <v>0</v>
      </c>
      <c r="X23" s="76">
        <f>分析係数表!E26</f>
        <v>2.5471604105504413E-2</v>
      </c>
      <c r="Y23" s="89">
        <f t="shared" si="8"/>
        <v>0</v>
      </c>
    </row>
    <row r="24" spans="1:25" x14ac:dyDescent="0.2">
      <c r="A24" s="6" t="s">
        <v>12</v>
      </c>
      <c r="B24" s="5" t="s">
        <v>366</v>
      </c>
      <c r="C24" s="90"/>
      <c r="D24" s="76">
        <f>投入係数表!AI24</f>
        <v>1.1753735729005869E-4</v>
      </c>
      <c r="E24" s="77">
        <f t="shared" si="9"/>
        <v>1.1753735729005869E-2</v>
      </c>
      <c r="F24" s="76">
        <f>分析係数表!C27</f>
        <v>1</v>
      </c>
      <c r="G24" s="77">
        <f t="shared" si="0"/>
        <v>1.1753735729005869E-2</v>
      </c>
      <c r="H24" s="77">
        <v>2.3150412192666572E-2</v>
      </c>
      <c r="I24" s="77">
        <f t="shared" si="1"/>
        <v>2.3150412192666572E-2</v>
      </c>
      <c r="J24" s="76">
        <f>分析係数表!G27</f>
        <v>0.17103446822411195</v>
      </c>
      <c r="K24" s="78">
        <f t="shared" si="2"/>
        <v>3.959518438541725E-3</v>
      </c>
      <c r="L24" s="79"/>
      <c r="M24" s="80"/>
      <c r="N24" s="81">
        <f>分析係数表!H27</f>
        <v>1.1068892190070134E-2</v>
      </c>
      <c r="O24" s="82">
        <f t="shared" si="3"/>
        <v>0.38308114499554607</v>
      </c>
      <c r="P24" s="76">
        <f>分析係数表!C27</f>
        <v>1</v>
      </c>
      <c r="Q24" s="82">
        <f t="shared" si="4"/>
        <v>0.38308114499554607</v>
      </c>
      <c r="R24" s="83">
        <v>0.39966566512396645</v>
      </c>
      <c r="S24" s="84">
        <f t="shared" si="5"/>
        <v>0.42281607731663301</v>
      </c>
      <c r="T24" s="85">
        <f>分析係数表!F27</f>
        <v>0.3217420626139369</v>
      </c>
      <c r="U24" s="86">
        <f t="shared" si="6"/>
        <v>0.13603771682218732</v>
      </c>
      <c r="V24" s="87">
        <f>分析係数表!D27</f>
        <v>3.5680038778069315E-2</v>
      </c>
      <c r="W24" s="88">
        <f t="shared" si="7"/>
        <v>0</v>
      </c>
      <c r="X24" s="76">
        <f>分析係数表!E27</f>
        <v>4.2729638879229495E-2</v>
      </c>
      <c r="Y24" s="89">
        <f t="shared" si="8"/>
        <v>0</v>
      </c>
    </row>
    <row r="25" spans="1:25" x14ac:dyDescent="0.2">
      <c r="A25" s="6" t="s">
        <v>13</v>
      </c>
      <c r="B25" s="5" t="s">
        <v>192</v>
      </c>
      <c r="C25" s="90"/>
      <c r="D25" s="76">
        <f>投入係数表!AI25</f>
        <v>6.2686590554697974E-5</v>
      </c>
      <c r="E25" s="77">
        <f t="shared" si="9"/>
        <v>6.2686590554697974E-3</v>
      </c>
      <c r="F25" s="76">
        <f>分析係数表!C28</f>
        <v>0.16320886633176235</v>
      </c>
      <c r="G25" s="77">
        <f t="shared" si="0"/>
        <v>1.0231007378635618E-3</v>
      </c>
      <c r="H25" s="77">
        <v>4.465715297419541E-2</v>
      </c>
      <c r="I25" s="77">
        <f t="shared" si="1"/>
        <v>4.465715297419541E-2</v>
      </c>
      <c r="J25" s="76">
        <f>分析係数表!G28</f>
        <v>0.12483282142099486</v>
      </c>
      <c r="K25" s="78">
        <f t="shared" si="2"/>
        <v>5.5746784023977848E-3</v>
      </c>
      <c r="L25" s="79"/>
      <c r="M25" s="80"/>
      <c r="N25" s="81">
        <f>分析係数表!H28</f>
        <v>1.8347819774390428E-2</v>
      </c>
      <c r="O25" s="82">
        <f t="shared" si="3"/>
        <v>0.63499613932917642</v>
      </c>
      <c r="P25" s="76">
        <f>分析係数表!C28</f>
        <v>0.16320886633176235</v>
      </c>
      <c r="Q25" s="82">
        <f t="shared" si="4"/>
        <v>0.10363700002496069</v>
      </c>
      <c r="R25" s="83">
        <v>0.12634347872699028</v>
      </c>
      <c r="S25" s="84">
        <f t="shared" si="5"/>
        <v>0.17100063170118568</v>
      </c>
      <c r="T25" s="85">
        <f>分析係数表!F28</f>
        <v>0.21296475644963428</v>
      </c>
      <c r="U25" s="86">
        <f t="shared" si="6"/>
        <v>3.641710788297662E-2</v>
      </c>
      <c r="V25" s="87">
        <f>分析係数表!D28</f>
        <v>1.6750140660597507E-2</v>
      </c>
      <c r="W25" s="88">
        <f t="shared" si="7"/>
        <v>0</v>
      </c>
      <c r="X25" s="76">
        <f>分析係数表!E28</f>
        <v>1.6630233266000719E-2</v>
      </c>
      <c r="Y25" s="89">
        <f t="shared" si="8"/>
        <v>0</v>
      </c>
    </row>
    <row r="26" spans="1:25" x14ac:dyDescent="0.2">
      <c r="A26" s="6" t="s">
        <v>14</v>
      </c>
      <c r="B26" s="5" t="s">
        <v>50</v>
      </c>
      <c r="C26" s="90"/>
      <c r="D26" s="76">
        <f>投入係数表!AI26</f>
        <v>1.9652246138897812E-2</v>
      </c>
      <c r="E26" s="77">
        <f t="shared" si="9"/>
        <v>1.9652246138897811</v>
      </c>
      <c r="F26" s="76">
        <f>分析係数表!C29</f>
        <v>0.17511419896605485</v>
      </c>
      <c r="G26" s="77">
        <f t="shared" si="0"/>
        <v>0.34413873404968343</v>
      </c>
      <c r="H26" s="77">
        <v>0.36984346047334987</v>
      </c>
      <c r="I26" s="77">
        <f t="shared" si="1"/>
        <v>0.36984346047334987</v>
      </c>
      <c r="J26" s="76">
        <f>分析係数表!G29</f>
        <v>0.26067586141523297</v>
      </c>
      <c r="K26" s="78">
        <f t="shared" si="2"/>
        <v>9.640926264768114E-2</v>
      </c>
      <c r="L26" s="79"/>
      <c r="M26" s="80"/>
      <c r="N26" s="81">
        <f>分析係数表!H29</f>
        <v>9.8560326923179068E-3</v>
      </c>
      <c r="O26" s="82">
        <f t="shared" si="3"/>
        <v>0.34110552565267649</v>
      </c>
      <c r="P26" s="76">
        <f>分析係数表!C29</f>
        <v>0.17511419896605485</v>
      </c>
      <c r="Q26" s="82">
        <f t="shared" si="4"/>
        <v>5.9732420887563517E-2</v>
      </c>
      <c r="R26" s="83">
        <v>8.3887210683670319E-2</v>
      </c>
      <c r="S26" s="84">
        <f t="shared" si="5"/>
        <v>0.4537306711570202</v>
      </c>
      <c r="T26" s="85">
        <f>分析係数表!F29</f>
        <v>0.43490212806294137</v>
      </c>
      <c r="U26" s="86">
        <f t="shared" si="6"/>
        <v>0.19732843445361475</v>
      </c>
      <c r="V26" s="87">
        <f>分析係数表!D29</f>
        <v>6.8771031802455099E-2</v>
      </c>
      <c r="W26" s="88">
        <f t="shared" si="7"/>
        <v>0</v>
      </c>
      <c r="X26" s="76">
        <f>分析係数表!E29</f>
        <v>4.9670600502393476E-2</v>
      </c>
      <c r="Y26" s="89">
        <f t="shared" si="8"/>
        <v>0</v>
      </c>
    </row>
    <row r="27" spans="1:25" x14ac:dyDescent="0.2">
      <c r="A27" s="6" t="s">
        <v>15</v>
      </c>
      <c r="B27" s="5" t="s">
        <v>36</v>
      </c>
      <c r="C27" s="90"/>
      <c r="D27" s="76">
        <f>投入係数表!AI27</f>
        <v>5.5712707355487822E-3</v>
      </c>
      <c r="E27" s="77">
        <f t="shared" si="9"/>
        <v>0.55712707355487823</v>
      </c>
      <c r="F27" s="76">
        <f>分析係数表!C30</f>
        <v>1</v>
      </c>
      <c r="G27" s="77">
        <f t="shared" si="0"/>
        <v>0.55712707355487823</v>
      </c>
      <c r="H27" s="77">
        <v>0.63201011179515276</v>
      </c>
      <c r="I27" s="77">
        <f t="shared" si="1"/>
        <v>0.63201011179515276</v>
      </c>
      <c r="J27" s="76">
        <f>分析係数表!G30</f>
        <v>0.34449040627670319</v>
      </c>
      <c r="K27" s="78">
        <f t="shared" si="2"/>
        <v>0.21772142018329677</v>
      </c>
      <c r="L27" s="79"/>
      <c r="M27" s="80"/>
      <c r="N27" s="81">
        <f>分析係数表!H30</f>
        <v>0</v>
      </c>
      <c r="O27" s="82">
        <f t="shared" si="3"/>
        <v>0</v>
      </c>
      <c r="P27" s="76">
        <f>分析係数表!C30</f>
        <v>1</v>
      </c>
      <c r="Q27" s="82">
        <f t="shared" si="4"/>
        <v>0</v>
      </c>
      <c r="R27" s="83">
        <v>0.11617289294850104</v>
      </c>
      <c r="S27" s="84">
        <f t="shared" si="5"/>
        <v>0.74818300474365385</v>
      </c>
      <c r="T27" s="85">
        <f>分析係数表!F30</f>
        <v>0.43986930008545017</v>
      </c>
      <c r="U27" s="86">
        <f t="shared" si="6"/>
        <v>0.32910273463242007</v>
      </c>
      <c r="V27" s="87">
        <f>分析係数表!D30</f>
        <v>8.0303736502757711E-2</v>
      </c>
      <c r="W27" s="88">
        <f t="shared" si="7"/>
        <v>0</v>
      </c>
      <c r="X27" s="76">
        <f>分析係数表!E30</f>
        <v>6.1266798726015689E-2</v>
      </c>
      <c r="Y27" s="89">
        <f t="shared" si="8"/>
        <v>0</v>
      </c>
    </row>
    <row r="28" spans="1:25" x14ac:dyDescent="0.2">
      <c r="A28" s="6" t="s">
        <v>16</v>
      </c>
      <c r="B28" s="5" t="s">
        <v>193</v>
      </c>
      <c r="C28" s="90"/>
      <c r="D28" s="76">
        <f>投入係数表!AI28</f>
        <v>1.9213440005014928E-2</v>
      </c>
      <c r="E28" s="77">
        <f t="shared" si="9"/>
        <v>1.9213440005014928</v>
      </c>
      <c r="F28" s="76">
        <f>分析係数表!C31</f>
        <v>0.18996181002708823</v>
      </c>
      <c r="G28" s="77">
        <f t="shared" si="0"/>
        <v>0.3649819840199503</v>
      </c>
      <c r="H28" s="77">
        <v>0.41413102096302756</v>
      </c>
      <c r="I28" s="77">
        <f t="shared" si="1"/>
        <v>0.41413102096302756</v>
      </c>
      <c r="J28" s="76">
        <f>分析係数表!G31</f>
        <v>7.0838389091119197E-2</v>
      </c>
      <c r="K28" s="78">
        <f t="shared" si="2"/>
        <v>2.9336374397681386E-2</v>
      </c>
      <c r="L28" s="79"/>
      <c r="M28" s="80"/>
      <c r="N28" s="81">
        <f>分析係数表!H31</f>
        <v>2.3010689098960483E-2</v>
      </c>
      <c r="O28" s="82">
        <f t="shared" si="3"/>
        <v>0.79637248026267571</v>
      </c>
      <c r="P28" s="76">
        <f>分析係数表!C31</f>
        <v>0.18996181002708823</v>
      </c>
      <c r="Q28" s="82">
        <f t="shared" si="4"/>
        <v>0.15128035780645949</v>
      </c>
      <c r="R28" s="83">
        <v>0.20875967182837732</v>
      </c>
      <c r="S28" s="84">
        <f t="shared" si="5"/>
        <v>0.62289069279140485</v>
      </c>
      <c r="T28" s="85">
        <f>分析係数表!F31</f>
        <v>0.34223146703645924</v>
      </c>
      <c r="U28" s="86">
        <f t="shared" si="6"/>
        <v>0.21317279559735894</v>
      </c>
      <c r="V28" s="87">
        <f>分析係数表!D31</f>
        <v>4.4201768070722826E-2</v>
      </c>
      <c r="W28" s="88">
        <f t="shared" si="7"/>
        <v>0</v>
      </c>
      <c r="X28" s="76">
        <f>分析係数表!E31</f>
        <v>3.8597099439533135E-2</v>
      </c>
      <c r="Y28" s="89">
        <f t="shared" si="8"/>
        <v>0</v>
      </c>
    </row>
    <row r="29" spans="1:25" x14ac:dyDescent="0.2">
      <c r="A29" s="6" t="s">
        <v>17</v>
      </c>
      <c r="B29" s="5" t="s">
        <v>273</v>
      </c>
      <c r="C29" s="90"/>
      <c r="D29" s="76">
        <f>投入係数表!AI29</f>
        <v>9.4735109975787306E-3</v>
      </c>
      <c r="E29" s="77">
        <f t="shared" si="9"/>
        <v>0.94735109975787302</v>
      </c>
      <c r="F29" s="76">
        <f>分析係数表!C32</f>
        <v>1</v>
      </c>
      <c r="G29" s="77">
        <f t="shared" si="0"/>
        <v>0.94735109975787302</v>
      </c>
      <c r="H29" s="77">
        <v>1.0673085046911304</v>
      </c>
      <c r="I29" s="77">
        <f t="shared" si="1"/>
        <v>1.0673085046911304</v>
      </c>
      <c r="J29" s="76">
        <f>分析係数表!G32</f>
        <v>0.14032906064664244</v>
      </c>
      <c r="K29" s="78">
        <f t="shared" si="2"/>
        <v>0.1497743998834789</v>
      </c>
      <c r="L29" s="79"/>
      <c r="M29" s="80"/>
      <c r="N29" s="81">
        <f>分析係数表!H32</f>
        <v>6.1785010473086027E-3</v>
      </c>
      <c r="O29" s="82">
        <f t="shared" si="3"/>
        <v>0.21383054554298295</v>
      </c>
      <c r="P29" s="76">
        <f>分析係数表!C32</f>
        <v>1</v>
      </c>
      <c r="Q29" s="82">
        <f t="shared" si="4"/>
        <v>0.21383054554298295</v>
      </c>
      <c r="R29" s="83">
        <v>0.29443094270349462</v>
      </c>
      <c r="S29" s="84">
        <f t="shared" si="5"/>
        <v>1.3617394473946249</v>
      </c>
      <c r="T29" s="85">
        <f>分析係数表!F32</f>
        <v>0.48206428161469295</v>
      </c>
      <c r="U29" s="86">
        <f t="shared" si="6"/>
        <v>0.65644594845467885</v>
      </c>
      <c r="V29" s="87">
        <f>分析係数表!D32</f>
        <v>1.827051846183279E-2</v>
      </c>
      <c r="W29" s="88">
        <f t="shared" si="7"/>
        <v>0</v>
      </c>
      <c r="X29" s="76">
        <f>分析係数表!E32</f>
        <v>2.7549263439831644E-2</v>
      </c>
      <c r="Y29" s="89">
        <f t="shared" si="8"/>
        <v>0</v>
      </c>
    </row>
    <row r="30" spans="1:25" x14ac:dyDescent="0.2">
      <c r="A30" s="6" t="s">
        <v>18</v>
      </c>
      <c r="B30" s="5" t="s">
        <v>274</v>
      </c>
      <c r="C30" s="90"/>
      <c r="D30" s="76">
        <f>投入係数表!AI30</f>
        <v>4.8190316488924065E-3</v>
      </c>
      <c r="E30" s="77">
        <f t="shared" si="9"/>
        <v>0.48190316488924068</v>
      </c>
      <c r="F30" s="76">
        <f>分析係数表!C33</f>
        <v>0.86409315680331789</v>
      </c>
      <c r="G30" s="77">
        <f t="shared" si="0"/>
        <v>0.41640922702265382</v>
      </c>
      <c r="H30" s="77">
        <v>0.44905045089876156</v>
      </c>
      <c r="I30" s="77">
        <f t="shared" si="1"/>
        <v>0.44905045089876156</v>
      </c>
      <c r="J30" s="76">
        <f>分析係数表!G33</f>
        <v>0.50769230769230766</v>
      </c>
      <c r="K30" s="78">
        <f t="shared" si="2"/>
        <v>0.22797945968706354</v>
      </c>
      <c r="L30" s="79"/>
      <c r="M30" s="80"/>
      <c r="N30" s="81">
        <f>分析係数表!H33</f>
        <v>9.5612281574628043E-4</v>
      </c>
      <c r="O30" s="82">
        <f t="shared" si="3"/>
        <v>3.3090269262992064E-2</v>
      </c>
      <c r="P30" s="76">
        <f>分析係数表!C33</f>
        <v>0.86409315680331789</v>
      </c>
      <c r="Q30" s="82">
        <f t="shared" si="4"/>
        <v>2.8593075226930612E-2</v>
      </c>
      <c r="R30" s="83">
        <v>9.6836084548857115E-2</v>
      </c>
      <c r="S30" s="84">
        <f t="shared" si="5"/>
        <v>0.54588653544761867</v>
      </c>
      <c r="T30" s="85">
        <f>分析係数表!F33</f>
        <v>0.64348226623675731</v>
      </c>
      <c r="U30" s="86">
        <f t="shared" si="6"/>
        <v>0.35126830493796563</v>
      </c>
      <c r="V30" s="87">
        <f>分析係数表!D33</f>
        <v>0.11340396130815293</v>
      </c>
      <c r="W30" s="88">
        <f t="shared" si="7"/>
        <v>0</v>
      </c>
      <c r="X30" s="76">
        <f>分析係数表!E33</f>
        <v>0.11146936895439889</v>
      </c>
      <c r="Y30" s="89">
        <f t="shared" si="8"/>
        <v>0</v>
      </c>
    </row>
    <row r="31" spans="1:25" x14ac:dyDescent="0.2">
      <c r="A31" s="6" t="s">
        <v>19</v>
      </c>
      <c r="B31" s="5" t="s">
        <v>275</v>
      </c>
      <c r="C31" s="90"/>
      <c r="D31" s="76">
        <f>投入係数表!AI31</f>
        <v>2.1642545389009473E-2</v>
      </c>
      <c r="E31" s="77">
        <f t="shared" si="9"/>
        <v>2.1642545389009471</v>
      </c>
      <c r="F31" s="76">
        <f>分析係数表!C34</f>
        <v>0.40150848192581112</v>
      </c>
      <c r="G31" s="77">
        <f t="shared" si="0"/>
        <v>0.86896655441516557</v>
      </c>
      <c r="H31" s="77">
        <v>1.0560964577743452</v>
      </c>
      <c r="I31" s="77">
        <f t="shared" si="1"/>
        <v>1.0560964577743452</v>
      </c>
      <c r="J31" s="76">
        <f>分析係数表!G34</f>
        <v>0.42480512041441487</v>
      </c>
      <c r="K31" s="78">
        <f t="shared" si="2"/>
        <v>0.44863518291406773</v>
      </c>
      <c r="L31" s="79"/>
      <c r="M31" s="80"/>
      <c r="N31" s="81">
        <f>分析係数表!H34</f>
        <v>0.15672180898436738</v>
      </c>
      <c r="O31" s="82">
        <f t="shared" si="3"/>
        <v>5.4239547192774955</v>
      </c>
      <c r="P31" s="76">
        <f>分析係数表!C34</f>
        <v>0.40150848192581112</v>
      </c>
      <c r="Q31" s="82">
        <f t="shared" si="4"/>
        <v>2.1777638253714464</v>
      </c>
      <c r="R31" s="83">
        <v>2.3769953156332022</v>
      </c>
      <c r="S31" s="84">
        <f t="shared" si="5"/>
        <v>3.4330917734075475</v>
      </c>
      <c r="T31" s="85">
        <f>分析係数表!F34</f>
        <v>0.69808980649017505</v>
      </c>
      <c r="U31" s="86">
        <f t="shared" si="6"/>
        <v>2.3966063717610866</v>
      </c>
      <c r="V31" s="87">
        <f>分析係数表!D34</f>
        <v>0.1643762608024307</v>
      </c>
      <c r="W31" s="88">
        <f t="shared" si="7"/>
        <v>1</v>
      </c>
      <c r="X31" s="76">
        <f>分析係数表!E34</f>
        <v>0.12280028889497671</v>
      </c>
      <c r="Y31" s="89">
        <f t="shared" si="8"/>
        <v>0</v>
      </c>
    </row>
    <row r="32" spans="1:25" x14ac:dyDescent="0.2">
      <c r="A32" s="6" t="s">
        <v>20</v>
      </c>
      <c r="B32" s="5" t="s">
        <v>37</v>
      </c>
      <c r="C32" s="90"/>
      <c r="D32" s="76">
        <f>投入係数表!AI32</f>
        <v>6.8171667228234039E-3</v>
      </c>
      <c r="E32" s="77">
        <f t="shared" si="9"/>
        <v>0.68171667228234034</v>
      </c>
      <c r="F32" s="76">
        <f>分析係数表!C35</f>
        <v>0.54799934277091245</v>
      </c>
      <c r="G32" s="77">
        <f t="shared" si="0"/>
        <v>0.37358028836669599</v>
      </c>
      <c r="H32" s="77">
        <v>0.51464391997796166</v>
      </c>
      <c r="I32" s="77">
        <f t="shared" si="1"/>
        <v>0.51464391997796166</v>
      </c>
      <c r="J32" s="76">
        <f>分析係数表!G35</f>
        <v>0.31370112289734142</v>
      </c>
      <c r="K32" s="78">
        <f t="shared" si="2"/>
        <v>0.1614443755893761</v>
      </c>
      <c r="L32" s="79"/>
      <c r="M32" s="80"/>
      <c r="N32" s="81">
        <f>分析係数表!H35</f>
        <v>5.7539116932049765E-2</v>
      </c>
      <c r="O32" s="82">
        <f t="shared" si="3"/>
        <v>1.9913601485915795</v>
      </c>
      <c r="P32" s="76">
        <f>分析係数表!C35</f>
        <v>0.54799934277091245</v>
      </c>
      <c r="Q32" s="82">
        <f t="shared" si="4"/>
        <v>1.0912640526483721</v>
      </c>
      <c r="R32" s="83">
        <v>1.5125915420498024</v>
      </c>
      <c r="S32" s="84">
        <f t="shared" si="5"/>
        <v>2.0272354620277642</v>
      </c>
      <c r="T32" s="85">
        <f>分析係数表!F35</f>
        <v>0.64107230038613461</v>
      </c>
      <c r="U32" s="86">
        <f t="shared" si="6"/>
        <v>1.2996045010664872</v>
      </c>
      <c r="V32" s="87">
        <f>分析係数表!D35</f>
        <v>5.5848978444513482E-2</v>
      </c>
      <c r="W32" s="88">
        <f t="shared" si="7"/>
        <v>0</v>
      </c>
      <c r="X32" s="76">
        <f>分析係数表!E35</f>
        <v>5.027147781575015E-2</v>
      </c>
      <c r="Y32" s="89">
        <f t="shared" si="8"/>
        <v>0</v>
      </c>
    </row>
    <row r="33" spans="1:25" x14ac:dyDescent="0.2">
      <c r="A33" s="6" t="s">
        <v>21</v>
      </c>
      <c r="B33" s="5" t="s">
        <v>38</v>
      </c>
      <c r="C33" s="90"/>
      <c r="D33" s="76">
        <f>投入係数表!AI33</f>
        <v>7.2481370328869527E-3</v>
      </c>
      <c r="E33" s="77">
        <f t="shared" si="9"/>
        <v>0.72481370328869532</v>
      </c>
      <c r="F33" s="76">
        <f>分析係数表!C36</f>
        <v>1</v>
      </c>
      <c r="G33" s="77">
        <f t="shared" si="0"/>
        <v>0.72481370328869532</v>
      </c>
      <c r="H33" s="77">
        <v>0.8810544921796174</v>
      </c>
      <c r="I33" s="77">
        <f t="shared" si="1"/>
        <v>0.8810544921796174</v>
      </c>
      <c r="J33" s="76">
        <f>分析係数表!G36</f>
        <v>7.1688905781264842E-2</v>
      </c>
      <c r="K33" s="78">
        <f t="shared" si="2"/>
        <v>6.3161832478024732E-2</v>
      </c>
      <c r="L33" s="79"/>
      <c r="M33" s="80"/>
      <c r="N33" s="81">
        <f>分析係数表!H36</f>
        <v>0.19452761335809809</v>
      </c>
      <c r="O33" s="82">
        <f t="shared" si="3"/>
        <v>6.7323684772467676</v>
      </c>
      <c r="P33" s="76">
        <f>分析係数表!C36</f>
        <v>1</v>
      </c>
      <c r="Q33" s="82">
        <f t="shared" si="4"/>
        <v>6.7323684772467676</v>
      </c>
      <c r="R33" s="83">
        <v>7.1902729857277432</v>
      </c>
      <c r="S33" s="84">
        <f t="shared" si="5"/>
        <v>8.07132747790736</v>
      </c>
      <c r="T33" s="85">
        <f>分析係数表!F36</f>
        <v>0.82458021691620631</v>
      </c>
      <c r="U33" s="86">
        <f t="shared" si="6"/>
        <v>6.6554569625345872</v>
      </c>
      <c r="V33" s="87">
        <f>分析係数表!D36</f>
        <v>1.8213224015528919E-2</v>
      </c>
      <c r="W33" s="88">
        <f t="shared" si="7"/>
        <v>0</v>
      </c>
      <c r="X33" s="76">
        <f>分析係数表!E36</f>
        <v>9.6003746487667817E-3</v>
      </c>
      <c r="Y33" s="89">
        <f t="shared" si="8"/>
        <v>0</v>
      </c>
    </row>
    <row r="34" spans="1:25" x14ac:dyDescent="0.2">
      <c r="A34" s="6" t="s">
        <v>22</v>
      </c>
      <c r="B34" s="5" t="s">
        <v>378</v>
      </c>
      <c r="C34" s="90"/>
      <c r="D34" s="76">
        <f>投入係数表!AI34</f>
        <v>1.9840305910561906E-2</v>
      </c>
      <c r="E34" s="77">
        <f t="shared" si="9"/>
        <v>1.9840305910561906</v>
      </c>
      <c r="F34" s="76">
        <f>分析係数表!C37</f>
        <v>0.69131042420256494</v>
      </c>
      <c r="G34" s="77">
        <f t="shared" si="0"/>
        <v>1.3715810295339208</v>
      </c>
      <c r="H34" s="77">
        <v>1.6559380935633932</v>
      </c>
      <c r="I34" s="77">
        <f t="shared" si="1"/>
        <v>1.6559380935633932</v>
      </c>
      <c r="J34" s="76">
        <f>分析係数表!G37</f>
        <v>0.4182361073997049</v>
      </c>
      <c r="K34" s="78">
        <f t="shared" si="2"/>
        <v>0.69257310234684188</v>
      </c>
      <c r="L34" s="79"/>
      <c r="M34" s="80"/>
      <c r="N34" s="81">
        <f>分析係数表!H37</f>
        <v>4.8668421919292611E-2</v>
      </c>
      <c r="O34" s="82">
        <f t="shared" si="3"/>
        <v>1.6843559837627089</v>
      </c>
      <c r="P34" s="76">
        <f>分析係数表!C37</f>
        <v>0.69131042420256494</v>
      </c>
      <c r="Q34" s="82">
        <f t="shared" si="4"/>
        <v>1.164412849643127</v>
      </c>
      <c r="R34" s="83">
        <v>1.4118539016267144</v>
      </c>
      <c r="S34" s="84">
        <f t="shared" si="5"/>
        <v>3.0677919951901078</v>
      </c>
      <c r="T34" s="85">
        <f>分析係数表!F37</f>
        <v>0.69719766239499947</v>
      </c>
      <c r="U34" s="86">
        <f t="shared" si="6"/>
        <v>2.1388574077606348</v>
      </c>
      <c r="V34" s="87">
        <f>分析係数表!D37</f>
        <v>8.1275923365593528E-2</v>
      </c>
      <c r="W34" s="88">
        <f t="shared" si="7"/>
        <v>0</v>
      </c>
      <c r="X34" s="76">
        <f>分析係数表!E37</f>
        <v>7.6285857025014239E-2</v>
      </c>
      <c r="Y34" s="89">
        <f t="shared" si="8"/>
        <v>0</v>
      </c>
    </row>
    <row r="35" spans="1:25" x14ac:dyDescent="0.2">
      <c r="A35" s="6" t="s">
        <v>23</v>
      </c>
      <c r="B35" s="5" t="s">
        <v>194</v>
      </c>
      <c r="C35" s="90"/>
      <c r="D35" s="76">
        <f>投入係数表!AI35</f>
        <v>3.2416803140598187E-2</v>
      </c>
      <c r="E35" s="77">
        <f t="shared" si="9"/>
        <v>3.2416803140598187</v>
      </c>
      <c r="F35" s="76">
        <f>分析係数表!C38</f>
        <v>0.16493332646861969</v>
      </c>
      <c r="G35" s="77">
        <f t="shared" si="0"/>
        <v>0.53466111754572565</v>
      </c>
      <c r="H35" s="77">
        <v>0.60737987977872643</v>
      </c>
      <c r="I35" s="77">
        <f t="shared" si="1"/>
        <v>0.60737987977872643</v>
      </c>
      <c r="J35" s="76">
        <f>分析係数表!G38</f>
        <v>0.22742119554523632</v>
      </c>
      <c r="K35" s="78">
        <f t="shared" si="2"/>
        <v>0.13813105840939988</v>
      </c>
      <c r="L35" s="79"/>
      <c r="M35" s="80"/>
      <c r="N35" s="81">
        <f>分析係数表!H38</f>
        <v>4.333006953137588E-2</v>
      </c>
      <c r="O35" s="82">
        <f t="shared" si="3"/>
        <v>1.4996019803776699</v>
      </c>
      <c r="P35" s="76">
        <f>分析係数表!C38</f>
        <v>0.16493332646861969</v>
      </c>
      <c r="Q35" s="82">
        <f t="shared" si="4"/>
        <v>0.24733434300261883</v>
      </c>
      <c r="R35" s="83">
        <v>0.32456939277151597</v>
      </c>
      <c r="S35" s="84">
        <f t="shared" si="5"/>
        <v>0.9319492725502424</v>
      </c>
      <c r="T35" s="85">
        <f>分析係数表!F38</f>
        <v>0.45295344535830939</v>
      </c>
      <c r="U35" s="86">
        <f t="shared" si="6"/>
        <v>0.42212963390080244</v>
      </c>
      <c r="V35" s="87">
        <f>分析係数表!D38</f>
        <v>0.12785801424579907</v>
      </c>
      <c r="W35" s="88">
        <f t="shared" si="7"/>
        <v>0</v>
      </c>
      <c r="X35" s="76">
        <f>分析係数表!E38</f>
        <v>0.15044665695958442</v>
      </c>
      <c r="Y35" s="89">
        <f t="shared" si="8"/>
        <v>0</v>
      </c>
    </row>
    <row r="36" spans="1:25" x14ac:dyDescent="0.2">
      <c r="A36" s="6" t="s">
        <v>24</v>
      </c>
      <c r="B36" s="5" t="s">
        <v>39</v>
      </c>
      <c r="C36" s="90"/>
      <c r="D36" s="76">
        <f>投入係数表!AI36</f>
        <v>0</v>
      </c>
      <c r="E36" s="77">
        <f t="shared" si="9"/>
        <v>0</v>
      </c>
      <c r="F36" s="76">
        <f>分析係数表!C39</f>
        <v>1</v>
      </c>
      <c r="G36" s="77">
        <f t="shared" si="0"/>
        <v>0</v>
      </c>
      <c r="H36" s="77">
        <v>8.9513169192761088E-2</v>
      </c>
      <c r="I36" s="77">
        <f t="shared" si="1"/>
        <v>8.9513169192761088E-2</v>
      </c>
      <c r="J36" s="76">
        <f>分析係数表!G39</f>
        <v>0.35098455975764681</v>
      </c>
      <c r="K36" s="78">
        <f t="shared" si="2"/>
        <v>3.1417740281633001E-2</v>
      </c>
      <c r="L36" s="79"/>
      <c r="M36" s="80"/>
      <c r="N36" s="81">
        <f>分析係数表!H39</f>
        <v>3.8129823772400278E-3</v>
      </c>
      <c r="O36" s="82">
        <f t="shared" si="3"/>
        <v>0.13196276825528408</v>
      </c>
      <c r="P36" s="76">
        <f>分析係数表!C39</f>
        <v>1</v>
      </c>
      <c r="Q36" s="82">
        <f t="shared" si="4"/>
        <v>0.13196276825528408</v>
      </c>
      <c r="R36" s="83">
        <v>0.18260470879911317</v>
      </c>
      <c r="S36" s="84">
        <f t="shared" si="5"/>
        <v>0.27211787799187426</v>
      </c>
      <c r="T36" s="85">
        <f>分析係数表!F39</f>
        <v>0.70174924264634031</v>
      </c>
      <c r="U36" s="86">
        <f t="shared" si="6"/>
        <v>0.190958514791327</v>
      </c>
      <c r="V36" s="87">
        <f>分析係数表!D39</f>
        <v>4.6491742402032639E-2</v>
      </c>
      <c r="W36" s="88">
        <f t="shared" si="7"/>
        <v>0</v>
      </c>
      <c r="X36" s="76">
        <f>分析係数表!E39</f>
        <v>5.7790970389914979E-2</v>
      </c>
      <c r="Y36" s="89">
        <f t="shared" si="8"/>
        <v>0</v>
      </c>
    </row>
    <row r="37" spans="1:25" x14ac:dyDescent="0.2">
      <c r="A37" s="6" t="s">
        <v>25</v>
      </c>
      <c r="B37" s="5" t="s">
        <v>40</v>
      </c>
      <c r="C37" s="75">
        <f>最終需要_まとめ!C38</f>
        <v>100</v>
      </c>
      <c r="D37" s="76">
        <f>投入係数表!AI37</f>
        <v>0</v>
      </c>
      <c r="E37" s="77">
        <f t="shared" si="9"/>
        <v>0</v>
      </c>
      <c r="F37" s="76">
        <f>分析係数表!C40</f>
        <v>0.986418220166009</v>
      </c>
      <c r="G37" s="77">
        <f t="shared" si="0"/>
        <v>0</v>
      </c>
      <c r="H37" s="77">
        <v>5.7934119315094339E-3</v>
      </c>
      <c r="I37" s="77">
        <f t="shared" si="1"/>
        <v>100.00579341193151</v>
      </c>
      <c r="J37" s="76">
        <f>分析係数表!G40</f>
        <v>0.50833339863186511</v>
      </c>
      <c r="K37" s="78">
        <f t="shared" si="2"/>
        <v>50.836284847963327</v>
      </c>
      <c r="L37" s="79"/>
      <c r="M37" s="80"/>
      <c r="N37" s="81">
        <f>分析係数表!H40</f>
        <v>2.8557086729192376E-2</v>
      </c>
      <c r="O37" s="82">
        <f t="shared" si="3"/>
        <v>0.98832668112623601</v>
      </c>
      <c r="P37" s="76">
        <f>分析係数表!C40</f>
        <v>0.986418220166009</v>
      </c>
      <c r="Q37" s="82">
        <f t="shared" si="4"/>
        <v>0.97490344573912047</v>
      </c>
      <c r="R37" s="83">
        <v>0.97987461058762293</v>
      </c>
      <c r="S37" s="84">
        <f t="shared" si="5"/>
        <v>100.98566802251914</v>
      </c>
      <c r="T37" s="85">
        <f>分析係数表!F40</f>
        <v>0.70189391861713379</v>
      </c>
      <c r="U37" s="86">
        <f t="shared" si="6"/>
        <v>70.88122625249494</v>
      </c>
      <c r="V37" s="87">
        <f>分析係数表!D40</f>
        <v>5.9372037079118312E-2</v>
      </c>
      <c r="W37" s="88">
        <f t="shared" si="7"/>
        <v>6</v>
      </c>
      <c r="X37" s="76">
        <f>分析係数表!E40</f>
        <v>3.6992924251091137E-2</v>
      </c>
      <c r="Y37" s="89">
        <f t="shared" si="8"/>
        <v>4</v>
      </c>
    </row>
    <row r="38" spans="1:25" x14ac:dyDescent="0.2">
      <c r="A38" s="6" t="s">
        <v>26</v>
      </c>
      <c r="B38" s="5" t="s">
        <v>277</v>
      </c>
      <c r="C38" s="90"/>
      <c r="D38" s="76">
        <f>投入係数表!AI38</f>
        <v>2.3507471458011737E-5</v>
      </c>
      <c r="E38" s="77">
        <f t="shared" si="9"/>
        <v>2.3507471458011735E-3</v>
      </c>
      <c r="F38" s="76">
        <f>分析係数表!C41</f>
        <v>0.80184103858729516</v>
      </c>
      <c r="G38" s="77">
        <f t="shared" si="0"/>
        <v>1.8849255328453327E-3</v>
      </c>
      <c r="H38" s="77">
        <v>5.4166685130244566E-3</v>
      </c>
      <c r="I38" s="77">
        <f t="shared" si="1"/>
        <v>5.4166685130244566E-3</v>
      </c>
      <c r="J38" s="76">
        <f>分析係数表!G41</f>
        <v>0.44493407945472047</v>
      </c>
      <c r="K38" s="78">
        <f t="shared" si="2"/>
        <v>2.4100604185539063E-3</v>
      </c>
      <c r="L38" s="79"/>
      <c r="M38" s="80"/>
      <c r="N38" s="81">
        <f>分析係数表!H41</f>
        <v>5.1019775806905684E-2</v>
      </c>
      <c r="O38" s="82">
        <f t="shared" si="3"/>
        <v>1.7657335348391041</v>
      </c>
      <c r="P38" s="76">
        <f>分析係数表!C41</f>
        <v>0.80184103858729516</v>
      </c>
      <c r="Q38" s="82">
        <f t="shared" si="4"/>
        <v>1.4158376114438032</v>
      </c>
      <c r="R38" s="83">
        <v>1.4426244917012534</v>
      </c>
      <c r="S38" s="84">
        <f t="shared" si="5"/>
        <v>1.4480411602142778</v>
      </c>
      <c r="T38" s="85">
        <f>分析係数表!F41</f>
        <v>0.54844555184325272</v>
      </c>
      <c r="U38" s="86">
        <f t="shared" si="6"/>
        <v>0.79417173320546353</v>
      </c>
      <c r="V38" s="87">
        <f>分析係数表!D41</f>
        <v>0.12300192021580549</v>
      </c>
      <c r="W38" s="88">
        <f t="shared" si="7"/>
        <v>0</v>
      </c>
      <c r="X38" s="76">
        <f>分析係数表!E41</f>
        <v>0.11337510103012113</v>
      </c>
      <c r="Y38" s="89">
        <f t="shared" si="8"/>
        <v>0</v>
      </c>
    </row>
    <row r="39" spans="1:25" x14ac:dyDescent="0.2">
      <c r="A39" s="6" t="s">
        <v>51</v>
      </c>
      <c r="B39" s="5" t="s">
        <v>368</v>
      </c>
      <c r="C39" s="90"/>
      <c r="D39" s="76">
        <f>投入係数表!AI39</f>
        <v>2.225373964691778E-3</v>
      </c>
      <c r="E39" s="77">
        <f t="shared" si="9"/>
        <v>0.22253739646917781</v>
      </c>
      <c r="F39" s="76">
        <f>分析係数表!C42</f>
        <v>0.44131191733123665</v>
      </c>
      <c r="G39" s="77">
        <f>E39*F39</f>
        <v>9.8208405113714425E-2</v>
      </c>
      <c r="H39" s="77">
        <v>0.11089313698551954</v>
      </c>
      <c r="I39" s="77">
        <f>C39+H39</f>
        <v>0.11089313698551954</v>
      </c>
      <c r="J39" s="76">
        <f>分析係数表!G42</f>
        <v>0.48534983581712554</v>
      </c>
      <c r="K39" s="78">
        <f>I39*J39</f>
        <v>5.3821965829167921E-2</v>
      </c>
      <c r="L39" s="79"/>
      <c r="M39" s="80"/>
      <c r="N39" s="81">
        <f>分析係数表!H42</f>
        <v>1.2950152359941286E-2</v>
      </c>
      <c r="O39" s="82">
        <f t="shared" si="3"/>
        <v>0.44818931368430359</v>
      </c>
      <c r="P39" s="76">
        <f>分析係数表!C42</f>
        <v>0.44131191733123665</v>
      </c>
      <c r="Q39" s="82">
        <f>O39*P39</f>
        <v>0.19779128534939108</v>
      </c>
      <c r="R39" s="83">
        <v>0.20906211191671639</v>
      </c>
      <c r="S39" s="84">
        <f>I39+R39</f>
        <v>0.31995524890223592</v>
      </c>
      <c r="T39" s="85">
        <f>分析係数表!F42</f>
        <v>0.55380146501641825</v>
      </c>
      <c r="U39" s="86">
        <f>S39*T39</f>
        <v>0.177191685581751</v>
      </c>
      <c r="V39" s="87">
        <f>分析係数表!D42</f>
        <v>0.11909573124526396</v>
      </c>
      <c r="W39" s="88">
        <f>ROUND(S39*V39,0)</f>
        <v>0</v>
      </c>
      <c r="X39" s="76">
        <f>分析係数表!E42</f>
        <v>8.701692346552159E-2</v>
      </c>
      <c r="Y39" s="89">
        <f>ROUND(S39*X39,0)</f>
        <v>0</v>
      </c>
    </row>
    <row r="40" spans="1:25" x14ac:dyDescent="0.2">
      <c r="A40" s="6" t="s">
        <v>195</v>
      </c>
      <c r="B40" s="5" t="s">
        <v>41</v>
      </c>
      <c r="C40" s="90"/>
      <c r="D40" s="76">
        <f>投入係数表!AI40</f>
        <v>7.5216072841818221E-2</v>
      </c>
      <c r="E40" s="77">
        <f t="shared" si="9"/>
        <v>7.5216072841818225</v>
      </c>
      <c r="F40" s="76">
        <f>分析係数表!C43</f>
        <v>0.58313408441687564</v>
      </c>
      <c r="G40" s="77">
        <f>E40*F40</f>
        <v>4.3861055770046695</v>
      </c>
      <c r="H40" s="77">
        <v>5.2153701897696934</v>
      </c>
      <c r="I40" s="77">
        <f>C40+H40</f>
        <v>5.2153701897696934</v>
      </c>
      <c r="J40" s="76">
        <f>分析係数表!G43</f>
        <v>0.35547453496171444</v>
      </c>
      <c r="K40" s="78">
        <f>I40*J40</f>
        <v>1.8539312928615701</v>
      </c>
      <c r="L40" s="79"/>
      <c r="M40" s="80"/>
      <c r="N40" s="81">
        <f>分析係数表!H43</f>
        <v>3.5303064373624467E-2</v>
      </c>
      <c r="O40" s="82">
        <f t="shared" si="3"/>
        <v>1.221796914259569</v>
      </c>
      <c r="P40" s="76">
        <f>分析係数表!C43</f>
        <v>0.58313408441687564</v>
      </c>
      <c r="Q40" s="82">
        <f>O40*P40</f>
        <v>0.71247142494011773</v>
      </c>
      <c r="R40" s="83">
        <v>1.4688289870420626</v>
      </c>
      <c r="S40" s="84">
        <f>I40+R40</f>
        <v>6.6841991768117559</v>
      </c>
      <c r="T40" s="85">
        <f>分析係数表!F43</f>
        <v>0.6082654287782493</v>
      </c>
      <c r="U40" s="86">
        <f>S40*T40</f>
        <v>4.0657672783226237</v>
      </c>
      <c r="V40" s="87">
        <f>分析係数表!D43</f>
        <v>0.13569621261928955</v>
      </c>
      <c r="W40" s="88">
        <f>ROUND(S40*V40,0)</f>
        <v>1</v>
      </c>
      <c r="X40" s="76">
        <f>分析係数表!E43</f>
        <v>0.1090457500713911</v>
      </c>
      <c r="Y40" s="89">
        <f>ROUND(S40*X40,0)</f>
        <v>1</v>
      </c>
    </row>
    <row r="41" spans="1:25" x14ac:dyDescent="0.2">
      <c r="A41" s="6" t="s">
        <v>341</v>
      </c>
      <c r="B41" s="5" t="s">
        <v>42</v>
      </c>
      <c r="C41" s="90"/>
      <c r="D41" s="76">
        <f>投入係数表!AI41</f>
        <v>3.0951504086382123E-3</v>
      </c>
      <c r="E41" s="77">
        <f t="shared" si="9"/>
        <v>0.30951504086382126</v>
      </c>
      <c r="F41" s="76">
        <f>分析係数表!C44</f>
        <v>0.48869592147894036</v>
      </c>
      <c r="G41" s="77">
        <f>E41*F41</f>
        <v>0.15125873810653701</v>
      </c>
      <c r="H41" s="77">
        <v>0.16408530482406694</v>
      </c>
      <c r="I41" s="77">
        <f>C41+H41</f>
        <v>0.16408530482406694</v>
      </c>
      <c r="J41" s="76">
        <f>分析係数表!G44</f>
        <v>0.26651387949759747</v>
      </c>
      <c r="K41" s="78">
        <f>I41*J41</f>
        <v>4.3731011157207927E-2</v>
      </c>
      <c r="L41" s="79"/>
      <c r="M41" s="80"/>
      <c r="N41" s="81">
        <f>分析係数表!H44</f>
        <v>0.11648762971842183</v>
      </c>
      <c r="O41" s="82">
        <f t="shared" si="3"/>
        <v>4.0314978052078665</v>
      </c>
      <c r="P41" s="76">
        <f>分析係数表!C44</f>
        <v>0.48869592147894036</v>
      </c>
      <c r="Q41" s="82">
        <f>O41*P41</f>
        <v>1.970176534856384</v>
      </c>
      <c r="R41" s="83">
        <v>2.0056544173091928</v>
      </c>
      <c r="S41" s="84">
        <f>I41+R41</f>
        <v>2.1697397221332597</v>
      </c>
      <c r="T41" s="85">
        <f>分析係数表!F44</f>
        <v>0.48744292920528731</v>
      </c>
      <c r="U41" s="86">
        <f>S41*T41</f>
        <v>1.0576242857697022</v>
      </c>
      <c r="V41" s="87">
        <f>分析係数表!D44</f>
        <v>0.16560852576338733</v>
      </c>
      <c r="W41" s="88">
        <f>ROUND(S41*V41,0)</f>
        <v>0</v>
      </c>
      <c r="X41" s="76">
        <f>分析係数表!E44</f>
        <v>0.11883889729949676</v>
      </c>
      <c r="Y41" s="89">
        <f>ROUND(S41*X41,0)</f>
        <v>0</v>
      </c>
    </row>
    <row r="42" spans="1:25" x14ac:dyDescent="0.2">
      <c r="A42" s="6" t="s">
        <v>342</v>
      </c>
      <c r="B42" s="5" t="s">
        <v>279</v>
      </c>
      <c r="C42" s="90"/>
      <c r="D42" s="76">
        <f>投入係数表!AI42</f>
        <v>7.3421669187189991E-3</v>
      </c>
      <c r="E42" s="77">
        <f t="shared" si="9"/>
        <v>0.73421669187189986</v>
      </c>
      <c r="F42" s="76">
        <f>分析係数表!C45</f>
        <v>1</v>
      </c>
      <c r="G42" s="77">
        <f>E42*F42</f>
        <v>0.73421669187189986</v>
      </c>
      <c r="H42" s="77">
        <v>0.77301556646564962</v>
      </c>
      <c r="I42" s="77">
        <f>C42+H42</f>
        <v>0.77301556646564962</v>
      </c>
      <c r="J42" s="76">
        <f>分析係数表!G45</f>
        <v>0</v>
      </c>
      <c r="K42" s="78">
        <f>I42*J42</f>
        <v>0</v>
      </c>
      <c r="L42" s="79"/>
      <c r="M42" s="80"/>
      <c r="N42" s="81">
        <f>分析係数表!H45</f>
        <v>0</v>
      </c>
      <c r="O42" s="82">
        <f t="shared" si="3"/>
        <v>0</v>
      </c>
      <c r="P42" s="76">
        <f>分析係数表!C45</f>
        <v>1</v>
      </c>
      <c r="Q42" s="82">
        <f>O42*P42</f>
        <v>0</v>
      </c>
      <c r="R42" s="83">
        <v>5.6625435757449619E-2</v>
      </c>
      <c r="S42" s="84">
        <f>I42+R42</f>
        <v>0.82964100222309922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1.4433587475219207E-2</v>
      </c>
      <c r="E43" s="77">
        <f t="shared" si="9"/>
        <v>1.4433587475219207</v>
      </c>
      <c r="F43" s="76">
        <f>分析係数表!C46</f>
        <v>0.30494810971089692</v>
      </c>
      <c r="G43" s="77">
        <f>E43*F43</f>
        <v>0.44014952169149746</v>
      </c>
      <c r="H43" s="77">
        <v>0.47200129542769664</v>
      </c>
      <c r="I43" s="77">
        <f>C43+H43</f>
        <v>0.47200129542769664</v>
      </c>
      <c r="J43" s="76">
        <f>分析係数表!G46</f>
        <v>9.2473281285530198E-3</v>
      </c>
      <c r="K43" s="78">
        <f>I43*J43</f>
        <v>4.3647508559220031E-3</v>
      </c>
      <c r="L43" s="79"/>
      <c r="M43" s="80"/>
      <c r="N43" s="81">
        <f>分析係数表!H46</f>
        <v>2.1824388568312321E-2</v>
      </c>
      <c r="O43" s="82">
        <f t="shared" si="3"/>
        <v>0.75531603506600031</v>
      </c>
      <c r="P43" s="76">
        <f>分析係数表!C46</f>
        <v>0.30494810971089692</v>
      </c>
      <c r="Q43" s="82">
        <f>O43*P43</f>
        <v>0.23033219712770633</v>
      </c>
      <c r="R43" s="83">
        <v>0.26703402142075827</v>
      </c>
      <c r="S43" s="84">
        <f>I43+R43</f>
        <v>0.73903531684845492</v>
      </c>
      <c r="T43" s="85">
        <f>分析係数表!F46</f>
        <v>0.31334798756916549</v>
      </c>
      <c r="U43" s="86">
        <f>S43*T43</f>
        <v>0.23157522927700394</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92">
        <f>投入係数表!AI44</f>
        <v>0.28803704777501782</v>
      </c>
      <c r="E44" s="91">
        <f>SUM(E5:E43)</f>
        <v>28.803704777501782</v>
      </c>
      <c r="F44" s="92">
        <f>分析係数表!C47</f>
        <v>0.48015758503444039</v>
      </c>
      <c r="G44" s="91">
        <f>SUM(G5:G43)</f>
        <v>12.637359898168018</v>
      </c>
      <c r="H44" s="91">
        <f>SUM(H5:H43)</f>
        <v>15.168733656133618</v>
      </c>
      <c r="I44" s="91">
        <f>SUM(I5:I43)</f>
        <v>115.16873365613361</v>
      </c>
      <c r="J44" s="92">
        <f>分析係数表!G47</f>
        <v>0.24216917805049562</v>
      </c>
      <c r="K44" s="93">
        <f>SUM(K5:K43)</f>
        <v>55.168128954486704</v>
      </c>
      <c r="L44" s="94">
        <f>最終需要_まとめ!$L$33</f>
        <v>0.62733333333333341</v>
      </c>
      <c r="M44" s="91">
        <f>K44*L44</f>
        <v>34.608806230781333</v>
      </c>
      <c r="N44" s="95">
        <f>分析係数表!H47</f>
        <v>1</v>
      </c>
      <c r="O44" s="109">
        <f>SUM(O5:O43)</f>
        <v>34.60880623078134</v>
      </c>
      <c r="P44" s="92">
        <f>分析係数表!C47</f>
        <v>0.48015758503444039</v>
      </c>
      <c r="Q44" s="96">
        <f>SUM(Q5:Q43)</f>
        <v>18.291398022918877</v>
      </c>
      <c r="R44" s="91">
        <f>SUM(R5:R43)</f>
        <v>21.215545816807399</v>
      </c>
      <c r="S44" s="97">
        <f>SUM(S5:S43)</f>
        <v>136.38427947294102</v>
      </c>
      <c r="T44" s="98">
        <f>分析係数表!F47</f>
        <v>0.48752883779285588</v>
      </c>
      <c r="U44" s="99">
        <f>SUM(U5:U43)</f>
        <v>92.581482233265376</v>
      </c>
      <c r="V44" s="100">
        <f>分析係数表!D47</f>
        <v>6.635127530274626E-2</v>
      </c>
      <c r="W44" s="101">
        <f>SUM(W5:W43)</f>
        <v>8</v>
      </c>
      <c r="X44" s="92">
        <f>分析係数表!E47</f>
        <v>5.6027434453383658E-2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277</v>
      </c>
      <c r="S2" s="3" t="s">
        <v>153</v>
      </c>
      <c r="U2" s="64" t="s">
        <v>210</v>
      </c>
      <c r="W2" s="3" t="s">
        <v>130</v>
      </c>
      <c r="Y2" s="3" t="s">
        <v>154</v>
      </c>
    </row>
    <row r="3" spans="1:25" ht="44" x14ac:dyDescent="0.2">
      <c r="B3" s="65"/>
      <c r="C3" s="66" t="s">
        <v>228</v>
      </c>
      <c r="D3" s="66" t="s">
        <v>318</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1.6576661913317444E-3</v>
      </c>
      <c r="E5" s="110">
        <f>$C$38*D5</f>
        <v>0.16576661913317445</v>
      </c>
      <c r="F5" s="85">
        <f>分析係数表!C8</f>
        <v>1.3183034008406591E-2</v>
      </c>
      <c r="G5" s="110">
        <f t="shared" ref="G5:G38" si="0">E5*F5</f>
        <v>2.1853069774912214E-3</v>
      </c>
      <c r="H5" s="110">
        <f t="array" ref="H5:H43">MMULT(逆行列係数!C5:AO43,'34'!G5:G43)</f>
        <v>2.4469779777193741E-3</v>
      </c>
      <c r="I5" s="110">
        <f t="shared" ref="I5:I38" si="1">C5+H5</f>
        <v>2.4469779777193741E-3</v>
      </c>
      <c r="J5" s="85">
        <f>分析係数表!G8</f>
        <v>0.12262521588946459</v>
      </c>
      <c r="K5" s="111">
        <f t="shared" ref="K5:K38" si="2">I5*J5</f>
        <v>3.0006120279460371E-4</v>
      </c>
      <c r="L5" s="79" t="s">
        <v>188</v>
      </c>
      <c r="M5" s="80" t="s">
        <v>188</v>
      </c>
      <c r="N5" s="81">
        <f>分析係数表!H8</f>
        <v>1.0919276675383911E-2</v>
      </c>
      <c r="O5" s="82">
        <f t="shared" ref="O5:O43" si="3">$M$44*N5</f>
        <v>0.33744536032480338</v>
      </c>
      <c r="P5" s="76">
        <f>分析係数表!C8</f>
        <v>1.3183034008406591E-2</v>
      </c>
      <c r="Q5" s="82">
        <f t="shared" ref="Q5:Q38" si="4">O5*P5</f>
        <v>4.448553661140899E-3</v>
      </c>
      <c r="R5" s="83">
        <f t="array" ref="R5:R43">MMULT(逆行列係数!C5:AO43,'34'!Q5:Q43)</f>
        <v>5.1503282688538264E-3</v>
      </c>
      <c r="S5" s="84">
        <f t="shared" ref="S5:S38" si="5">I5+R5</f>
        <v>7.5973062465732009E-3</v>
      </c>
      <c r="T5" s="85">
        <f>分析係数表!F8</f>
        <v>0.45595854922279794</v>
      </c>
      <c r="U5" s="86">
        <f t="shared" ref="U5:U43" si="6">S5*T5</f>
        <v>3.464056734188817E-3</v>
      </c>
      <c r="V5" s="87">
        <f>分析係数表!D8</f>
        <v>1.1778929188255614</v>
      </c>
      <c r="W5" s="167">
        <f t="shared" ref="W5:W43" si="7">ROUND(S5*V5,0)</f>
        <v>0</v>
      </c>
      <c r="X5" s="76">
        <f>分析係数表!E8</f>
        <v>1.069084628670121</v>
      </c>
      <c r="Y5" s="166">
        <f t="shared" ref="Y5:Y43" si="8">ROUND(S5*X5,0)</f>
        <v>0</v>
      </c>
    </row>
    <row r="6" spans="1:25" x14ac:dyDescent="0.2">
      <c r="A6" s="6" t="s">
        <v>220</v>
      </c>
      <c r="B6" s="5" t="s">
        <v>266</v>
      </c>
      <c r="C6" s="90"/>
      <c r="D6" s="107">
        <f>投入係数表!AJ6</f>
        <v>2.5740158250492924E-5</v>
      </c>
      <c r="E6" s="110">
        <f t="shared" ref="E6:E43" si="9">$C$38*D6</f>
        <v>2.5740158250492926E-3</v>
      </c>
      <c r="F6" s="85">
        <f>分析係数表!C9</f>
        <v>2.8837209302325584E-2</v>
      </c>
      <c r="G6" s="110">
        <f t="shared" si="0"/>
        <v>7.4227433094444726E-5</v>
      </c>
      <c r="H6" s="110">
        <v>1.1121284667145066E-4</v>
      </c>
      <c r="I6" s="110">
        <f t="shared" si="1"/>
        <v>1.1121284667145066E-4</v>
      </c>
      <c r="J6" s="85">
        <f>分析係数表!G9</f>
        <v>0.26470588235294118</v>
      </c>
      <c r="K6" s="111">
        <f t="shared" si="2"/>
        <v>2.9438694707148705E-5</v>
      </c>
      <c r="L6" s="79"/>
      <c r="M6" s="80"/>
      <c r="N6" s="81">
        <f>分析係数表!H9</f>
        <v>5.6393540150961169E-4</v>
      </c>
      <c r="O6" s="82">
        <f t="shared" si="3"/>
        <v>1.7427654818136837E-2</v>
      </c>
      <c r="P6" s="76">
        <f>分析係数表!C9</f>
        <v>2.8837209302325584E-2</v>
      </c>
      <c r="Q6" s="82">
        <f t="shared" si="4"/>
        <v>5.0256492963929485E-4</v>
      </c>
      <c r="R6" s="83">
        <v>5.7375254483989875E-4</v>
      </c>
      <c r="S6" s="84">
        <f t="shared" si="5"/>
        <v>6.8496539151134943E-4</v>
      </c>
      <c r="T6" s="85">
        <f>分析係数表!F9</f>
        <v>0.73529411764705888</v>
      </c>
      <c r="U6" s="86">
        <f t="shared" si="6"/>
        <v>5.0365102317010996E-4</v>
      </c>
      <c r="V6" s="87">
        <f>分析係数表!D9</f>
        <v>5.8823529411764705E-2</v>
      </c>
      <c r="W6" s="167">
        <f t="shared" si="7"/>
        <v>0</v>
      </c>
      <c r="X6" s="76">
        <f>分析係数表!E9</f>
        <v>0</v>
      </c>
      <c r="Y6" s="166">
        <f t="shared" si="8"/>
        <v>0</v>
      </c>
    </row>
    <row r="7" spans="1:25" x14ac:dyDescent="0.2">
      <c r="A7" s="6" t="s">
        <v>221</v>
      </c>
      <c r="B7" s="5" t="s">
        <v>267</v>
      </c>
      <c r="C7" s="90"/>
      <c r="D7" s="107">
        <f>投入係数表!AJ7</f>
        <v>3.7065827880709812E-4</v>
      </c>
      <c r="E7" s="110">
        <f t="shared" si="9"/>
        <v>3.7065827880709813E-2</v>
      </c>
      <c r="F7" s="85">
        <f>分析係数表!C10</f>
        <v>7.2513812154696433E-3</v>
      </c>
      <c r="G7" s="110">
        <f t="shared" si="0"/>
        <v>2.6877844803001013E-4</v>
      </c>
      <c r="H7" s="110">
        <v>3.008812177096851E-4</v>
      </c>
      <c r="I7" s="110">
        <f t="shared" si="1"/>
        <v>3.008812177096851E-4</v>
      </c>
      <c r="J7" s="85">
        <f>分析係数表!G10</f>
        <v>0.19230769230769232</v>
      </c>
      <c r="K7" s="111">
        <f t="shared" si="2"/>
        <v>5.786177263647791E-5</v>
      </c>
      <c r="L7" s="79"/>
      <c r="M7" s="80"/>
      <c r="N7" s="81">
        <f>分析係数表!H10</f>
        <v>1.0712116731972216E-3</v>
      </c>
      <c r="O7" s="82">
        <f t="shared" si="3"/>
        <v>3.3104336467732455E-2</v>
      </c>
      <c r="P7" s="76">
        <f>分析係数表!C10</f>
        <v>7.2513812154696433E-3</v>
      </c>
      <c r="Q7" s="82">
        <f t="shared" si="4"/>
        <v>2.4005216361270182E-4</v>
      </c>
      <c r="R7" s="83">
        <v>3.2010822888811462E-4</v>
      </c>
      <c r="S7" s="84">
        <f t="shared" si="5"/>
        <v>6.2098944659779972E-4</v>
      </c>
      <c r="T7" s="85">
        <f>分析係数表!F10</f>
        <v>0.57692307692307687</v>
      </c>
      <c r="U7" s="86">
        <f t="shared" si="6"/>
        <v>3.5826314226796135E-4</v>
      </c>
      <c r="V7" s="87">
        <f>分析係数表!D10</f>
        <v>3.8461538461538464E-2</v>
      </c>
      <c r="W7" s="167">
        <f t="shared" si="7"/>
        <v>0</v>
      </c>
      <c r="X7" s="76">
        <f>分析係数表!E10</f>
        <v>0</v>
      </c>
      <c r="Y7" s="166">
        <f t="shared" si="8"/>
        <v>0</v>
      </c>
    </row>
    <row r="8" spans="1:25" x14ac:dyDescent="0.2">
      <c r="A8" s="6" t="s">
        <v>222</v>
      </c>
      <c r="B8" s="5" t="s">
        <v>27</v>
      </c>
      <c r="C8" s="90"/>
      <c r="D8" s="107">
        <f>投入係数表!AJ8</f>
        <v>1.0296063300197169E-5</v>
      </c>
      <c r="E8" s="110">
        <f t="shared" si="9"/>
        <v>1.0296063300197168E-3</v>
      </c>
      <c r="F8" s="85">
        <f>分析係数表!C11</f>
        <v>1.1498343082089746E-2</v>
      </c>
      <c r="G8" s="110">
        <f t="shared" si="0"/>
        <v>1.1838766822058023E-5</v>
      </c>
      <c r="H8" s="110">
        <v>1.1787224820246755E-3</v>
      </c>
      <c r="I8" s="110">
        <f t="shared" si="1"/>
        <v>1.1787224820246755E-3</v>
      </c>
      <c r="J8" s="85">
        <f>分析係数表!G11</f>
        <v>0.33907284768211921</v>
      </c>
      <c r="K8" s="111">
        <f t="shared" si="2"/>
        <v>3.996727886070423E-4</v>
      </c>
      <c r="L8" s="79"/>
      <c r="M8" s="80"/>
      <c r="N8" s="81">
        <f>分析係数表!H11</f>
        <v>-2.0361874779781897E-5</v>
      </c>
      <c r="O8" s="82">
        <f t="shared" si="3"/>
        <v>-6.2925598244450108E-4</v>
      </c>
      <c r="P8" s="76">
        <f>分析係数表!C11</f>
        <v>1.1498343082089746E-2</v>
      </c>
      <c r="Q8" s="82">
        <f t="shared" si="4"/>
        <v>-7.2354011726043155E-6</v>
      </c>
      <c r="R8" s="83">
        <v>9.1632523493945163E-4</v>
      </c>
      <c r="S8" s="84">
        <f t="shared" si="5"/>
        <v>2.095047716964127E-3</v>
      </c>
      <c r="T8" s="85">
        <f>分析係数表!F11</f>
        <v>0.56026490066225165</v>
      </c>
      <c r="U8" s="86">
        <f t="shared" si="6"/>
        <v>1.1737817010275837E-3</v>
      </c>
      <c r="V8" s="87">
        <f>分析係数表!D11</f>
        <v>2.781456953642384E-2</v>
      </c>
      <c r="W8" s="167">
        <f t="shared" si="7"/>
        <v>0</v>
      </c>
      <c r="X8" s="76">
        <f>分析係数表!E11</f>
        <v>1.9867549668874173E-2</v>
      </c>
      <c r="Y8" s="166">
        <f t="shared" si="8"/>
        <v>0</v>
      </c>
    </row>
    <row r="9" spans="1:25" x14ac:dyDescent="0.2">
      <c r="A9" s="6" t="s">
        <v>223</v>
      </c>
      <c r="B9" s="5" t="s">
        <v>191</v>
      </c>
      <c r="C9" s="90"/>
      <c r="D9" s="107">
        <f>投入係数表!AJ9</f>
        <v>6.1313056952674149E-3</v>
      </c>
      <c r="E9" s="110">
        <f t="shared" si="9"/>
        <v>0.6131305695267415</v>
      </c>
      <c r="F9" s="85">
        <f>分析係数表!C12</f>
        <v>1.9264738750820132E-2</v>
      </c>
      <c r="G9" s="110">
        <f t="shared" si="0"/>
        <v>1.1811800242074235E-2</v>
      </c>
      <c r="H9" s="110">
        <v>1.4009475538908986E-2</v>
      </c>
      <c r="I9" s="110">
        <f t="shared" si="1"/>
        <v>1.4009475538908986E-2</v>
      </c>
      <c r="J9" s="85">
        <f>分析係数表!G12</f>
        <v>0.14212218649517686</v>
      </c>
      <c r="K9" s="111">
        <f t="shared" si="2"/>
        <v>1.9910572952404411E-3</v>
      </c>
      <c r="L9" s="79"/>
      <c r="M9" s="80"/>
      <c r="N9" s="81">
        <f>分析係数表!H12</f>
        <v>9.1393832299599312E-2</v>
      </c>
      <c r="O9" s="82">
        <f t="shared" si="3"/>
        <v>2.8244017977242639</v>
      </c>
      <c r="P9" s="76">
        <f>分析係数表!C12</f>
        <v>1.9264738750820132E-2</v>
      </c>
      <c r="Q9" s="82">
        <f t="shared" si="4"/>
        <v>5.4411362760504671E-2</v>
      </c>
      <c r="R9" s="83">
        <v>6.0215603957632577E-2</v>
      </c>
      <c r="S9" s="84">
        <f t="shared" si="5"/>
        <v>7.4225079496541557E-2</v>
      </c>
      <c r="T9" s="85">
        <f>分析係数表!F12</f>
        <v>0.30139335476956058</v>
      </c>
      <c r="U9" s="86">
        <f t="shared" si="6"/>
        <v>2.2370945717499986E-2</v>
      </c>
      <c r="V9" s="87">
        <f>分析係数表!D12</f>
        <v>0.12266881028938907</v>
      </c>
      <c r="W9" s="167">
        <f t="shared" si="7"/>
        <v>0</v>
      </c>
      <c r="X9" s="76">
        <f>分析係数表!E12</f>
        <v>0.12057877813504823</v>
      </c>
      <c r="Y9" s="166">
        <f t="shared" si="8"/>
        <v>0</v>
      </c>
    </row>
    <row r="10" spans="1:25" x14ac:dyDescent="0.2">
      <c r="A10" s="6" t="s">
        <v>224</v>
      </c>
      <c r="B10" s="5" t="s">
        <v>28</v>
      </c>
      <c r="C10" s="90"/>
      <c r="D10" s="107">
        <f>投入係数表!AJ10</f>
        <v>2.6666803947510667E-3</v>
      </c>
      <c r="E10" s="110">
        <f t="shared" si="9"/>
        <v>0.2666680394751067</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0.4369498824183099</v>
      </c>
      <c r="P10" s="76">
        <f>分析係数表!C13</f>
        <v>0</v>
      </c>
      <c r="Q10" s="82">
        <f t="shared" si="4"/>
        <v>0</v>
      </c>
      <c r="R10" s="83">
        <v>0</v>
      </c>
      <c r="S10" s="84">
        <f t="shared" si="5"/>
        <v>0</v>
      </c>
      <c r="T10" s="85">
        <f>分析係数表!F13</f>
        <v>0.38262910798122068</v>
      </c>
      <c r="U10" s="86">
        <f t="shared" si="6"/>
        <v>0</v>
      </c>
      <c r="V10" s="87">
        <f>分析係数表!D13</f>
        <v>0.27464788732394368</v>
      </c>
      <c r="W10" s="167">
        <f t="shared" si="7"/>
        <v>0</v>
      </c>
      <c r="X10" s="76">
        <f>分析係数表!E13</f>
        <v>0.21361502347417841</v>
      </c>
      <c r="Y10" s="166">
        <f t="shared" si="8"/>
        <v>0</v>
      </c>
    </row>
    <row r="11" spans="1:25" x14ac:dyDescent="0.2">
      <c r="A11" s="6" t="s">
        <v>225</v>
      </c>
      <c r="B11" s="5" t="s">
        <v>268</v>
      </c>
      <c r="C11" s="90"/>
      <c r="D11" s="107">
        <f>投入係数表!AJ11</f>
        <v>3.7735071995222626E-3</v>
      </c>
      <c r="E11" s="110">
        <f t="shared" si="9"/>
        <v>0.37735071995222624</v>
      </c>
      <c r="F11" s="85">
        <f>分析係数表!C14</f>
        <v>0.18033902375567878</v>
      </c>
      <c r="G11" s="110">
        <f t="shared" si="0"/>
        <v>6.805106044968702E-2</v>
      </c>
      <c r="H11" s="110">
        <v>0.13675254758864513</v>
      </c>
      <c r="I11" s="110">
        <f t="shared" si="1"/>
        <v>0.13675254758864513</v>
      </c>
      <c r="J11" s="85">
        <f>分析係数表!G14</f>
        <v>0.15919504269018833</v>
      </c>
      <c r="K11" s="111">
        <f t="shared" si="2"/>
        <v>2.1770327651366373E-2</v>
      </c>
      <c r="L11" s="79"/>
      <c r="M11" s="80"/>
      <c r="N11" s="81">
        <f>分析係数表!H14</f>
        <v>1.121673710694942E-3</v>
      </c>
      <c r="O11" s="82">
        <f t="shared" si="3"/>
        <v>3.4663796945964477E-2</v>
      </c>
      <c r="P11" s="76">
        <f>分析係数表!C14</f>
        <v>0.18033902375567878</v>
      </c>
      <c r="Q11" s="82">
        <f t="shared" si="4"/>
        <v>6.2512353009003133E-3</v>
      </c>
      <c r="R11" s="83">
        <v>3.5135736684158821E-2</v>
      </c>
      <c r="S11" s="84">
        <f t="shared" si="5"/>
        <v>0.17188828427280395</v>
      </c>
      <c r="T11" s="85">
        <f>分析係数表!F14</f>
        <v>0.29273560341521504</v>
      </c>
      <c r="U11" s="86">
        <f t="shared" si="6"/>
        <v>5.031782061660528E-2</v>
      </c>
      <c r="V11" s="87">
        <f>分析係数表!D14</f>
        <v>2.8339018630280766E-2</v>
      </c>
      <c r="W11" s="167">
        <f t="shared" si="7"/>
        <v>0</v>
      </c>
      <c r="X11" s="76">
        <f>分析係数表!E14</f>
        <v>2.6744444220172376E-2</v>
      </c>
      <c r="Y11" s="166">
        <f t="shared" si="8"/>
        <v>0</v>
      </c>
    </row>
    <row r="12" spans="1:25" x14ac:dyDescent="0.2">
      <c r="A12" s="6" t="s">
        <v>226</v>
      </c>
      <c r="B12" s="5" t="s">
        <v>29</v>
      </c>
      <c r="C12" s="90"/>
      <c r="D12" s="107">
        <f>投入係数表!AJ12</f>
        <v>0.18203439914748595</v>
      </c>
      <c r="E12" s="110">
        <f t="shared" si="9"/>
        <v>18.203439914748596</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0.25733833786404253</v>
      </c>
      <c r="P12" s="76">
        <f>分析係数表!C15</f>
        <v>0</v>
      </c>
      <c r="Q12" s="82">
        <f t="shared" si="4"/>
        <v>0</v>
      </c>
      <c r="R12" s="83">
        <v>0</v>
      </c>
      <c r="S12" s="84">
        <f t="shared" si="5"/>
        <v>0</v>
      </c>
      <c r="T12" s="85">
        <f>分析係数表!F15</f>
        <v>0.30336402636810716</v>
      </c>
      <c r="U12" s="86">
        <f t="shared" si="6"/>
        <v>0</v>
      </c>
      <c r="V12" s="87">
        <f>分析係数表!D15</f>
        <v>2.6531599874437584E-2</v>
      </c>
      <c r="W12" s="167">
        <f t="shared" si="7"/>
        <v>0</v>
      </c>
      <c r="X12" s="76">
        <f>分析係数表!E15</f>
        <v>2.4295019357538975E-2</v>
      </c>
      <c r="Y12" s="166">
        <f t="shared" si="8"/>
        <v>0</v>
      </c>
    </row>
    <row r="13" spans="1:25" x14ac:dyDescent="0.2">
      <c r="A13" s="6" t="s">
        <v>227</v>
      </c>
      <c r="B13" s="5" t="s">
        <v>30</v>
      </c>
      <c r="C13" s="90"/>
      <c r="D13" s="107">
        <f>投入係数表!AJ13</f>
        <v>2.2651339260433773E-3</v>
      </c>
      <c r="E13" s="110">
        <f t="shared" si="9"/>
        <v>0.22651339260433773</v>
      </c>
      <c r="F13" s="85">
        <f>分析係数表!C16</f>
        <v>5.2745741191408291E-2</v>
      </c>
      <c r="G13" s="110">
        <f t="shared" si="0"/>
        <v>1.1947616782696254E-2</v>
      </c>
      <c r="H13" s="110">
        <v>1.7112402858476358E-2</v>
      </c>
      <c r="I13" s="110">
        <f t="shared" si="1"/>
        <v>1.7112402858476358E-2</v>
      </c>
      <c r="J13" s="85">
        <f>分析係数表!G16</f>
        <v>3.3494998484389207E-2</v>
      </c>
      <c r="K13" s="111">
        <f t="shared" si="2"/>
        <v>5.7317990780892314E-4</v>
      </c>
      <c r="L13" s="79"/>
      <c r="M13" s="80"/>
      <c r="N13" s="81">
        <f>分析係数表!H16</f>
        <v>1.6486921479299057E-2</v>
      </c>
      <c r="O13" s="82">
        <f t="shared" si="3"/>
        <v>0.50950583308973674</v>
      </c>
      <c r="P13" s="76">
        <f>分析係数表!C16</f>
        <v>5.2745741191408291E-2</v>
      </c>
      <c r="Q13" s="82">
        <f t="shared" si="4"/>
        <v>2.6874262807664126E-2</v>
      </c>
      <c r="R13" s="83">
        <v>3.2187267010083315E-2</v>
      </c>
      <c r="S13" s="84">
        <f t="shared" si="5"/>
        <v>4.9299669868559673E-2</v>
      </c>
      <c r="T13" s="85">
        <f>分析係数表!F16</f>
        <v>0.28872385571385267</v>
      </c>
      <c r="U13" s="86">
        <f t="shared" si="6"/>
        <v>1.4233990769870593E-2</v>
      </c>
      <c r="V13" s="87">
        <f>分析係数表!D16</f>
        <v>4.2588663231282207E-2</v>
      </c>
      <c r="W13" s="167">
        <f t="shared" si="7"/>
        <v>0</v>
      </c>
      <c r="X13" s="76">
        <f>分析係数表!E16</f>
        <v>4.1527735677478021E-2</v>
      </c>
      <c r="Y13" s="166">
        <f t="shared" si="8"/>
        <v>0</v>
      </c>
    </row>
    <row r="14" spans="1:25" x14ac:dyDescent="0.2">
      <c r="A14" s="6" t="s">
        <v>2</v>
      </c>
      <c r="B14" s="5" t="s">
        <v>365</v>
      </c>
      <c r="C14" s="90"/>
      <c r="D14" s="107">
        <f>投入係数表!AJ14</f>
        <v>2.3835386539956447E-3</v>
      </c>
      <c r="E14" s="110">
        <f t="shared" si="9"/>
        <v>0.23835386539956446</v>
      </c>
      <c r="F14" s="85">
        <f>分析係数表!C17</f>
        <v>0.15216261717207402</v>
      </c>
      <c r="G14" s="110">
        <f t="shared" si="0"/>
        <v>3.6268547972277985E-2</v>
      </c>
      <c r="H14" s="110">
        <v>6.2904859653091699E-2</v>
      </c>
      <c r="I14" s="110">
        <f t="shared" si="1"/>
        <v>6.2904859653091699E-2</v>
      </c>
      <c r="J14" s="85">
        <f>分析係数表!G17</f>
        <v>0.21223848391031053</v>
      </c>
      <c r="K14" s="111">
        <f t="shared" si="2"/>
        <v>1.3350832043363044E-2</v>
      </c>
      <c r="L14" s="79"/>
      <c r="M14" s="80"/>
      <c r="N14" s="81">
        <f>分析係数表!H17</f>
        <v>2.8913862187290294E-3</v>
      </c>
      <c r="O14" s="82">
        <f t="shared" si="3"/>
        <v>8.9354349507119166E-2</v>
      </c>
      <c r="P14" s="76">
        <f>分析係数表!C17</f>
        <v>0.15216261717207402</v>
      </c>
      <c r="Q14" s="82">
        <f t="shared" si="4"/>
        <v>1.3596391676711474E-2</v>
      </c>
      <c r="R14" s="83">
        <v>3.139142632130542E-2</v>
      </c>
      <c r="S14" s="84">
        <f t="shared" si="5"/>
        <v>9.4296285974397126E-2</v>
      </c>
      <c r="T14" s="85">
        <f>分析係数表!F17</f>
        <v>0.32270850924101696</v>
      </c>
      <c r="U14" s="86">
        <f t="shared" si="6"/>
        <v>3.0430213873762314E-2</v>
      </c>
      <c r="V14" s="87">
        <f>分析係数表!D17</f>
        <v>4.0646402101510458E-2</v>
      </c>
      <c r="W14" s="167">
        <f t="shared" si="7"/>
        <v>0</v>
      </c>
      <c r="X14" s="76">
        <f>分析係数表!E17</f>
        <v>3.8910779622853928E-2</v>
      </c>
      <c r="Y14" s="166">
        <f t="shared" si="8"/>
        <v>0</v>
      </c>
    </row>
    <row r="15" spans="1:25" x14ac:dyDescent="0.2">
      <c r="A15" s="6" t="s">
        <v>3</v>
      </c>
      <c r="B15" s="5" t="s">
        <v>31</v>
      </c>
      <c r="C15" s="90"/>
      <c r="D15" s="107">
        <f>投入係数表!AJ15</f>
        <v>7.3616852596409762E-4</v>
      </c>
      <c r="E15" s="110">
        <f t="shared" si="9"/>
        <v>7.3616852596409765E-2</v>
      </c>
      <c r="F15" s="85">
        <f>分析係数表!C18</f>
        <v>0.19097312809809552</v>
      </c>
      <c r="G15" s="110">
        <f t="shared" si="0"/>
        <v>1.4058840621072778E-2</v>
      </c>
      <c r="H15" s="110">
        <v>2.2646193107373962E-2</v>
      </c>
      <c r="I15" s="110">
        <f t="shared" si="1"/>
        <v>2.2646193107373962E-2</v>
      </c>
      <c r="J15" s="85">
        <f>分析係数表!G18</f>
        <v>0.21574136510077171</v>
      </c>
      <c r="K15" s="111">
        <f t="shared" si="2"/>
        <v>4.8857206153205459E-3</v>
      </c>
      <c r="L15" s="79"/>
      <c r="M15" s="80"/>
      <c r="N15" s="81">
        <f>分析係数表!H18</f>
        <v>4.4087885392745155E-4</v>
      </c>
      <c r="O15" s="82">
        <f t="shared" si="3"/>
        <v>1.3624759967711373E-2</v>
      </c>
      <c r="P15" s="76">
        <f>分析係数表!C18</f>
        <v>0.19097312809809552</v>
      </c>
      <c r="Q15" s="82">
        <f t="shared" si="4"/>
        <v>2.6019630306195478E-3</v>
      </c>
      <c r="R15" s="83">
        <v>6.7540446044251495E-3</v>
      </c>
      <c r="S15" s="84">
        <f t="shared" si="5"/>
        <v>2.9400237711799112E-2</v>
      </c>
      <c r="T15" s="85">
        <f>分析係数表!F18</f>
        <v>0.45875477635423689</v>
      </c>
      <c r="U15" s="86">
        <f t="shared" si="6"/>
        <v>1.3487499476237803E-2</v>
      </c>
      <c r="V15" s="87">
        <f>分析係数表!D18</f>
        <v>5.4057091481231737E-2</v>
      </c>
      <c r="W15" s="167">
        <f t="shared" si="7"/>
        <v>0</v>
      </c>
      <c r="X15" s="76">
        <f>分析係数表!E18</f>
        <v>5.3232936240353634E-2</v>
      </c>
      <c r="Y15" s="166">
        <f t="shared" si="8"/>
        <v>0</v>
      </c>
    </row>
    <row r="16" spans="1:25" x14ac:dyDescent="0.2">
      <c r="A16" s="6" t="s">
        <v>4</v>
      </c>
      <c r="B16" s="5" t="s">
        <v>32</v>
      </c>
      <c r="C16" s="90"/>
      <c r="D16" s="107">
        <f>投入係数表!AJ16</f>
        <v>0</v>
      </c>
      <c r="E16" s="110">
        <f t="shared" si="9"/>
        <v>0</v>
      </c>
      <c r="F16" s="85">
        <f>分析係数表!C19</f>
        <v>0.34654894752252985</v>
      </c>
      <c r="G16" s="110">
        <f t="shared" si="0"/>
        <v>0</v>
      </c>
      <c r="H16" s="110">
        <v>1.4200120122582422E-2</v>
      </c>
      <c r="I16" s="110">
        <f t="shared" si="1"/>
        <v>1.4200120122582422E-2</v>
      </c>
      <c r="J16" s="85">
        <f>分析係数表!G19</f>
        <v>5.7665249016256609E-2</v>
      </c>
      <c r="K16" s="111">
        <f t="shared" si="2"/>
        <v>8.1885346292947169E-4</v>
      </c>
      <c r="L16" s="79"/>
      <c r="M16" s="80"/>
      <c r="N16" s="81">
        <f>分析係数表!H19</f>
        <v>-1.1331825964400361E-4</v>
      </c>
      <c r="O16" s="82">
        <f t="shared" si="3"/>
        <v>-3.5019463370824411E-3</v>
      </c>
      <c r="P16" s="76">
        <f>分析係数表!C19</f>
        <v>0.34654894752252985</v>
      </c>
      <c r="Q16" s="82">
        <f t="shared" si="4"/>
        <v>-1.2135958173962985E-3</v>
      </c>
      <c r="R16" s="83">
        <v>9.6371126516930413E-3</v>
      </c>
      <c r="S16" s="84">
        <f t="shared" si="5"/>
        <v>2.3837232774275463E-2</v>
      </c>
      <c r="T16" s="85">
        <f>分析係数表!F19</f>
        <v>0.23996184268055168</v>
      </c>
      <c r="U16" s="86">
        <f t="shared" si="6"/>
        <v>5.7200263009203793E-3</v>
      </c>
      <c r="V16" s="87">
        <f>分析係数表!D19</f>
        <v>8.6675411052373579E-3</v>
      </c>
      <c r="W16" s="167">
        <f t="shared" si="7"/>
        <v>0</v>
      </c>
      <c r="X16" s="76">
        <f>分析係数表!E19</f>
        <v>9.7168673900658482E-3</v>
      </c>
      <c r="Y16" s="166">
        <f t="shared" si="8"/>
        <v>0</v>
      </c>
    </row>
    <row r="17" spans="1:25" x14ac:dyDescent="0.2">
      <c r="A17" s="6" t="s">
        <v>5</v>
      </c>
      <c r="B17" s="5" t="s">
        <v>33</v>
      </c>
      <c r="C17" s="90"/>
      <c r="D17" s="107">
        <f>投入係数表!AJ17</f>
        <v>1.6885543812323357E-3</v>
      </c>
      <c r="E17" s="110">
        <f t="shared" si="9"/>
        <v>0.16885543812323356</v>
      </c>
      <c r="F17" s="85">
        <f>分析係数表!C20</f>
        <v>0.26243263202551737</v>
      </c>
      <c r="G17" s="110">
        <f t="shared" si="0"/>
        <v>4.4313177058502067E-2</v>
      </c>
      <c r="H17" s="110">
        <v>6.1897214854413754E-2</v>
      </c>
      <c r="I17" s="110">
        <f t="shared" si="1"/>
        <v>6.1897214854413754E-2</v>
      </c>
      <c r="J17" s="85">
        <f>分析係数表!G20</f>
        <v>0.1000148720999405</v>
      </c>
      <c r="K17" s="111">
        <f t="shared" si="2"/>
        <v>6.190642027006729E-3</v>
      </c>
      <c r="L17" s="79"/>
      <c r="M17" s="80"/>
      <c r="N17" s="81">
        <f>分析係数表!H20</f>
        <v>5.5154121686104877E-4</v>
      </c>
      <c r="O17" s="82">
        <f t="shared" si="3"/>
        <v>1.7044629437518444E-2</v>
      </c>
      <c r="P17" s="76">
        <f>分析係数表!C20</f>
        <v>0.26243263202551737</v>
      </c>
      <c r="Q17" s="82">
        <f t="shared" si="4"/>
        <v>4.4730669651875787E-3</v>
      </c>
      <c r="R17" s="83">
        <v>1.6415391621722744E-2</v>
      </c>
      <c r="S17" s="84">
        <f t="shared" si="5"/>
        <v>7.8312606476136498E-2</v>
      </c>
      <c r="T17" s="85">
        <f>分析係数表!F20</f>
        <v>0.22264772952607575</v>
      </c>
      <c r="U17" s="86">
        <f t="shared" si="6"/>
        <v>1.7436124025180848E-2</v>
      </c>
      <c r="V17" s="87">
        <f>分析係数表!D20</f>
        <v>2.3460737656157048E-2</v>
      </c>
      <c r="W17" s="167">
        <f t="shared" si="7"/>
        <v>0</v>
      </c>
      <c r="X17" s="76">
        <f>分析係数表!E20</f>
        <v>2.5307356732103905E-2</v>
      </c>
      <c r="Y17" s="166">
        <f t="shared" si="8"/>
        <v>0</v>
      </c>
    </row>
    <row r="18" spans="1:25" x14ac:dyDescent="0.2">
      <c r="A18" s="6" t="s">
        <v>6</v>
      </c>
      <c r="B18" s="5" t="s">
        <v>34</v>
      </c>
      <c r="C18" s="90"/>
      <c r="D18" s="107">
        <f>投入係数表!AJ18</f>
        <v>2.9858583570571793E-4</v>
      </c>
      <c r="E18" s="110">
        <f t="shared" si="9"/>
        <v>2.9858583570571792E-2</v>
      </c>
      <c r="F18" s="85">
        <f>分析係数表!C21</f>
        <v>0.1872140973927936</v>
      </c>
      <c r="G18" s="110">
        <f t="shared" si="0"/>
        <v>5.5899477725918946E-3</v>
      </c>
      <c r="H18" s="110">
        <v>2.0763291898942899E-2</v>
      </c>
      <c r="I18" s="110">
        <f t="shared" si="1"/>
        <v>2.0763291898942899E-2</v>
      </c>
      <c r="J18" s="85">
        <f>分析係数表!G21</f>
        <v>0.28516992623231124</v>
      </c>
      <c r="K18" s="111">
        <f t="shared" si="2"/>
        <v>5.921066419161492E-3</v>
      </c>
      <c r="L18" s="79"/>
      <c r="M18" s="80"/>
      <c r="N18" s="81">
        <f>分析係数表!H21</f>
        <v>9.0743137605549761E-4</v>
      </c>
      <c r="O18" s="82">
        <f t="shared" si="3"/>
        <v>2.8042929652417985E-2</v>
      </c>
      <c r="P18" s="76">
        <f>分析係数表!C21</f>
        <v>0.1872140973927936</v>
      </c>
      <c r="Q18" s="82">
        <f t="shared" si="4"/>
        <v>5.2500317631270403E-3</v>
      </c>
      <c r="R18" s="83">
        <v>1.4689299066273611E-2</v>
      </c>
      <c r="S18" s="84">
        <f t="shared" si="5"/>
        <v>3.545259096521651E-2</v>
      </c>
      <c r="T18" s="85">
        <f>分析係数表!F21</f>
        <v>0.425556514517416</v>
      </c>
      <c r="U18" s="86">
        <f t="shared" si="6"/>
        <v>1.508708104176917E-2</v>
      </c>
      <c r="V18" s="87">
        <f>分析係数表!D21</f>
        <v>9.4188148317021936E-2</v>
      </c>
      <c r="W18" s="167">
        <f t="shared" si="7"/>
        <v>0</v>
      </c>
      <c r="X18" s="76">
        <f>分析係数表!E21</f>
        <v>8.1600416877005005E-2</v>
      </c>
      <c r="Y18" s="166">
        <f t="shared" si="8"/>
        <v>0</v>
      </c>
    </row>
    <row r="19" spans="1:25" x14ac:dyDescent="0.2">
      <c r="A19" s="6" t="s">
        <v>7</v>
      </c>
      <c r="B19" s="5" t="s">
        <v>269</v>
      </c>
      <c r="C19" s="90"/>
      <c r="D19" s="107">
        <f>投入係数表!AJ19</f>
        <v>0</v>
      </c>
      <c r="E19" s="110">
        <f t="shared" si="9"/>
        <v>0</v>
      </c>
      <c r="F19" s="85">
        <f>分析係数表!C22</f>
        <v>8.038175161462835E-2</v>
      </c>
      <c r="G19" s="110">
        <f t="shared" si="0"/>
        <v>0</v>
      </c>
      <c r="H19" s="110">
        <v>4.8861527463342153E-3</v>
      </c>
      <c r="I19" s="110">
        <f t="shared" si="1"/>
        <v>4.8861527463342153E-3</v>
      </c>
      <c r="J19" s="85">
        <f>分析係数表!G22</f>
        <v>0.19463811255169108</v>
      </c>
      <c r="K19" s="111">
        <f t="shared" si="2"/>
        <v>9.5103154818575349E-4</v>
      </c>
      <c r="L19" s="79"/>
      <c r="M19" s="80"/>
      <c r="N19" s="81">
        <f>分析係数表!H22</f>
        <v>4.3379646269970129E-5</v>
      </c>
      <c r="O19" s="82">
        <f t="shared" si="3"/>
        <v>1.3405888321643719E-3</v>
      </c>
      <c r="P19" s="76">
        <f>分析係数表!C22</f>
        <v>8.038175161462835E-2</v>
      </c>
      <c r="Q19" s="82">
        <f t="shared" si="4"/>
        <v>1.0775887852438123E-4</v>
      </c>
      <c r="R19" s="83">
        <v>2.066769320158251E-3</v>
      </c>
      <c r="S19" s="84">
        <f t="shared" si="5"/>
        <v>6.9529220664924663E-3</v>
      </c>
      <c r="T19" s="85">
        <f>分析係数表!F22</f>
        <v>0.41254969334958147</v>
      </c>
      <c r="U19" s="86">
        <f t="shared" si="6"/>
        <v>2.8684258664150052E-3</v>
      </c>
      <c r="V19" s="87">
        <f>分析係数表!D22</f>
        <v>4.4848872285594421E-2</v>
      </c>
      <c r="W19" s="167">
        <f t="shared" si="7"/>
        <v>0</v>
      </c>
      <c r="X19" s="76">
        <f>分析係数表!E22</f>
        <v>4.3889965439399083E-2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7.9340971699524054E-4</v>
      </c>
      <c r="P20" s="76">
        <f>分析係数表!C23</f>
        <v>0</v>
      </c>
      <c r="Q20" s="82">
        <f t="shared" si="4"/>
        <v>0</v>
      </c>
      <c r="R20" s="83">
        <v>0</v>
      </c>
      <c r="S20" s="84">
        <f t="shared" si="5"/>
        <v>0</v>
      </c>
      <c r="T20" s="85">
        <f>分析係数表!F23</f>
        <v>0.44051299826689777</v>
      </c>
      <c r="U20" s="86">
        <f t="shared" si="6"/>
        <v>0</v>
      </c>
      <c r="V20" s="87">
        <f>分析係数表!D23</f>
        <v>7.0128249566724435E-2</v>
      </c>
      <c r="W20" s="167">
        <f t="shared" si="7"/>
        <v>0</v>
      </c>
      <c r="X20" s="76">
        <f>分析係数表!E23</f>
        <v>7.0031195840554589E-2</v>
      </c>
      <c r="Y20" s="166">
        <f t="shared" si="8"/>
        <v>0</v>
      </c>
    </row>
    <row r="21" spans="1:25" x14ac:dyDescent="0.2">
      <c r="A21" s="6" t="s">
        <v>9</v>
      </c>
      <c r="B21" s="5" t="s">
        <v>271</v>
      </c>
      <c r="C21" s="90"/>
      <c r="D21" s="107">
        <f>投入係数表!AJ21</f>
        <v>1.3951165771767166E-2</v>
      </c>
      <c r="E21" s="110">
        <f t="shared" si="9"/>
        <v>1.3951165771767164</v>
      </c>
      <c r="F21" s="85">
        <f>分析係数表!C24</f>
        <v>0.43147437344773087</v>
      </c>
      <c r="G21" s="110">
        <f t="shared" si="0"/>
        <v>0.60195705102386665</v>
      </c>
      <c r="H21" s="110">
        <v>0.65004916375957222</v>
      </c>
      <c r="I21" s="110">
        <f t="shared" si="1"/>
        <v>0.65004916375957222</v>
      </c>
      <c r="J21" s="85">
        <f>分析係数表!G24</f>
        <v>0.20829056454796685</v>
      </c>
      <c r="K21" s="111">
        <f t="shared" si="2"/>
        <v>0.13539910730341506</v>
      </c>
      <c r="L21" s="79"/>
      <c r="M21" s="80"/>
      <c r="N21" s="81">
        <f>分析係数表!H24</f>
        <v>3.3906948002854204E-4</v>
      </c>
      <c r="O21" s="82">
        <f t="shared" si="3"/>
        <v>1.0478480055488867E-2</v>
      </c>
      <c r="P21" s="76">
        <f>分析係数表!C24</f>
        <v>0.43147437344773087</v>
      </c>
      <c r="Q21" s="82">
        <f t="shared" si="4"/>
        <v>4.5211956166266035E-3</v>
      </c>
      <c r="R21" s="83">
        <v>1.9583257389172576E-2</v>
      </c>
      <c r="S21" s="84">
        <f t="shared" si="5"/>
        <v>0.66963242114874477</v>
      </c>
      <c r="T21" s="85">
        <f>分析係数表!F24</f>
        <v>0.39163047769443349</v>
      </c>
      <c r="U21" s="86">
        <f t="shared" si="6"/>
        <v>0.26224846497416299</v>
      </c>
      <c r="V21" s="87">
        <f>分析係数表!D24</f>
        <v>4.8716936439005133E-2</v>
      </c>
      <c r="W21" s="167">
        <f t="shared" si="7"/>
        <v>0</v>
      </c>
      <c r="X21" s="76">
        <f>分析係数表!E24</f>
        <v>4.4926964074220289E-2</v>
      </c>
      <c r="Y21" s="166">
        <f t="shared" si="8"/>
        <v>0</v>
      </c>
    </row>
    <row r="22" spans="1:25" x14ac:dyDescent="0.2">
      <c r="A22" s="6" t="s">
        <v>10</v>
      </c>
      <c r="B22" s="5" t="s">
        <v>272</v>
      </c>
      <c r="C22" s="90"/>
      <c r="D22" s="107">
        <f>投入係数表!AJ22</f>
        <v>0</v>
      </c>
      <c r="E22" s="110">
        <f t="shared" si="9"/>
        <v>0</v>
      </c>
      <c r="F22" s="85">
        <f>分析係数表!C25</f>
        <v>2.0402938023075357E-2</v>
      </c>
      <c r="G22" s="110">
        <f t="shared" si="0"/>
        <v>0</v>
      </c>
      <c r="H22" s="110">
        <v>3.4878946618654189E-3</v>
      </c>
      <c r="I22" s="110">
        <f t="shared" si="1"/>
        <v>3.4878946618654189E-3</v>
      </c>
      <c r="J22" s="85">
        <f>分析係数表!G25</f>
        <v>0.19686528023418917</v>
      </c>
      <c r="K22" s="111">
        <f t="shared" si="2"/>
        <v>6.8664536003546818E-4</v>
      </c>
      <c r="L22" s="79"/>
      <c r="M22" s="80"/>
      <c r="N22" s="81">
        <f>分析係数表!H25</f>
        <v>5.1170276620495381E-4</v>
      </c>
      <c r="O22" s="82">
        <f t="shared" si="3"/>
        <v>1.5813476428387898E-2</v>
      </c>
      <c r="P22" s="76">
        <f>分析係数表!C25</f>
        <v>2.0402938023075357E-2</v>
      </c>
      <c r="Q22" s="82">
        <f t="shared" si="4"/>
        <v>3.2264137949776132E-4</v>
      </c>
      <c r="R22" s="83">
        <v>3.9165683482258956E-3</v>
      </c>
      <c r="S22" s="84">
        <f t="shared" si="5"/>
        <v>7.404463010091315E-3</v>
      </c>
      <c r="T22" s="85">
        <f>分析係数表!F25</f>
        <v>0.34975910227480639</v>
      </c>
      <c r="U22" s="86">
        <f t="shared" si="6"/>
        <v>2.5897783352365491E-3</v>
      </c>
      <c r="V22" s="87">
        <f>分析係数表!D25</f>
        <v>8.9406598768067336E-2</v>
      </c>
      <c r="W22" s="167">
        <f t="shared" si="7"/>
        <v>0</v>
      </c>
      <c r="X22" s="76">
        <f>分析係数表!E25</f>
        <v>8.5991339879246204E-2</v>
      </c>
      <c r="Y22" s="166">
        <f t="shared" si="8"/>
        <v>0</v>
      </c>
    </row>
    <row r="23" spans="1:25" x14ac:dyDescent="0.2">
      <c r="A23" s="6" t="s">
        <v>11</v>
      </c>
      <c r="B23" s="5" t="s">
        <v>35</v>
      </c>
      <c r="C23" s="90"/>
      <c r="D23" s="107">
        <f>投入係数表!AJ23</f>
        <v>9.7812601351873114E-5</v>
      </c>
      <c r="E23" s="110">
        <f t="shared" si="9"/>
        <v>9.781260135187311E-3</v>
      </c>
      <c r="F23" s="85">
        <f>分析係数表!C26</f>
        <v>0.47286916478187335</v>
      </c>
      <c r="G23" s="110">
        <f t="shared" si="0"/>
        <v>4.6252563106402578E-3</v>
      </c>
      <c r="H23" s="110">
        <v>3.1740284443389062E-2</v>
      </c>
      <c r="I23" s="110">
        <f t="shared" si="1"/>
        <v>3.1740284443389062E-2</v>
      </c>
      <c r="J23" s="85">
        <f>分析係数表!G26</f>
        <v>0.19643719482749369</v>
      </c>
      <c r="K23" s="111">
        <f t="shared" si="2"/>
        <v>6.2349724390860844E-3</v>
      </c>
      <c r="L23" s="79"/>
      <c r="M23" s="80"/>
      <c r="N23" s="81">
        <f>分析係数表!H26</f>
        <v>1.0239367117519889E-2</v>
      </c>
      <c r="O23" s="82">
        <f t="shared" si="3"/>
        <v>0.31643368230230873</v>
      </c>
      <c r="P23" s="76">
        <f>分析係数表!C26</f>
        <v>0.47286916478187335</v>
      </c>
      <c r="Q23" s="82">
        <f t="shared" si="4"/>
        <v>0.1496317310591454</v>
      </c>
      <c r="R23" s="83">
        <v>0.17256616188346163</v>
      </c>
      <c r="S23" s="84">
        <f t="shared" si="5"/>
        <v>0.20430644632685069</v>
      </c>
      <c r="T23" s="85">
        <f>分析係数表!F26</f>
        <v>0.33423527698357336</v>
      </c>
      <c r="U23" s="86">
        <f t="shared" si="6"/>
        <v>6.8286421677584502E-2</v>
      </c>
      <c r="V23" s="87">
        <f>分析係数表!D26</f>
        <v>2.4038203573536514E-2</v>
      </c>
      <c r="W23" s="167">
        <f t="shared" si="7"/>
        <v>0</v>
      </c>
      <c r="X23" s="76">
        <f>分析係数表!E26</f>
        <v>2.5471604105504413E-2</v>
      </c>
      <c r="Y23" s="166">
        <f t="shared" si="8"/>
        <v>0</v>
      </c>
    </row>
    <row r="24" spans="1:25" x14ac:dyDescent="0.2">
      <c r="A24" s="6" t="s">
        <v>12</v>
      </c>
      <c r="B24" s="5" t="s">
        <v>366</v>
      </c>
      <c r="C24" s="90"/>
      <c r="D24" s="107">
        <f>投入係数表!AJ24</f>
        <v>1.5444094950295754E-5</v>
      </c>
      <c r="E24" s="110">
        <f t="shared" si="9"/>
        <v>1.5444094950295753E-3</v>
      </c>
      <c r="F24" s="85">
        <f>分析係数表!C27</f>
        <v>1</v>
      </c>
      <c r="G24" s="110">
        <f t="shared" si="0"/>
        <v>1.5444094950295753E-3</v>
      </c>
      <c r="H24" s="110">
        <v>9.3861356783741003E-3</v>
      </c>
      <c r="I24" s="110">
        <f t="shared" si="1"/>
        <v>9.3861356783741003E-3</v>
      </c>
      <c r="J24" s="85">
        <f>分析係数表!G27</f>
        <v>0.17103446822411195</v>
      </c>
      <c r="K24" s="111">
        <f t="shared" si="2"/>
        <v>1.6053527244300784E-3</v>
      </c>
      <c r="L24" s="79"/>
      <c r="M24" s="80"/>
      <c r="N24" s="81">
        <f>分析係数表!H27</f>
        <v>1.1068892190070134E-2</v>
      </c>
      <c r="O24" s="82">
        <f t="shared" si="3"/>
        <v>0.34206902384798255</v>
      </c>
      <c r="P24" s="76">
        <f>分析係数表!C27</f>
        <v>1</v>
      </c>
      <c r="Q24" s="82">
        <f t="shared" si="4"/>
        <v>0.34206902384798255</v>
      </c>
      <c r="R24" s="83">
        <v>0.3568780288993324</v>
      </c>
      <c r="S24" s="84">
        <f t="shared" si="5"/>
        <v>0.3662641645777065</v>
      </c>
      <c r="T24" s="85">
        <f>分析係数表!F27</f>
        <v>0.3217420626139369</v>
      </c>
      <c r="U24" s="86">
        <f t="shared" si="6"/>
        <v>0.11784258777280174</v>
      </c>
      <c r="V24" s="87">
        <f>分析係数表!D27</f>
        <v>3.5680038778069315E-2</v>
      </c>
      <c r="W24" s="167">
        <f t="shared" si="7"/>
        <v>0</v>
      </c>
      <c r="X24" s="76">
        <f>分析係数表!E27</f>
        <v>4.2729638879229495E-2</v>
      </c>
      <c r="Y24" s="166">
        <f t="shared" si="8"/>
        <v>0</v>
      </c>
    </row>
    <row r="25" spans="1:25" x14ac:dyDescent="0.2">
      <c r="A25" s="6" t="s">
        <v>13</v>
      </c>
      <c r="B25" s="5" t="s">
        <v>192</v>
      </c>
      <c r="C25" s="90"/>
      <c r="D25" s="107">
        <f>投入係数表!AJ25</f>
        <v>0</v>
      </c>
      <c r="E25" s="110">
        <f t="shared" si="9"/>
        <v>0</v>
      </c>
      <c r="F25" s="85">
        <f>分析係数表!C28</f>
        <v>0.16320886633176235</v>
      </c>
      <c r="G25" s="110">
        <f t="shared" si="0"/>
        <v>0</v>
      </c>
      <c r="H25" s="110">
        <v>2.8389143206672827E-2</v>
      </c>
      <c r="I25" s="110">
        <f t="shared" si="1"/>
        <v>2.8389143206672827E-2</v>
      </c>
      <c r="J25" s="85">
        <f>分析係数表!G28</f>
        <v>0.12483282142099486</v>
      </c>
      <c r="K25" s="111">
        <f t="shared" si="2"/>
        <v>3.5438968442136382E-3</v>
      </c>
      <c r="L25" s="79"/>
      <c r="M25" s="80"/>
      <c r="N25" s="81">
        <f>分析係数表!H28</f>
        <v>1.8347819774390428E-2</v>
      </c>
      <c r="O25" s="82">
        <f t="shared" si="3"/>
        <v>0.56701435809401246</v>
      </c>
      <c r="P25" s="76">
        <f>分析係数表!C28</f>
        <v>0.16320886633176235</v>
      </c>
      <c r="Q25" s="82">
        <f t="shared" si="4"/>
        <v>9.2541770578355706E-2</v>
      </c>
      <c r="R25" s="83">
        <v>0.11281732604772912</v>
      </c>
      <c r="S25" s="84">
        <f t="shared" si="5"/>
        <v>0.14120646925440195</v>
      </c>
      <c r="T25" s="85">
        <f>分析係数表!F28</f>
        <v>0.21296475644963428</v>
      </c>
      <c r="U25" s="86">
        <f t="shared" si="6"/>
        <v>3.007200133387648E-2</v>
      </c>
      <c r="V25" s="87">
        <f>分析係数表!D28</f>
        <v>1.6750140660597507E-2</v>
      </c>
      <c r="W25" s="167">
        <f t="shared" si="7"/>
        <v>0</v>
      </c>
      <c r="X25" s="76">
        <f>分析係数表!E28</f>
        <v>1.6630233266000719E-2</v>
      </c>
      <c r="Y25" s="166">
        <f t="shared" si="8"/>
        <v>0</v>
      </c>
    </row>
    <row r="26" spans="1:25" x14ac:dyDescent="0.2">
      <c r="A26" s="6" t="s">
        <v>14</v>
      </c>
      <c r="B26" s="5" t="s">
        <v>50</v>
      </c>
      <c r="C26" s="90"/>
      <c r="D26" s="107">
        <f>投入係数表!AJ26</f>
        <v>3.2329638762619113E-3</v>
      </c>
      <c r="E26" s="110">
        <f t="shared" si="9"/>
        <v>0.32329638762619112</v>
      </c>
      <c r="F26" s="85">
        <f>分析係数表!C29</f>
        <v>0.17511419896605485</v>
      </c>
      <c r="G26" s="110">
        <f t="shared" si="0"/>
        <v>5.6613787947779624E-2</v>
      </c>
      <c r="H26" s="110">
        <v>7.4685341972762664E-2</v>
      </c>
      <c r="I26" s="110">
        <f t="shared" si="1"/>
        <v>7.4685341972762664E-2</v>
      </c>
      <c r="J26" s="85">
        <f>分析係数表!G29</f>
        <v>0.26067586141523297</v>
      </c>
      <c r="K26" s="111">
        <f t="shared" si="2"/>
        <v>1.9468665853841164E-2</v>
      </c>
      <c r="L26" s="79"/>
      <c r="M26" s="80"/>
      <c r="N26" s="81">
        <f>分析係数表!H29</f>
        <v>9.8560326923179068E-3</v>
      </c>
      <c r="O26" s="82">
        <f t="shared" si="3"/>
        <v>0.30458725445889701</v>
      </c>
      <c r="P26" s="76">
        <f>分析係数表!C29</f>
        <v>0.17511419896605485</v>
      </c>
      <c r="Q26" s="82">
        <f t="shared" si="4"/>
        <v>5.3337553079839665E-2</v>
      </c>
      <c r="R26" s="83">
        <v>7.4906365522706131E-2</v>
      </c>
      <c r="S26" s="84">
        <f t="shared" si="5"/>
        <v>0.1495917074954688</v>
      </c>
      <c r="T26" s="85">
        <f>分析係数表!F29</f>
        <v>0.43490212806294137</v>
      </c>
      <c r="U26" s="86">
        <f t="shared" si="6"/>
        <v>6.5057751930348434E-2</v>
      </c>
      <c r="V26" s="87">
        <f>分析係数表!D29</f>
        <v>6.8771031802455099E-2</v>
      </c>
      <c r="W26" s="167">
        <f t="shared" si="7"/>
        <v>0</v>
      </c>
      <c r="X26" s="76">
        <f>分析係数表!E29</f>
        <v>4.9670600502393476E-2</v>
      </c>
      <c r="Y26" s="166">
        <f t="shared" si="8"/>
        <v>0</v>
      </c>
    </row>
    <row r="27" spans="1:25" x14ac:dyDescent="0.2">
      <c r="A27" s="6" t="s">
        <v>15</v>
      </c>
      <c r="B27" s="5" t="s">
        <v>36</v>
      </c>
      <c r="C27" s="90"/>
      <c r="D27" s="107">
        <f>投入係数表!AJ27</f>
        <v>2.1930614829419972E-3</v>
      </c>
      <c r="E27" s="110">
        <f t="shared" si="9"/>
        <v>0.21930614829419973</v>
      </c>
      <c r="F27" s="85">
        <f>分析係数表!C30</f>
        <v>1</v>
      </c>
      <c r="G27" s="110">
        <f t="shared" si="0"/>
        <v>0.21930614829419973</v>
      </c>
      <c r="H27" s="110">
        <v>0.28898010061925039</v>
      </c>
      <c r="I27" s="110">
        <f t="shared" si="1"/>
        <v>0.28898010061925039</v>
      </c>
      <c r="J27" s="85">
        <f>分析係数表!G30</f>
        <v>0.34449040627670319</v>
      </c>
      <c r="K27" s="111">
        <f t="shared" si="2"/>
        <v>9.9550872268208135E-2</v>
      </c>
      <c r="L27" s="79"/>
      <c r="M27" s="80"/>
      <c r="N27" s="81">
        <f>分析係数表!H30</f>
        <v>0</v>
      </c>
      <c r="O27" s="82">
        <f t="shared" si="3"/>
        <v>0</v>
      </c>
      <c r="P27" s="76">
        <f>分析係数表!C30</f>
        <v>1</v>
      </c>
      <c r="Q27" s="82">
        <f t="shared" si="4"/>
        <v>0</v>
      </c>
      <c r="R27" s="83">
        <v>0.10373558868043987</v>
      </c>
      <c r="S27" s="84">
        <f t="shared" si="5"/>
        <v>0.39271568929969025</v>
      </c>
      <c r="T27" s="85">
        <f>分析係数表!F30</f>
        <v>0.43986930008545017</v>
      </c>
      <c r="U27" s="86">
        <f t="shared" si="6"/>
        <v>0.17274357538482987</v>
      </c>
      <c r="V27" s="87">
        <f>分析係数表!D30</f>
        <v>8.0303736502757711E-2</v>
      </c>
      <c r="W27" s="167">
        <f t="shared" si="7"/>
        <v>0</v>
      </c>
      <c r="X27" s="76">
        <f>分析係数表!E30</f>
        <v>6.1266798726015689E-2</v>
      </c>
      <c r="Y27" s="166">
        <f t="shared" si="8"/>
        <v>0</v>
      </c>
    </row>
    <row r="28" spans="1:25" x14ac:dyDescent="0.2">
      <c r="A28" s="6" t="s">
        <v>16</v>
      </c>
      <c r="B28" s="5" t="s">
        <v>193</v>
      </c>
      <c r="C28" s="90"/>
      <c r="D28" s="107">
        <f>投入係数表!AJ28</f>
        <v>1.0682165673954563E-2</v>
      </c>
      <c r="E28" s="110">
        <f t="shared" si="9"/>
        <v>1.0682165673954562</v>
      </c>
      <c r="F28" s="85">
        <f>分析係数表!C31</f>
        <v>0.18996181002708823</v>
      </c>
      <c r="G28" s="110">
        <f t="shared" si="0"/>
        <v>0.20292035264336394</v>
      </c>
      <c r="H28" s="110">
        <v>0.25228721146132332</v>
      </c>
      <c r="I28" s="110">
        <f t="shared" si="1"/>
        <v>0.25228721146132332</v>
      </c>
      <c r="J28" s="85">
        <f>分析係数表!G31</f>
        <v>7.0838389091119197E-2</v>
      </c>
      <c r="K28" s="111">
        <f t="shared" si="2"/>
        <v>1.7871619648210688E-2</v>
      </c>
      <c r="L28" s="79"/>
      <c r="M28" s="80"/>
      <c r="N28" s="81">
        <f>分析係数表!H31</f>
        <v>2.3010689098960483E-2</v>
      </c>
      <c r="O28" s="82">
        <f t="shared" si="3"/>
        <v>0.71111397807380328</v>
      </c>
      <c r="P28" s="76">
        <f>分析係数表!C31</f>
        <v>0.18996181002708823</v>
      </c>
      <c r="Q28" s="82">
        <f t="shared" si="4"/>
        <v>0.1350844984104628</v>
      </c>
      <c r="R28" s="83">
        <v>0.18641015903298619</v>
      </c>
      <c r="S28" s="84">
        <f t="shared" si="5"/>
        <v>0.43869737049430951</v>
      </c>
      <c r="T28" s="85">
        <f>分析係数表!F31</f>
        <v>0.34223146703645924</v>
      </c>
      <c r="U28" s="86">
        <f t="shared" si="6"/>
        <v>0.15013604468930464</v>
      </c>
      <c r="V28" s="87">
        <f>分析係数表!D31</f>
        <v>4.4201768070722826E-2</v>
      </c>
      <c r="W28" s="167">
        <f t="shared" si="7"/>
        <v>0</v>
      </c>
      <c r="X28" s="76">
        <f>分析係数表!E31</f>
        <v>3.8597099439533135E-2</v>
      </c>
      <c r="Y28" s="166">
        <f t="shared" si="8"/>
        <v>0</v>
      </c>
    </row>
    <row r="29" spans="1:25" x14ac:dyDescent="0.2">
      <c r="A29" s="6" t="s">
        <v>17</v>
      </c>
      <c r="B29" s="5" t="s">
        <v>273</v>
      </c>
      <c r="C29" s="90"/>
      <c r="D29" s="107">
        <f>投入係数表!AJ29</f>
        <v>4.5096757254863605E-3</v>
      </c>
      <c r="E29" s="110">
        <f t="shared" si="9"/>
        <v>0.45096757254863606</v>
      </c>
      <c r="F29" s="85">
        <f>分析係数表!C32</f>
        <v>1</v>
      </c>
      <c r="G29" s="110">
        <f t="shared" si="0"/>
        <v>0.45096757254863606</v>
      </c>
      <c r="H29" s="110">
        <v>0.5328286182495291</v>
      </c>
      <c r="I29" s="110">
        <f t="shared" si="1"/>
        <v>0.5328286182495291</v>
      </c>
      <c r="J29" s="85">
        <f>分析係数表!G32</f>
        <v>0.14032906064664244</v>
      </c>
      <c r="K29" s="111">
        <f t="shared" si="2"/>
        <v>7.4771339484604862E-2</v>
      </c>
      <c r="L29" s="79"/>
      <c r="M29" s="80"/>
      <c r="N29" s="81">
        <f>分析係数表!H32</f>
        <v>6.1785010473086027E-3</v>
      </c>
      <c r="O29" s="82">
        <f t="shared" si="3"/>
        <v>0.1909381522382684</v>
      </c>
      <c r="P29" s="76">
        <f>分析係数表!C32</f>
        <v>1</v>
      </c>
      <c r="Q29" s="82">
        <f t="shared" si="4"/>
        <v>0.1909381522382684</v>
      </c>
      <c r="R29" s="83">
        <v>0.26290958580693558</v>
      </c>
      <c r="S29" s="84">
        <f t="shared" si="5"/>
        <v>0.79573820405646467</v>
      </c>
      <c r="T29" s="85">
        <f>分析係数表!F32</f>
        <v>0.48206428161469295</v>
      </c>
      <c r="U29" s="86">
        <f t="shared" si="6"/>
        <v>0.38359696569184559</v>
      </c>
      <c r="V29" s="87">
        <f>分析係数表!D32</f>
        <v>1.827051846183279E-2</v>
      </c>
      <c r="W29" s="167">
        <f t="shared" si="7"/>
        <v>0</v>
      </c>
      <c r="X29" s="76">
        <f>分析係数表!E32</f>
        <v>2.7549263439831644E-2</v>
      </c>
      <c r="Y29" s="166">
        <f t="shared" si="8"/>
        <v>0</v>
      </c>
    </row>
    <row r="30" spans="1:25" x14ac:dyDescent="0.2">
      <c r="A30" s="6" t="s">
        <v>18</v>
      </c>
      <c r="B30" s="5" t="s">
        <v>274</v>
      </c>
      <c r="C30" s="90"/>
      <c r="D30" s="107">
        <f>投入係数表!AJ30</f>
        <v>3.7168788513711783E-3</v>
      </c>
      <c r="E30" s="110">
        <f t="shared" si="9"/>
        <v>0.37168788513711781</v>
      </c>
      <c r="F30" s="85">
        <f>分析係数表!C33</f>
        <v>0.86409315680331789</v>
      </c>
      <c r="G30" s="110">
        <f t="shared" si="0"/>
        <v>0.32117295801368118</v>
      </c>
      <c r="H30" s="110">
        <v>0.3568842296813553</v>
      </c>
      <c r="I30" s="110">
        <f t="shared" si="1"/>
        <v>0.3568842296813553</v>
      </c>
      <c r="J30" s="85">
        <f>分析係数表!G33</f>
        <v>0.50769230769230766</v>
      </c>
      <c r="K30" s="111">
        <f t="shared" si="2"/>
        <v>0.18118737814591884</v>
      </c>
      <c r="L30" s="79"/>
      <c r="M30" s="80"/>
      <c r="N30" s="81">
        <f>分析係数表!H33</f>
        <v>9.5612281574628043E-4</v>
      </c>
      <c r="O30" s="82">
        <f t="shared" si="3"/>
        <v>2.9547672219133098E-2</v>
      </c>
      <c r="P30" s="76">
        <f>分析係数表!C33</f>
        <v>0.86409315680331789</v>
      </c>
      <c r="Q30" s="82">
        <f t="shared" si="4"/>
        <v>2.5531941364020417E-2</v>
      </c>
      <c r="R30" s="83">
        <v>8.646895141569387E-2</v>
      </c>
      <c r="S30" s="84">
        <f t="shared" si="5"/>
        <v>0.44335318109704919</v>
      </c>
      <c r="T30" s="85">
        <f>分析係数表!F33</f>
        <v>0.64348226623675731</v>
      </c>
      <c r="U30" s="86">
        <f t="shared" si="6"/>
        <v>0.28528990971560469</v>
      </c>
      <c r="V30" s="87">
        <f>分析係数表!D33</f>
        <v>0.11340396130815293</v>
      </c>
      <c r="W30" s="167">
        <f t="shared" si="7"/>
        <v>0</v>
      </c>
      <c r="X30" s="76">
        <f>分析係数表!E33</f>
        <v>0.11146936895439889</v>
      </c>
      <c r="Y30" s="166">
        <f t="shared" si="8"/>
        <v>0</v>
      </c>
    </row>
    <row r="31" spans="1:25" x14ac:dyDescent="0.2">
      <c r="A31" s="6" t="s">
        <v>19</v>
      </c>
      <c r="B31" s="5" t="s">
        <v>275</v>
      </c>
      <c r="C31" s="90"/>
      <c r="D31" s="107">
        <f>投入係数表!AJ31</f>
        <v>6.2733913688101356E-2</v>
      </c>
      <c r="E31" s="110">
        <f t="shared" si="9"/>
        <v>6.2733913688101355</v>
      </c>
      <c r="F31" s="85">
        <f>分析係数表!C34</f>
        <v>0.40150848192581112</v>
      </c>
      <c r="G31" s="110">
        <f t="shared" si="0"/>
        <v>2.5188198450174437</v>
      </c>
      <c r="H31" s="110">
        <v>2.7027183868091802</v>
      </c>
      <c r="I31" s="110">
        <f t="shared" si="1"/>
        <v>2.7027183868091802</v>
      </c>
      <c r="J31" s="85">
        <f>分析係数表!G34</f>
        <v>0.42480512041441487</v>
      </c>
      <c r="K31" s="111">
        <f t="shared" si="2"/>
        <v>1.148128609754727</v>
      </c>
      <c r="L31" s="79"/>
      <c r="M31" s="80"/>
      <c r="N31" s="81">
        <f>分析係数表!H34</f>
        <v>0.15672180898436738</v>
      </c>
      <c r="O31" s="82">
        <f t="shared" si="3"/>
        <v>4.8432738610522916</v>
      </c>
      <c r="P31" s="76">
        <f>分析係数表!C34</f>
        <v>0.40150848192581112</v>
      </c>
      <c r="Q31" s="82">
        <f t="shared" si="4"/>
        <v>1.9446155355020676</v>
      </c>
      <c r="R31" s="83">
        <v>2.1225175865007144</v>
      </c>
      <c r="S31" s="84">
        <f t="shared" si="5"/>
        <v>4.8252359733098942</v>
      </c>
      <c r="T31" s="85">
        <f>分析係数表!F34</f>
        <v>0.69808980649017505</v>
      </c>
      <c r="U31" s="86">
        <f t="shared" si="6"/>
        <v>3.3684480468773357</v>
      </c>
      <c r="V31" s="87">
        <f>分析係数表!D34</f>
        <v>0.1643762608024307</v>
      </c>
      <c r="W31" s="167">
        <f t="shared" si="7"/>
        <v>1</v>
      </c>
      <c r="X31" s="76">
        <f>分析係数表!E34</f>
        <v>0.12280028889497671</v>
      </c>
      <c r="Y31" s="166">
        <f t="shared" si="8"/>
        <v>1</v>
      </c>
    </row>
    <row r="32" spans="1:25" x14ac:dyDescent="0.2">
      <c r="A32" s="6" t="s">
        <v>20</v>
      </c>
      <c r="B32" s="5" t="s">
        <v>37</v>
      </c>
      <c r="C32" s="90"/>
      <c r="D32" s="107">
        <f>投入係数表!AJ32</f>
        <v>7.0219151707344701E-3</v>
      </c>
      <c r="E32" s="110">
        <f t="shared" si="9"/>
        <v>0.70219151707344696</v>
      </c>
      <c r="F32" s="85">
        <f>分析係数表!C35</f>
        <v>0.54799934277091245</v>
      </c>
      <c r="G32" s="110">
        <f t="shared" si="0"/>
        <v>0.38480048985555887</v>
      </c>
      <c r="H32" s="110">
        <v>0.57865378055271977</v>
      </c>
      <c r="I32" s="110">
        <f t="shared" si="1"/>
        <v>0.57865378055271977</v>
      </c>
      <c r="J32" s="85">
        <f>分析係数表!G35</f>
        <v>0.31370112289734142</v>
      </c>
      <c r="K32" s="111">
        <f t="shared" si="2"/>
        <v>0.18152434072817997</v>
      </c>
      <c r="L32" s="79"/>
      <c r="M32" s="80"/>
      <c r="N32" s="81">
        <f>分析係数表!H35</f>
        <v>5.7539116932049765E-2</v>
      </c>
      <c r="O32" s="82">
        <f t="shared" si="3"/>
        <v>1.7781679705651263</v>
      </c>
      <c r="P32" s="76">
        <f>分析係数表!C35</f>
        <v>0.54799934277091245</v>
      </c>
      <c r="Q32" s="82">
        <f t="shared" si="4"/>
        <v>0.97443487920597638</v>
      </c>
      <c r="R32" s="83">
        <v>1.3506556483632368</v>
      </c>
      <c r="S32" s="84">
        <f t="shared" si="5"/>
        <v>1.9293094289159565</v>
      </c>
      <c r="T32" s="85">
        <f>分析係数表!F35</f>
        <v>0.64107230038613461</v>
      </c>
      <c r="U32" s="86">
        <f t="shared" si="6"/>
        <v>1.2368268337518118</v>
      </c>
      <c r="V32" s="87">
        <f>分析係数表!D35</f>
        <v>5.5848978444513482E-2</v>
      </c>
      <c r="W32" s="167">
        <f t="shared" si="7"/>
        <v>0</v>
      </c>
      <c r="X32" s="76">
        <f>分析係数表!E35</f>
        <v>5.027147781575015E-2</v>
      </c>
      <c r="Y32" s="166">
        <f t="shared" si="8"/>
        <v>0</v>
      </c>
    </row>
    <row r="33" spans="1:25" x14ac:dyDescent="0.2">
      <c r="A33" s="6" t="s">
        <v>21</v>
      </c>
      <c r="B33" s="5" t="s">
        <v>38</v>
      </c>
      <c r="C33" s="90"/>
      <c r="D33" s="107">
        <f>投入係数表!AJ33</f>
        <v>1.949559585892334E-2</v>
      </c>
      <c r="E33" s="110">
        <f t="shared" si="9"/>
        <v>1.949559585892334</v>
      </c>
      <c r="F33" s="85">
        <f>分析係数表!C36</f>
        <v>1</v>
      </c>
      <c r="G33" s="110">
        <f t="shared" si="0"/>
        <v>1.949559585892334</v>
      </c>
      <c r="H33" s="110">
        <v>2.201870423431723</v>
      </c>
      <c r="I33" s="110">
        <f t="shared" si="1"/>
        <v>2.201870423431723</v>
      </c>
      <c r="J33" s="85">
        <f>分析係数表!G36</f>
        <v>7.1688905781264842E-2</v>
      </c>
      <c r="K33" s="111">
        <f t="shared" si="2"/>
        <v>0.15784968132795052</v>
      </c>
      <c r="L33" s="79"/>
      <c r="M33" s="80"/>
      <c r="N33" s="81">
        <f>分析係数表!H36</f>
        <v>0.19452761335809809</v>
      </c>
      <c r="O33" s="82">
        <f t="shared" si="3"/>
        <v>6.0116107077614211</v>
      </c>
      <c r="P33" s="76">
        <f>分析係数表!C36</f>
        <v>1</v>
      </c>
      <c r="Q33" s="82">
        <f t="shared" si="4"/>
        <v>6.0116107077614211</v>
      </c>
      <c r="R33" s="83">
        <v>6.4204926124907669</v>
      </c>
      <c r="S33" s="84">
        <f t="shared" si="5"/>
        <v>8.6223630359224899</v>
      </c>
      <c r="T33" s="85">
        <f>分析係数表!F36</f>
        <v>0.82458021691620631</v>
      </c>
      <c r="U33" s="86">
        <f t="shared" si="6"/>
        <v>7.1098299824912461</v>
      </c>
      <c r="V33" s="87">
        <f>分析係数表!D36</f>
        <v>1.8213224015528919E-2</v>
      </c>
      <c r="W33" s="167">
        <f t="shared" si="7"/>
        <v>0</v>
      </c>
      <c r="X33" s="76">
        <f>分析係数表!E36</f>
        <v>9.6003746487667817E-3</v>
      </c>
      <c r="Y33" s="166">
        <f t="shared" si="8"/>
        <v>0</v>
      </c>
    </row>
    <row r="34" spans="1:25" x14ac:dyDescent="0.2">
      <c r="A34" s="6" t="s">
        <v>22</v>
      </c>
      <c r="B34" s="5" t="s">
        <v>378</v>
      </c>
      <c r="C34" s="90"/>
      <c r="D34" s="107">
        <f>投入係数表!AJ34</f>
        <v>1.2154502725882759E-2</v>
      </c>
      <c r="E34" s="110">
        <f t="shared" si="9"/>
        <v>1.2154502725882759</v>
      </c>
      <c r="F34" s="85">
        <f>分析係数表!C37</f>
        <v>0.69131042420256494</v>
      </c>
      <c r="G34" s="110">
        <f t="shared" si="0"/>
        <v>0.84025344354012421</v>
      </c>
      <c r="H34" s="110">
        <v>1.0570790850695557</v>
      </c>
      <c r="I34" s="110">
        <f t="shared" si="1"/>
        <v>1.0570790850695557</v>
      </c>
      <c r="J34" s="85">
        <f>分析係数表!G37</f>
        <v>0.4182361073997049</v>
      </c>
      <c r="K34" s="111">
        <f t="shared" si="2"/>
        <v>0.44210864175313253</v>
      </c>
      <c r="L34" s="79"/>
      <c r="M34" s="80"/>
      <c r="N34" s="81">
        <f>分析係数表!H37</f>
        <v>4.8668421919292611E-2</v>
      </c>
      <c r="O34" s="82">
        <f t="shared" si="3"/>
        <v>1.5040312338653916</v>
      </c>
      <c r="P34" s="76">
        <f>分析係数表!C37</f>
        <v>0.69131042420256494</v>
      </c>
      <c r="Q34" s="82">
        <f t="shared" si="4"/>
        <v>1.039752470297391</v>
      </c>
      <c r="R34" s="83">
        <v>1.2607028360819763</v>
      </c>
      <c r="S34" s="84">
        <f t="shared" si="5"/>
        <v>2.317781921151532</v>
      </c>
      <c r="T34" s="85">
        <f>分析係数表!F37</f>
        <v>0.69719766239499947</v>
      </c>
      <c r="U34" s="86">
        <f t="shared" si="6"/>
        <v>1.6159521373682391</v>
      </c>
      <c r="V34" s="87">
        <f>分析係数表!D37</f>
        <v>8.1275923365593528E-2</v>
      </c>
      <c r="W34" s="167">
        <f t="shared" si="7"/>
        <v>0</v>
      </c>
      <c r="X34" s="76">
        <f>分析係数表!E37</f>
        <v>7.6285857025014239E-2</v>
      </c>
      <c r="Y34" s="166">
        <f t="shared" si="8"/>
        <v>0</v>
      </c>
    </row>
    <row r="35" spans="1:25" x14ac:dyDescent="0.2">
      <c r="A35" s="6" t="s">
        <v>23</v>
      </c>
      <c r="B35" s="5" t="s">
        <v>194</v>
      </c>
      <c r="C35" s="90"/>
      <c r="D35" s="107">
        <f>投入係数表!AJ35</f>
        <v>1.1207264902264619E-2</v>
      </c>
      <c r="E35" s="110">
        <f t="shared" si="9"/>
        <v>1.120726490226462</v>
      </c>
      <c r="F35" s="85">
        <f>分析係数表!C38</f>
        <v>0.16493332646861969</v>
      </c>
      <c r="G35" s="110">
        <f t="shared" si="0"/>
        <v>0.18484514809455138</v>
      </c>
      <c r="H35" s="110">
        <v>0.24636320280981117</v>
      </c>
      <c r="I35" s="110">
        <f t="shared" si="1"/>
        <v>0.24636320280981117</v>
      </c>
      <c r="J35" s="85">
        <f>分析係数表!G38</f>
        <v>0.22742119554523632</v>
      </c>
      <c r="K35" s="111">
        <f t="shared" si="2"/>
        <v>5.6028214121360782E-2</v>
      </c>
      <c r="L35" s="79"/>
      <c r="M35" s="80"/>
      <c r="N35" s="81">
        <f>分析係数表!H38</f>
        <v>4.333006953137588E-2</v>
      </c>
      <c r="O35" s="82">
        <f t="shared" si="3"/>
        <v>1.3390567306418986</v>
      </c>
      <c r="P35" s="76">
        <f>分析係数表!C38</f>
        <v>0.16493332646861969</v>
      </c>
      <c r="Q35" s="82">
        <f t="shared" si="4"/>
        <v>0.22085508091496278</v>
      </c>
      <c r="R35" s="83">
        <v>0.2898214563851107</v>
      </c>
      <c r="S35" s="84">
        <f t="shared" si="5"/>
        <v>0.53618465919492186</v>
      </c>
      <c r="T35" s="85">
        <f>分析係数表!F38</f>
        <v>0.45295344535830939</v>
      </c>
      <c r="U35" s="86">
        <f t="shared" si="6"/>
        <v>0.24286668873061079</v>
      </c>
      <c r="V35" s="87">
        <f>分析係数表!D38</f>
        <v>0.12785801424579907</v>
      </c>
      <c r="W35" s="167">
        <f t="shared" si="7"/>
        <v>0</v>
      </c>
      <c r="X35" s="76">
        <f>分析係数表!E38</f>
        <v>0.15044665695958442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3.1422999664029803E-2</v>
      </c>
      <c r="I36" s="110">
        <f t="shared" si="1"/>
        <v>3.1422999664029803E-2</v>
      </c>
      <c r="J36" s="85">
        <f>分析係数表!G39</f>
        <v>0.35098455975764681</v>
      </c>
      <c r="K36" s="111">
        <f t="shared" si="2"/>
        <v>1.1028987703344184E-2</v>
      </c>
      <c r="L36" s="79"/>
      <c r="M36" s="80"/>
      <c r="N36" s="81">
        <f>分析係数表!H39</f>
        <v>3.8129823772400278E-3</v>
      </c>
      <c r="O36" s="82">
        <f t="shared" si="3"/>
        <v>0.11783502245167246</v>
      </c>
      <c r="P36" s="76">
        <f>分析係数表!C39</f>
        <v>1</v>
      </c>
      <c r="Q36" s="82">
        <f t="shared" si="4"/>
        <v>0.11783502245167246</v>
      </c>
      <c r="R36" s="83">
        <v>0.16305530905125595</v>
      </c>
      <c r="S36" s="84">
        <f t="shared" si="5"/>
        <v>0.19447830871528576</v>
      </c>
      <c r="T36" s="85">
        <f>分析係数表!F39</f>
        <v>0.70174924264634031</v>
      </c>
      <c r="U36" s="86">
        <f t="shared" si="6"/>
        <v>0.13647500585209296</v>
      </c>
      <c r="V36" s="87">
        <f>分析係数表!D39</f>
        <v>4.6491742402032639E-2</v>
      </c>
      <c r="W36" s="167">
        <f t="shared" si="7"/>
        <v>0</v>
      </c>
      <c r="X36" s="76">
        <f>分析係数表!E39</f>
        <v>5.7790970389914979E-2</v>
      </c>
      <c r="Y36" s="166">
        <f t="shared" si="8"/>
        <v>0</v>
      </c>
    </row>
    <row r="37" spans="1:25" x14ac:dyDescent="0.2">
      <c r="A37" s="6" t="s">
        <v>25</v>
      </c>
      <c r="B37" s="5" t="s">
        <v>40</v>
      </c>
      <c r="C37" s="90"/>
      <c r="D37" s="107">
        <f>投入係数表!AJ37</f>
        <v>9.7812601351873114E-5</v>
      </c>
      <c r="E37" s="110">
        <f t="shared" si="9"/>
        <v>9.781260135187311E-3</v>
      </c>
      <c r="F37" s="85">
        <f>分析係数表!C40</f>
        <v>0.986418220166009</v>
      </c>
      <c r="G37" s="110">
        <f t="shared" si="0"/>
        <v>9.6484132135322039E-3</v>
      </c>
      <c r="H37" s="110">
        <v>1.3329767268989625E-2</v>
      </c>
      <c r="I37" s="110">
        <f t="shared" si="1"/>
        <v>1.3329767268989625E-2</v>
      </c>
      <c r="J37" s="85">
        <f>分析係数表!G40</f>
        <v>0.50833339863186511</v>
      </c>
      <c r="K37" s="111">
        <f t="shared" si="2"/>
        <v>6.7759658988172907E-3</v>
      </c>
      <c r="L37" s="79"/>
      <c r="M37" s="80"/>
      <c r="N37" s="81">
        <f>分析係数表!H40</f>
        <v>2.8557086729192376E-2</v>
      </c>
      <c r="O37" s="82">
        <f t="shared" si="3"/>
        <v>0.88251783590053356</v>
      </c>
      <c r="P37" s="76">
        <f>分析係数表!C40</f>
        <v>0.986418220166009</v>
      </c>
      <c r="Q37" s="82">
        <f t="shared" si="4"/>
        <v>0.87053167295376233</v>
      </c>
      <c r="R37" s="83">
        <v>0.87497063198197123</v>
      </c>
      <c r="S37" s="84">
        <f t="shared" si="5"/>
        <v>0.88830039925096083</v>
      </c>
      <c r="T37" s="85">
        <f>分析係数表!F40</f>
        <v>0.70189391861713379</v>
      </c>
      <c r="U37" s="86">
        <f t="shared" si="6"/>
        <v>0.6234926481394214</v>
      </c>
      <c r="V37" s="87">
        <f>分析係数表!D40</f>
        <v>5.9372037079118312E-2</v>
      </c>
      <c r="W37" s="167">
        <f t="shared" si="7"/>
        <v>0</v>
      </c>
      <c r="X37" s="76">
        <f>分析係数表!E40</f>
        <v>3.6992924251091137E-2</v>
      </c>
      <c r="Y37" s="166">
        <f t="shared" si="8"/>
        <v>0</v>
      </c>
    </row>
    <row r="38" spans="1:25" x14ac:dyDescent="0.2">
      <c r="A38" s="6" t="s">
        <v>26</v>
      </c>
      <c r="B38" s="5" t="s">
        <v>277</v>
      </c>
      <c r="C38" s="75">
        <f>最終需要_まとめ!C39</f>
        <v>100</v>
      </c>
      <c r="D38" s="107">
        <f>投入係数表!AJ38</f>
        <v>2.0782603771447986E-2</v>
      </c>
      <c r="E38" s="110">
        <f t="shared" si="9"/>
        <v>2.0782603771447987</v>
      </c>
      <c r="F38" s="85">
        <f>分析係数表!C41</f>
        <v>0.80184103858729516</v>
      </c>
      <c r="G38" s="110">
        <f t="shared" si="0"/>
        <v>1.6664344592646092</v>
      </c>
      <c r="H38" s="110">
        <v>1.6967261016560955</v>
      </c>
      <c r="I38" s="110">
        <f t="shared" si="1"/>
        <v>101.6967261016561</v>
      </c>
      <c r="J38" s="85">
        <f>分析係数表!G41</f>
        <v>0.44493407945472047</v>
      </c>
      <c r="K38" s="111">
        <f t="shared" si="2"/>
        <v>45.248339211599202</v>
      </c>
      <c r="L38" s="79"/>
      <c r="M38" s="80"/>
      <c r="N38" s="81">
        <f>分析係数表!H41</f>
        <v>5.1019775806905684E-2</v>
      </c>
      <c r="O38" s="82">
        <f t="shared" si="3"/>
        <v>1.5766966203598523</v>
      </c>
      <c r="P38" s="76">
        <f>分析係数表!C41</f>
        <v>0.80184103858729516</v>
      </c>
      <c r="Q38" s="82">
        <f t="shared" si="4"/>
        <v>1.2642600556064221</v>
      </c>
      <c r="R38" s="83">
        <v>1.2881791706589401</v>
      </c>
      <c r="S38" s="84">
        <f t="shared" si="5"/>
        <v>102.98490527231503</v>
      </c>
      <c r="T38" s="85">
        <f>分析係数表!F41</f>
        <v>0.54844555184325272</v>
      </c>
      <c r="U38" s="86">
        <f t="shared" si="6"/>
        <v>56.481613203599927</v>
      </c>
      <c r="V38" s="87">
        <f>分析係数表!D41</f>
        <v>0.12300192021580549</v>
      </c>
      <c r="W38" s="167">
        <f t="shared" si="7"/>
        <v>13</v>
      </c>
      <c r="X38" s="76">
        <f>分析係数表!E41</f>
        <v>0.11337510103012113</v>
      </c>
      <c r="Y38" s="166">
        <f t="shared" si="8"/>
        <v>12</v>
      </c>
    </row>
    <row r="39" spans="1:25" x14ac:dyDescent="0.2">
      <c r="A39" s="6" t="s">
        <v>51</v>
      </c>
      <c r="B39" s="5" t="s">
        <v>368</v>
      </c>
      <c r="C39" s="90"/>
      <c r="D39" s="107">
        <f>投入係数表!AJ39</f>
        <v>1.0399023933199141E-3</v>
      </c>
      <c r="E39" s="110">
        <f t="shared" si="9"/>
        <v>0.1039902393319914</v>
      </c>
      <c r="F39" s="85">
        <f>分析係数表!C42</f>
        <v>0.44131191733123665</v>
      </c>
      <c r="G39" s="110">
        <f>E39*F39</f>
        <v>4.5892131903335305E-2</v>
      </c>
      <c r="H39" s="110">
        <v>5.5657054656941332E-2</v>
      </c>
      <c r="I39" s="110">
        <f>C39+H39</f>
        <v>5.5657054656941332E-2</v>
      </c>
      <c r="J39" s="85">
        <f>分析係数表!G42</f>
        <v>0.48534983581712554</v>
      </c>
      <c r="K39" s="111">
        <f>I39*J39</f>
        <v>2.7013142339811259E-2</v>
      </c>
      <c r="L39" s="79"/>
      <c r="M39" s="80"/>
      <c r="N39" s="81">
        <f>分析係数表!H42</f>
        <v>1.2950152359941286E-2</v>
      </c>
      <c r="O39" s="82">
        <f t="shared" si="3"/>
        <v>0.40020680483470272</v>
      </c>
      <c r="P39" s="76">
        <f>分析係数表!C42</f>
        <v>0.44131191733123665</v>
      </c>
      <c r="Q39" s="82">
        <f>O39*P39</f>
        <v>0.17661603237061069</v>
      </c>
      <c r="R39" s="83">
        <v>0.18668022031671724</v>
      </c>
      <c r="S39" s="84">
        <f>I39+R39</f>
        <v>0.24233727497365859</v>
      </c>
      <c r="T39" s="85">
        <f>分析係数表!F42</f>
        <v>0.55380146501641825</v>
      </c>
      <c r="U39" s="86">
        <f t="shared" si="6"/>
        <v>0.13420673790849871</v>
      </c>
      <c r="V39" s="87">
        <f>分析係数表!D42</f>
        <v>0.11909573124526396</v>
      </c>
      <c r="W39" s="167">
        <f t="shared" si="7"/>
        <v>0</v>
      </c>
      <c r="X39" s="76">
        <f>分析係数表!E42</f>
        <v>8.701692346552159E-2</v>
      </c>
      <c r="Y39" s="166">
        <f t="shared" si="8"/>
        <v>0</v>
      </c>
    </row>
    <row r="40" spans="1:25" x14ac:dyDescent="0.2">
      <c r="A40" s="6" t="s">
        <v>195</v>
      </c>
      <c r="B40" s="5" t="s">
        <v>41</v>
      </c>
      <c r="C40" s="90"/>
      <c r="D40" s="107">
        <f>投入係数表!AJ40</f>
        <v>4.61984360279847E-2</v>
      </c>
      <c r="E40" s="110">
        <f t="shared" si="9"/>
        <v>4.6198436027984702</v>
      </c>
      <c r="F40" s="85">
        <f>分析係数表!C43</f>
        <v>0.58313408441687564</v>
      </c>
      <c r="G40" s="110">
        <f>E40*F40</f>
        <v>2.6939882694670461</v>
      </c>
      <c r="H40" s="110">
        <v>3.4079539044076137</v>
      </c>
      <c r="I40" s="110">
        <f>C40+H40</f>
        <v>3.4079539044076137</v>
      </c>
      <c r="J40" s="85">
        <f>分析係数表!G43</f>
        <v>0.35547453496171444</v>
      </c>
      <c r="K40" s="111">
        <f>I40*J40</f>
        <v>1.2114408293402554</v>
      </c>
      <c r="L40" s="79"/>
      <c r="M40" s="80"/>
      <c r="N40" s="81">
        <f>分析係数表!H43</f>
        <v>3.5303064373624467E-2</v>
      </c>
      <c r="O40" s="82">
        <f t="shared" si="3"/>
        <v>1.0909930787799726</v>
      </c>
      <c r="P40" s="76">
        <f>分析係数表!C43</f>
        <v>0.58313408441687564</v>
      </c>
      <c r="Q40" s="82">
        <f>O40*P40</f>
        <v>0.63619525009950761</v>
      </c>
      <c r="R40" s="83">
        <v>1.3115782500935693</v>
      </c>
      <c r="S40" s="84">
        <f>I40+R40</f>
        <v>4.7195321545011826</v>
      </c>
      <c r="T40" s="85">
        <f>分析係数表!F43</f>
        <v>0.6082654287782493</v>
      </c>
      <c r="U40" s="86">
        <f t="shared" si="6"/>
        <v>2.8707282495903965</v>
      </c>
      <c r="V40" s="87">
        <f>分析係数表!D43</f>
        <v>0.13569621261928955</v>
      </c>
      <c r="W40" s="167">
        <f t="shared" si="7"/>
        <v>1</v>
      </c>
      <c r="X40" s="76">
        <f>分析係数表!E43</f>
        <v>0.1090457500713911</v>
      </c>
      <c r="Y40" s="166">
        <f t="shared" si="8"/>
        <v>1</v>
      </c>
    </row>
    <row r="41" spans="1:25" x14ac:dyDescent="0.2">
      <c r="A41" s="6" t="s">
        <v>341</v>
      </c>
      <c r="B41" s="5" t="s">
        <v>42</v>
      </c>
      <c r="C41" s="90"/>
      <c r="D41" s="107">
        <f>投入係数表!AJ41</f>
        <v>1.2782562587194787E-2</v>
      </c>
      <c r="E41" s="110">
        <f t="shared" si="9"/>
        <v>1.2782562587194786</v>
      </c>
      <c r="F41" s="85">
        <f>分析係数表!C44</f>
        <v>0.48869592147894036</v>
      </c>
      <c r="G41" s="110">
        <f>E41*F41</f>
        <v>0.6246786202411384</v>
      </c>
      <c r="H41" s="110">
        <v>0.64753961984379804</v>
      </c>
      <c r="I41" s="110">
        <f>C41+H41</f>
        <v>0.64753961984379804</v>
      </c>
      <c r="J41" s="85">
        <f>分析係数表!G44</f>
        <v>0.26651387949759747</v>
      </c>
      <c r="K41" s="111">
        <f>I41*J41</f>
        <v>0.17257829621297008</v>
      </c>
      <c r="L41" s="79"/>
      <c r="M41" s="80"/>
      <c r="N41" s="81">
        <f>分析係数表!H44</f>
        <v>0.11648762971842183</v>
      </c>
      <c r="O41" s="82">
        <f t="shared" si="3"/>
        <v>3.5998913986977157</v>
      </c>
      <c r="P41" s="76">
        <f>分析係数表!C44</f>
        <v>0.48869592147894036</v>
      </c>
      <c r="Q41" s="82">
        <f>O41*P41</f>
        <v>1.7592522443106917</v>
      </c>
      <c r="R41" s="83">
        <v>1.7909319152560388</v>
      </c>
      <c r="S41" s="84">
        <f>I41+R41</f>
        <v>2.4384715350998367</v>
      </c>
      <c r="T41" s="85">
        <f>分析係数表!F44</f>
        <v>0.48744292920528731</v>
      </c>
      <c r="U41" s="86">
        <f t="shared" si="6"/>
        <v>1.1886157078527779</v>
      </c>
      <c r="V41" s="87">
        <f>分析係数表!D44</f>
        <v>0.16560852576338733</v>
      </c>
      <c r="W41" s="167">
        <f t="shared" si="7"/>
        <v>0</v>
      </c>
      <c r="X41" s="76">
        <f>分析係数表!E44</f>
        <v>0.11883889729949676</v>
      </c>
      <c r="Y41" s="166">
        <f t="shared" si="8"/>
        <v>0</v>
      </c>
    </row>
    <row r="42" spans="1:25" x14ac:dyDescent="0.2">
      <c r="A42" s="6" t="s">
        <v>342</v>
      </c>
      <c r="B42" s="5" t="s">
        <v>279</v>
      </c>
      <c r="C42" s="90"/>
      <c r="D42" s="107">
        <f>投入係数表!AJ42</f>
        <v>2.8931937873554045E-3</v>
      </c>
      <c r="E42" s="110">
        <f t="shared" si="9"/>
        <v>0.28931937873554042</v>
      </c>
      <c r="F42" s="85">
        <f>分析係数表!C45</f>
        <v>1</v>
      </c>
      <c r="G42" s="110">
        <f>E42*F42</f>
        <v>0.28931937873554042</v>
      </c>
      <c r="H42" s="110">
        <v>0.33155374955255945</v>
      </c>
      <c r="I42" s="110">
        <f>C42+H42</f>
        <v>0.33155374955255945</v>
      </c>
      <c r="J42" s="85">
        <f>分析係数表!G45</f>
        <v>0</v>
      </c>
      <c r="K42" s="111">
        <f>I42*J42</f>
        <v>0</v>
      </c>
      <c r="L42" s="79"/>
      <c r="M42" s="80"/>
      <c r="N42" s="81">
        <f>分析係数表!H45</f>
        <v>0</v>
      </c>
      <c r="O42" s="82">
        <f t="shared" si="3"/>
        <v>0</v>
      </c>
      <c r="P42" s="76">
        <f>分析係数表!C45</f>
        <v>1</v>
      </c>
      <c r="Q42" s="82">
        <f>O42*P42</f>
        <v>0</v>
      </c>
      <c r="R42" s="83">
        <v>5.0563197347503606E-2</v>
      </c>
      <c r="S42" s="84">
        <f>I42+R42</f>
        <v>0.38211694690006304</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4.4273072190847826E-3</v>
      </c>
      <c r="E43" s="110">
        <f t="shared" si="9"/>
        <v>0.44273072190847823</v>
      </c>
      <c r="F43" s="85">
        <f>分析係数表!C46</f>
        <v>0.30494810971089692</v>
      </c>
      <c r="G43" s="110">
        <f>E43*F43</f>
        <v>0.1350098967569312</v>
      </c>
      <c r="H43" s="110">
        <v>0.16569289950741214</v>
      </c>
      <c r="I43" s="110">
        <f>C43+H43</f>
        <v>0.16569289950741214</v>
      </c>
      <c r="J43" s="85">
        <f>分析係数表!G46</f>
        <v>9.2473281285530198E-3</v>
      </c>
      <c r="K43" s="111">
        <f>I43*J43</f>
        <v>1.532216610316401E-3</v>
      </c>
      <c r="L43" s="79"/>
      <c r="M43" s="80"/>
      <c r="N43" s="81">
        <f>分析係数表!H46</f>
        <v>2.1824388568312321E-2</v>
      </c>
      <c r="O43" s="82">
        <f t="shared" si="3"/>
        <v>0.67445297735747145</v>
      </c>
      <c r="P43" s="76">
        <f>分析係数表!C46</f>
        <v>0.30494810971089692</v>
      </c>
      <c r="Q43" s="82">
        <f>O43*P43</f>
        <v>0.20567316053404727</v>
      </c>
      <c r="R43" s="83">
        <v>0.23844573985144077</v>
      </c>
      <c r="S43" s="84">
        <f>I43+R43</f>
        <v>0.40413863935885291</v>
      </c>
      <c r="T43" s="85">
        <f>分析係数表!F46</f>
        <v>0.31334798756916549</v>
      </c>
      <c r="U43" s="86">
        <f t="shared" si="6"/>
        <v>0.1266360293420373</v>
      </c>
      <c r="V43" s="87">
        <f>分析係数表!D46</f>
        <v>1.3643598878192982E-3</v>
      </c>
      <c r="W43" s="167">
        <f t="shared" si="7"/>
        <v>0</v>
      </c>
      <c r="X43" s="76">
        <f>分析係数表!E46</f>
        <v>3.9414841203668609E-3</v>
      </c>
      <c r="Y43" s="166">
        <f t="shared" si="8"/>
        <v>0</v>
      </c>
    </row>
    <row r="44" spans="1:25" x14ac:dyDescent="0.2">
      <c r="A44" s="192">
        <v>40</v>
      </c>
      <c r="B44" s="14" t="s">
        <v>151</v>
      </c>
      <c r="C44" s="197">
        <f>SUM(C5:C43)</f>
        <v>100</v>
      </c>
      <c r="D44" s="108">
        <f>投入係数表!AJ44</f>
        <v>0.44327641326338874</v>
      </c>
      <c r="E44" s="96">
        <f>SUM(E5:E43)</f>
        <v>44.32764132633887</v>
      </c>
      <c r="F44" s="98">
        <f>分析係数表!C47</f>
        <v>0.48015758503444039</v>
      </c>
      <c r="G44" s="96">
        <f>SUM(G5:G43)</f>
        <v>13.396938360783682</v>
      </c>
      <c r="H44" s="96">
        <f>SUM(H5:H43)</f>
        <v>15.724489151857417</v>
      </c>
      <c r="I44" s="96">
        <f>SUM(I5:I43)</f>
        <v>115.72448915185741</v>
      </c>
      <c r="J44" s="98">
        <f>分析係数表!G47</f>
        <v>0.24216917805049562</v>
      </c>
      <c r="K44" s="112">
        <f>SUM(K5:K43)</f>
        <v>49.261907732891153</v>
      </c>
      <c r="L44" s="94">
        <f>最終需要_まとめ!$L$33</f>
        <v>0.62733333333333341</v>
      </c>
      <c r="M44" s="91">
        <f>K44*L44</f>
        <v>30.903636784433722</v>
      </c>
      <c r="N44" s="95">
        <f>分析係数表!H47</f>
        <v>1</v>
      </c>
      <c r="O44" s="96">
        <f>SUM(O5:O43)</f>
        <v>30.903636784433722</v>
      </c>
      <c r="P44" s="92">
        <f>分析係数表!C47</f>
        <v>0.48015758503444039</v>
      </c>
      <c r="Q44" s="96">
        <f>SUM(Q5:Q43)</f>
        <v>16.333147032301792</v>
      </c>
      <c r="R44" s="91">
        <f>SUM(R5:R43)</f>
        <v>18.944239732920899</v>
      </c>
      <c r="S44" s="97">
        <f>SUM(S5:S43)</f>
        <v>134.66872888477832</v>
      </c>
      <c r="T44" s="98">
        <f>分析係数表!F47</f>
        <v>0.48752883779285588</v>
      </c>
      <c r="U44" s="99">
        <f>SUM(U5:U43)</f>
        <v>76.85100665329891</v>
      </c>
      <c r="V44" s="100">
        <f>分析係数表!D47</f>
        <v>6.635127530274626E-2</v>
      </c>
      <c r="W44" s="164">
        <f>SUM(W5:W43)</f>
        <v>15</v>
      </c>
      <c r="X44" s="92">
        <f>分析係数表!E47</f>
        <v>5.6027434453383658E-2</v>
      </c>
      <c r="Y44" s="165">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368</v>
      </c>
      <c r="S2" s="3" t="s">
        <v>153</v>
      </c>
      <c r="U2" s="64" t="s">
        <v>210</v>
      </c>
      <c r="W2" s="3" t="s">
        <v>130</v>
      </c>
      <c r="Y2" s="3" t="s">
        <v>154</v>
      </c>
    </row>
    <row r="3" spans="1:25" ht="44" x14ac:dyDescent="0.2">
      <c r="B3" s="65"/>
      <c r="C3" s="66" t="s">
        <v>228</v>
      </c>
      <c r="D3" s="66" t="s">
        <v>383</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2.1470068199040161E-3</v>
      </c>
      <c r="E5" s="110">
        <f>$C$39*D5</f>
        <v>0.2147006819904016</v>
      </c>
      <c r="F5" s="85">
        <f>分析係数表!C8</f>
        <v>1.3183034008406591E-2</v>
      </c>
      <c r="G5" s="110">
        <f t="shared" ref="G5:G38" si="0">E5*F5</f>
        <v>2.8304063923075529E-3</v>
      </c>
      <c r="H5" s="110">
        <f t="array" ref="H5:H43">MMULT(逆行列係数!C5:AO43,'35'!G5:G43)</f>
        <v>2.9195942325619911E-3</v>
      </c>
      <c r="I5" s="110">
        <f t="shared" ref="I5:I38" si="1">C5+H5</f>
        <v>2.9195942325619911E-3</v>
      </c>
      <c r="J5" s="85">
        <f>分析係数表!G8</f>
        <v>0.12262521588946459</v>
      </c>
      <c r="K5" s="111">
        <f t="shared" ref="K5:K38" si="2">I5*J5</f>
        <v>3.5801587307754987E-4</v>
      </c>
      <c r="L5" s="79" t="s">
        <v>178</v>
      </c>
      <c r="M5" s="80" t="s">
        <v>178</v>
      </c>
      <c r="N5" s="81">
        <f>分析係数表!H8</f>
        <v>1.0919276675383911E-2</v>
      </c>
      <c r="O5" s="82">
        <f t="shared" ref="O5:O43" si="3">$M$44*N5</f>
        <v>0.36870412420690346</v>
      </c>
      <c r="P5" s="76">
        <f>分析係数表!C8</f>
        <v>1.3183034008406591E-2</v>
      </c>
      <c r="Q5" s="82">
        <f t="shared" ref="Q5:Q38" si="4">O5*P5</f>
        <v>4.8606390084593764E-3</v>
      </c>
      <c r="R5" s="83">
        <f t="array" ref="R5:R43">MMULT(逆行列係数!C5:AO43,'35'!Q5:Q43)</f>
        <v>5.6274214940101753E-3</v>
      </c>
      <c r="S5" s="84">
        <f t="shared" ref="S5:S38" si="5">I5+R5</f>
        <v>8.5470157265721668E-3</v>
      </c>
      <c r="T5" s="85">
        <f>分析係数表!F8</f>
        <v>0.45595854922279794</v>
      </c>
      <c r="U5" s="86">
        <f t="shared" ref="U5:U38" si="6">S5*T5</f>
        <v>3.8970848908722834E-3</v>
      </c>
      <c r="V5" s="87">
        <f>分析係数表!D8</f>
        <v>1.1778929188255614</v>
      </c>
      <c r="W5" s="167">
        <f t="shared" ref="W5:W38" si="7">ROUND(S5*V5,0)</f>
        <v>0</v>
      </c>
      <c r="X5" s="76">
        <f>分析係数表!E8</f>
        <v>1.069084628670121</v>
      </c>
      <c r="Y5" s="166">
        <f t="shared" ref="Y5:Y38" si="8">ROUND(S5*X5,0)</f>
        <v>0</v>
      </c>
    </row>
    <row r="6" spans="1:25" x14ac:dyDescent="0.2">
      <c r="A6" s="6" t="s">
        <v>220</v>
      </c>
      <c r="B6" s="5" t="s">
        <v>266</v>
      </c>
      <c r="C6" s="90"/>
      <c r="D6" s="107">
        <f>投入係数表!AK6</f>
        <v>0</v>
      </c>
      <c r="E6" s="110">
        <f t="shared" ref="E6:E43" si="9">$C$39*D6</f>
        <v>0</v>
      </c>
      <c r="F6" s="85">
        <f>分析係数表!C9</f>
        <v>2.8837209302325584E-2</v>
      </c>
      <c r="G6" s="110">
        <f t="shared" si="0"/>
        <v>0</v>
      </c>
      <c r="H6" s="110">
        <v>5.6901557696830797E-5</v>
      </c>
      <c r="I6" s="110">
        <f t="shared" si="1"/>
        <v>5.6901557696830797E-5</v>
      </c>
      <c r="J6" s="85">
        <f>分析係数表!G9</f>
        <v>0.26470588235294118</v>
      </c>
      <c r="K6" s="111">
        <f t="shared" si="2"/>
        <v>1.5062177037396388E-5</v>
      </c>
      <c r="L6" s="79"/>
      <c r="M6" s="80"/>
      <c r="N6" s="81">
        <f>分析係数表!H9</f>
        <v>5.6393540150961169E-4</v>
      </c>
      <c r="O6" s="82">
        <f t="shared" si="3"/>
        <v>1.9042040466985363E-2</v>
      </c>
      <c r="P6" s="76">
        <f>分析係数表!C9</f>
        <v>2.8837209302325584E-2</v>
      </c>
      <c r="Q6" s="82">
        <f t="shared" si="4"/>
        <v>5.4911930648981057E-4</v>
      </c>
      <c r="R6" s="83">
        <v>6.2690128367169542E-4</v>
      </c>
      <c r="S6" s="84">
        <f t="shared" si="5"/>
        <v>6.8380284136852624E-4</v>
      </c>
      <c r="T6" s="85">
        <f>分析係数表!F9</f>
        <v>0.73529411764705888</v>
      </c>
      <c r="U6" s="86">
        <f t="shared" si="6"/>
        <v>5.0279620688862224E-4</v>
      </c>
      <c r="V6" s="87">
        <f>分析係数表!D9</f>
        <v>5.8823529411764705E-2</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7.2513812154696433E-3</v>
      </c>
      <c r="G7" s="110">
        <f t="shared" si="0"/>
        <v>0</v>
      </c>
      <c r="H7" s="110">
        <v>4.4929389803460407E-5</v>
      </c>
      <c r="I7" s="110">
        <f t="shared" si="1"/>
        <v>4.4929389803460407E-5</v>
      </c>
      <c r="J7" s="85">
        <f>分析係数表!G10</f>
        <v>0.19230769230769232</v>
      </c>
      <c r="K7" s="111">
        <f t="shared" si="2"/>
        <v>8.6402672698962327E-6</v>
      </c>
      <c r="L7" s="79"/>
      <c r="M7" s="80"/>
      <c r="N7" s="81">
        <f>分析係数表!H10</f>
        <v>1.0712116731972216E-3</v>
      </c>
      <c r="O7" s="82">
        <f t="shared" si="3"/>
        <v>3.6170908893331695E-2</v>
      </c>
      <c r="P7" s="76">
        <f>分析係数表!C10</f>
        <v>7.2513812154696433E-3</v>
      </c>
      <c r="Q7" s="82">
        <f t="shared" si="4"/>
        <v>2.6228904929556933E-4</v>
      </c>
      <c r="R7" s="83">
        <v>3.497609926241443E-4</v>
      </c>
      <c r="S7" s="84">
        <f t="shared" si="5"/>
        <v>3.9469038242760472E-4</v>
      </c>
      <c r="T7" s="85">
        <f>分析係数表!F10</f>
        <v>0.57692307692307687</v>
      </c>
      <c r="U7" s="86">
        <f t="shared" si="6"/>
        <v>2.2770598986207962E-4</v>
      </c>
      <c r="V7" s="87">
        <f>分析係数表!D10</f>
        <v>3.8461538461538464E-2</v>
      </c>
      <c r="W7" s="167">
        <f t="shared" si="7"/>
        <v>0</v>
      </c>
      <c r="X7" s="76">
        <f>分析係数表!E10</f>
        <v>0</v>
      </c>
      <c r="Y7" s="166">
        <f t="shared" si="8"/>
        <v>0</v>
      </c>
    </row>
    <row r="8" spans="1:25" x14ac:dyDescent="0.2">
      <c r="A8" s="6" t="s">
        <v>222</v>
      </c>
      <c r="B8" s="5" t="s">
        <v>27</v>
      </c>
      <c r="C8" s="90"/>
      <c r="D8" s="107">
        <f>投入係数表!AK8</f>
        <v>1.2629451881788332E-4</v>
      </c>
      <c r="E8" s="110">
        <f t="shared" si="9"/>
        <v>1.2629451881788331E-2</v>
      </c>
      <c r="F8" s="85">
        <f>分析係数表!C11</f>
        <v>1.1498343082089746E-2</v>
      </c>
      <c r="G8" s="110">
        <f t="shared" si="0"/>
        <v>1.452177706755462E-4</v>
      </c>
      <c r="H8" s="110">
        <v>8.8990984366954789E-4</v>
      </c>
      <c r="I8" s="110">
        <f t="shared" si="1"/>
        <v>8.8990984366954789E-4</v>
      </c>
      <c r="J8" s="85">
        <f>分析係数表!G11</f>
        <v>0.33907284768211921</v>
      </c>
      <c r="K8" s="111">
        <f t="shared" si="2"/>
        <v>3.017442648733831E-4</v>
      </c>
      <c r="L8" s="79"/>
      <c r="M8" s="80"/>
      <c r="N8" s="81">
        <f>分析係数表!H11</f>
        <v>-2.0361874779781897E-5</v>
      </c>
      <c r="O8" s="82">
        <f t="shared" si="3"/>
        <v>-6.8754620210465206E-4</v>
      </c>
      <c r="P8" s="76">
        <f>分析係数表!C11</f>
        <v>1.1498343082089746E-2</v>
      </c>
      <c r="Q8" s="82">
        <f t="shared" si="4"/>
        <v>-7.9056421165871048E-6</v>
      </c>
      <c r="R8" s="83">
        <v>1.0012077004461994E-3</v>
      </c>
      <c r="S8" s="84">
        <f t="shared" si="5"/>
        <v>1.8911175441157471E-3</v>
      </c>
      <c r="T8" s="85">
        <f>分析係数表!F11</f>
        <v>0.56026490066225165</v>
      </c>
      <c r="U8" s="86">
        <f t="shared" si="6"/>
        <v>1.0595267829946503E-3</v>
      </c>
      <c r="V8" s="87">
        <f>分析係数表!D11</f>
        <v>2.781456953642384E-2</v>
      </c>
      <c r="W8" s="167">
        <f t="shared" si="7"/>
        <v>0</v>
      </c>
      <c r="X8" s="76">
        <f>分析係数表!E11</f>
        <v>1.9867549668874173E-2</v>
      </c>
      <c r="Y8" s="166">
        <f t="shared" si="8"/>
        <v>0</v>
      </c>
    </row>
    <row r="9" spans="1:25" x14ac:dyDescent="0.2">
      <c r="A9" s="6" t="s">
        <v>223</v>
      </c>
      <c r="B9" s="5" t="s">
        <v>191</v>
      </c>
      <c r="C9" s="90"/>
      <c r="D9" s="107">
        <f>投入係数表!AK9</f>
        <v>1.5155342258145997E-3</v>
      </c>
      <c r="E9" s="110">
        <f t="shared" si="9"/>
        <v>0.15155342258145996</v>
      </c>
      <c r="F9" s="85">
        <f>分析係数表!C12</f>
        <v>1.9264738750820132E-2</v>
      </c>
      <c r="G9" s="110">
        <f t="shared" si="0"/>
        <v>2.9196370928244704E-3</v>
      </c>
      <c r="H9" s="110">
        <v>3.4788935639523551E-3</v>
      </c>
      <c r="I9" s="110">
        <f t="shared" si="1"/>
        <v>3.4788935639523551E-3</v>
      </c>
      <c r="J9" s="85">
        <f>分析係数表!G12</f>
        <v>0.14212218649517686</v>
      </c>
      <c r="K9" s="111">
        <f t="shared" si="2"/>
        <v>4.944279598929071E-4</v>
      </c>
      <c r="L9" s="79"/>
      <c r="M9" s="80"/>
      <c r="N9" s="81">
        <f>分析係数表!H12</f>
        <v>9.1393832299599312E-2</v>
      </c>
      <c r="O9" s="82">
        <f t="shared" si="3"/>
        <v>3.0860361814901633</v>
      </c>
      <c r="P9" s="76">
        <f>分析係数表!C12</f>
        <v>1.9264738750820132E-2</v>
      </c>
      <c r="Q9" s="82">
        <f t="shared" si="4"/>
        <v>5.945168081198654E-2</v>
      </c>
      <c r="R9" s="83">
        <v>6.5793589514517831E-2</v>
      </c>
      <c r="S9" s="84">
        <f t="shared" si="5"/>
        <v>6.9272483078470184E-2</v>
      </c>
      <c r="T9" s="85">
        <f>分析係数表!F12</f>
        <v>0.30139335476956058</v>
      </c>
      <c r="U9" s="86">
        <f t="shared" si="6"/>
        <v>2.0878266068237748E-2</v>
      </c>
      <c r="V9" s="87">
        <f>分析係数表!D12</f>
        <v>0.12266881028938907</v>
      </c>
      <c r="W9" s="167">
        <f t="shared" si="7"/>
        <v>0</v>
      </c>
      <c r="X9" s="76">
        <f>分析係数表!E12</f>
        <v>0.12057877813504823</v>
      </c>
      <c r="Y9" s="166">
        <f t="shared" si="8"/>
        <v>0</v>
      </c>
    </row>
    <row r="10" spans="1:25" x14ac:dyDescent="0.2">
      <c r="A10" s="6" t="s">
        <v>224</v>
      </c>
      <c r="B10" s="5" t="s">
        <v>28</v>
      </c>
      <c r="C10" s="90"/>
      <c r="D10" s="107">
        <f>投入係数表!AK10</f>
        <v>2.7027027027027029E-2</v>
      </c>
      <c r="E10" s="110">
        <f t="shared" si="9"/>
        <v>2.7027027027027026</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0.47742610407884339</v>
      </c>
      <c r="P10" s="76">
        <f>分析係数表!C13</f>
        <v>0</v>
      </c>
      <c r="Q10" s="82">
        <f t="shared" si="4"/>
        <v>0</v>
      </c>
      <c r="R10" s="83">
        <v>0</v>
      </c>
      <c r="S10" s="84">
        <f t="shared" si="5"/>
        <v>0</v>
      </c>
      <c r="T10" s="85">
        <f>分析係数表!F13</f>
        <v>0.38262910798122068</v>
      </c>
      <c r="U10" s="86">
        <f t="shared" si="6"/>
        <v>0</v>
      </c>
      <c r="V10" s="87">
        <f>分析係数表!D13</f>
        <v>0.27464788732394368</v>
      </c>
      <c r="W10" s="167">
        <f t="shared" si="7"/>
        <v>0</v>
      </c>
      <c r="X10" s="76">
        <f>分析係数表!E13</f>
        <v>0.21361502347417841</v>
      </c>
      <c r="Y10" s="166">
        <f t="shared" si="8"/>
        <v>0</v>
      </c>
    </row>
    <row r="11" spans="1:25" x14ac:dyDescent="0.2">
      <c r="A11" s="6" t="s">
        <v>225</v>
      </c>
      <c r="B11" s="5" t="s">
        <v>268</v>
      </c>
      <c r="C11" s="90"/>
      <c r="D11" s="107">
        <f>投入係数表!AK11</f>
        <v>1.9323061379136145E-2</v>
      </c>
      <c r="E11" s="110">
        <f t="shared" si="9"/>
        <v>1.9323061379136146</v>
      </c>
      <c r="F11" s="85">
        <f>分析係数表!C14</f>
        <v>0.18033902375567878</v>
      </c>
      <c r="G11" s="110">
        <f t="shared" si="0"/>
        <v>0.34847020250844729</v>
      </c>
      <c r="H11" s="110">
        <v>0.53517401712099666</v>
      </c>
      <c r="I11" s="110">
        <f t="shared" si="1"/>
        <v>0.53517401712099666</v>
      </c>
      <c r="J11" s="85">
        <f>分析係数表!G14</f>
        <v>0.15919504269018833</v>
      </c>
      <c r="K11" s="111">
        <f t="shared" si="2"/>
        <v>8.5197050502256649E-2</v>
      </c>
      <c r="L11" s="79"/>
      <c r="M11" s="80"/>
      <c r="N11" s="81">
        <f>分析係数表!H14</f>
        <v>1.121673710694942E-3</v>
      </c>
      <c r="O11" s="82">
        <f t="shared" si="3"/>
        <v>3.7874827742025836E-2</v>
      </c>
      <c r="P11" s="76">
        <f>分析係数表!C14</f>
        <v>0.18033902375567878</v>
      </c>
      <c r="Q11" s="82">
        <f t="shared" si="4"/>
        <v>6.8303094599114393E-3</v>
      </c>
      <c r="R11" s="83">
        <v>3.8390484936665858E-2</v>
      </c>
      <c r="S11" s="84">
        <f t="shared" si="5"/>
        <v>0.57356450205766252</v>
      </c>
      <c r="T11" s="85">
        <f>分析係数表!F14</f>
        <v>0.29273560341521504</v>
      </c>
      <c r="U11" s="86">
        <f t="shared" si="6"/>
        <v>0.16790275060739718</v>
      </c>
      <c r="V11" s="87">
        <f>分析係数表!D14</f>
        <v>2.8339018630280766E-2</v>
      </c>
      <c r="W11" s="167">
        <f t="shared" si="7"/>
        <v>0</v>
      </c>
      <c r="X11" s="76">
        <f>分析係数表!E14</f>
        <v>2.6744444220172376E-2</v>
      </c>
      <c r="Y11" s="166">
        <f t="shared" si="8"/>
        <v>0</v>
      </c>
    </row>
    <row r="12" spans="1:25" x14ac:dyDescent="0.2">
      <c r="A12" s="6" t="s">
        <v>226</v>
      </c>
      <c r="B12" s="5" t="s">
        <v>29</v>
      </c>
      <c r="C12" s="90"/>
      <c r="D12" s="107">
        <f>投入係数表!AK12</f>
        <v>2.5258903763576662E-3</v>
      </c>
      <c r="E12" s="110">
        <f t="shared" si="9"/>
        <v>0.25258903763576662</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0.28117650334766769</v>
      </c>
      <c r="P12" s="76">
        <f>分析係数表!C15</f>
        <v>0</v>
      </c>
      <c r="Q12" s="82">
        <f t="shared" si="4"/>
        <v>0</v>
      </c>
      <c r="R12" s="83">
        <v>0</v>
      </c>
      <c r="S12" s="84">
        <f t="shared" si="5"/>
        <v>0</v>
      </c>
      <c r="T12" s="85">
        <f>分析係数表!F15</f>
        <v>0.30336402636810716</v>
      </c>
      <c r="U12" s="86">
        <f t="shared" si="6"/>
        <v>0</v>
      </c>
      <c r="V12" s="87">
        <f>分析係数表!D15</f>
        <v>2.6531599874437584E-2</v>
      </c>
      <c r="W12" s="167">
        <f t="shared" si="7"/>
        <v>0</v>
      </c>
      <c r="X12" s="76">
        <f>分析係数表!E15</f>
        <v>2.4295019357538975E-2</v>
      </c>
      <c r="Y12" s="166">
        <f t="shared" si="8"/>
        <v>0</v>
      </c>
    </row>
    <row r="13" spans="1:25" x14ac:dyDescent="0.2">
      <c r="A13" s="6" t="s">
        <v>227</v>
      </c>
      <c r="B13" s="5" t="s">
        <v>30</v>
      </c>
      <c r="C13" s="90"/>
      <c r="D13" s="107">
        <f>投入係数表!AK13</f>
        <v>3.662541045718616E-3</v>
      </c>
      <c r="E13" s="110">
        <f t="shared" si="9"/>
        <v>0.36625410457186158</v>
      </c>
      <c r="F13" s="85">
        <f>分析係数表!C16</f>
        <v>5.2745741191408291E-2</v>
      </c>
      <c r="G13" s="110">
        <f t="shared" si="0"/>
        <v>1.9318344210038398E-2</v>
      </c>
      <c r="H13" s="110">
        <v>2.6380541826128388E-2</v>
      </c>
      <c r="I13" s="110">
        <f t="shared" si="1"/>
        <v>2.6380541826128388E-2</v>
      </c>
      <c r="J13" s="85">
        <f>分析係数表!G16</f>
        <v>3.3494998484389207E-2</v>
      </c>
      <c r="K13" s="111">
        <f t="shared" si="2"/>
        <v>8.8361620848353647E-4</v>
      </c>
      <c r="L13" s="79"/>
      <c r="M13" s="80"/>
      <c r="N13" s="81">
        <f>分析係数表!H16</f>
        <v>1.6486921479299057E-2</v>
      </c>
      <c r="O13" s="82">
        <f t="shared" si="3"/>
        <v>0.55670317051282325</v>
      </c>
      <c r="P13" s="76">
        <f>分析係数表!C16</f>
        <v>5.2745741191408291E-2</v>
      </c>
      <c r="Q13" s="82">
        <f t="shared" si="4"/>
        <v>2.9363721352305815E-2</v>
      </c>
      <c r="R13" s="83">
        <v>3.5168888030179306E-2</v>
      </c>
      <c r="S13" s="84">
        <f t="shared" si="5"/>
        <v>6.1549429856307694E-2</v>
      </c>
      <c r="T13" s="85">
        <f>分析係数表!F16</f>
        <v>0.28872385571385267</v>
      </c>
      <c r="U13" s="86">
        <f t="shared" si="6"/>
        <v>1.7770788705102479E-2</v>
      </c>
      <c r="V13" s="87">
        <f>分析係数表!D16</f>
        <v>4.2588663231282207E-2</v>
      </c>
      <c r="W13" s="167">
        <f t="shared" si="7"/>
        <v>0</v>
      </c>
      <c r="X13" s="76">
        <f>分析係数表!E16</f>
        <v>4.1527735677478021E-2</v>
      </c>
      <c r="Y13" s="166">
        <f t="shared" si="8"/>
        <v>0</v>
      </c>
    </row>
    <row r="14" spans="1:25" x14ac:dyDescent="0.2">
      <c r="A14" s="6" t="s">
        <v>2</v>
      </c>
      <c r="B14" s="5" t="s">
        <v>365</v>
      </c>
      <c r="C14" s="90"/>
      <c r="D14" s="107">
        <f>投入係数表!AK14</f>
        <v>8.461732760798181E-3</v>
      </c>
      <c r="E14" s="110">
        <f t="shared" si="9"/>
        <v>0.84617327607981807</v>
      </c>
      <c r="F14" s="85">
        <f>分析係数表!C17</f>
        <v>0.15216261717207402</v>
      </c>
      <c r="G14" s="110">
        <f t="shared" si="0"/>
        <v>0.12875594026937306</v>
      </c>
      <c r="H14" s="110">
        <v>0.1706202342523474</v>
      </c>
      <c r="I14" s="110">
        <f t="shared" si="1"/>
        <v>0.1706202342523474</v>
      </c>
      <c r="J14" s="85">
        <f>分析係数表!G17</f>
        <v>0.21223848391031053</v>
      </c>
      <c r="K14" s="111">
        <f t="shared" si="2"/>
        <v>3.621217984214025E-2</v>
      </c>
      <c r="L14" s="79"/>
      <c r="M14" s="80"/>
      <c r="N14" s="81">
        <f>分析係数表!H17</f>
        <v>2.8913862187290294E-3</v>
      </c>
      <c r="O14" s="82">
        <f t="shared" si="3"/>
        <v>9.7631560698860587E-2</v>
      </c>
      <c r="P14" s="76">
        <f>分析係数表!C17</f>
        <v>0.15216261717207402</v>
      </c>
      <c r="Q14" s="82">
        <f t="shared" si="4"/>
        <v>1.485587379453283E-2</v>
      </c>
      <c r="R14" s="83">
        <v>3.4299325787919901E-2</v>
      </c>
      <c r="S14" s="84">
        <f t="shared" si="5"/>
        <v>0.20491956004026729</v>
      </c>
      <c r="T14" s="85">
        <f>分析係数表!F17</f>
        <v>0.32270850924101696</v>
      </c>
      <c r="U14" s="86">
        <f t="shared" si="6"/>
        <v>6.6129285734919732E-2</v>
      </c>
      <c r="V14" s="87">
        <f>分析係数表!D17</f>
        <v>4.0646402101510458E-2</v>
      </c>
      <c r="W14" s="167">
        <f t="shared" si="7"/>
        <v>0</v>
      </c>
      <c r="X14" s="76">
        <f>分析係数表!E17</f>
        <v>3.8910779622853928E-2</v>
      </c>
      <c r="Y14" s="166">
        <f t="shared" si="8"/>
        <v>0</v>
      </c>
    </row>
    <row r="15" spans="1:25" x14ac:dyDescent="0.2">
      <c r="A15" s="6" t="s">
        <v>3</v>
      </c>
      <c r="B15" s="5" t="s">
        <v>31</v>
      </c>
      <c r="C15" s="90"/>
      <c r="D15" s="107">
        <f>投入係数表!AK15</f>
        <v>3.7888355645364992E-4</v>
      </c>
      <c r="E15" s="110">
        <f t="shared" si="9"/>
        <v>3.7888355645364989E-2</v>
      </c>
      <c r="F15" s="85">
        <f>分析係数表!C18</f>
        <v>0.19097312809809552</v>
      </c>
      <c r="G15" s="110">
        <f t="shared" si="0"/>
        <v>7.2356577960884889E-3</v>
      </c>
      <c r="H15" s="110">
        <v>1.4441271502925172E-2</v>
      </c>
      <c r="I15" s="110">
        <f t="shared" si="1"/>
        <v>1.4441271502925172E-2</v>
      </c>
      <c r="J15" s="85">
        <f>分析係数表!G18</f>
        <v>0.21574136510077171</v>
      </c>
      <c r="K15" s="111">
        <f t="shared" si="2"/>
        <v>3.1155796278319499E-3</v>
      </c>
      <c r="L15" s="79"/>
      <c r="M15" s="80"/>
      <c r="N15" s="81">
        <f>分析係数表!H18</f>
        <v>4.4087885392745155E-4</v>
      </c>
      <c r="O15" s="82">
        <f t="shared" si="3"/>
        <v>1.4886869941222467E-2</v>
      </c>
      <c r="P15" s="76">
        <f>分析係数表!C18</f>
        <v>0.19097312809809552</v>
      </c>
      <c r="Q15" s="82">
        <f t="shared" si="4"/>
        <v>2.8429921202647659E-3</v>
      </c>
      <c r="R15" s="83">
        <v>7.3796957775089465E-3</v>
      </c>
      <c r="S15" s="84">
        <f t="shared" si="5"/>
        <v>2.1820967280434117E-2</v>
      </c>
      <c r="T15" s="85">
        <f>分析係数表!F18</f>
        <v>0.45875477635423689</v>
      </c>
      <c r="U15" s="86">
        <f t="shared" si="6"/>
        <v>1.0010472964568674E-2</v>
      </c>
      <c r="V15" s="87">
        <f>分析係数表!D18</f>
        <v>5.4057091481231737E-2</v>
      </c>
      <c r="W15" s="167">
        <f t="shared" si="7"/>
        <v>0</v>
      </c>
      <c r="X15" s="76">
        <f>分析係数表!E18</f>
        <v>5.3232936240353634E-2</v>
      </c>
      <c r="Y15" s="166">
        <f t="shared" si="8"/>
        <v>0</v>
      </c>
    </row>
    <row r="16" spans="1:25" x14ac:dyDescent="0.2">
      <c r="A16" s="6" t="s">
        <v>4</v>
      </c>
      <c r="B16" s="5" t="s">
        <v>32</v>
      </c>
      <c r="C16" s="90"/>
      <c r="D16" s="107">
        <f>投入係数表!AK16</f>
        <v>0</v>
      </c>
      <c r="E16" s="110">
        <f t="shared" si="9"/>
        <v>0</v>
      </c>
      <c r="F16" s="85">
        <f>分析係数表!C19</f>
        <v>0.34654894752252985</v>
      </c>
      <c r="G16" s="110">
        <f t="shared" si="0"/>
        <v>0</v>
      </c>
      <c r="H16" s="110">
        <v>1.4488725101529199E-2</v>
      </c>
      <c r="I16" s="110">
        <f t="shared" si="1"/>
        <v>1.4488725101529199E-2</v>
      </c>
      <c r="J16" s="85">
        <f>分析係数表!G19</f>
        <v>5.7665249016256609E-2</v>
      </c>
      <c r="K16" s="111">
        <f t="shared" si="2"/>
        <v>8.3549594090776913E-4</v>
      </c>
      <c r="L16" s="79"/>
      <c r="M16" s="80"/>
      <c r="N16" s="81">
        <f>分析係数表!H19</f>
        <v>-1.1331825964400361E-4</v>
      </c>
      <c r="O16" s="82">
        <f t="shared" si="3"/>
        <v>-3.8263440812780635E-3</v>
      </c>
      <c r="P16" s="76">
        <f>分析係数表!C19</f>
        <v>0.34654894752252985</v>
      </c>
      <c r="Q16" s="82">
        <f t="shared" si="4"/>
        <v>-1.3260155142259744E-3</v>
      </c>
      <c r="R16" s="83">
        <v>1.0529832671889826E-2</v>
      </c>
      <c r="S16" s="84">
        <f t="shared" si="5"/>
        <v>2.5018557773419027E-2</v>
      </c>
      <c r="T16" s="85">
        <f>分析係数表!F19</f>
        <v>0.23996184268055168</v>
      </c>
      <c r="U16" s="86">
        <f t="shared" si="6"/>
        <v>6.0034992245194697E-3</v>
      </c>
      <c r="V16" s="87">
        <f>分析係数表!D19</f>
        <v>8.6675411052373579E-3</v>
      </c>
      <c r="W16" s="167">
        <f t="shared" si="7"/>
        <v>0</v>
      </c>
      <c r="X16" s="76">
        <f>分析係数表!E19</f>
        <v>9.7168673900658482E-3</v>
      </c>
      <c r="Y16" s="166">
        <f t="shared" si="8"/>
        <v>0</v>
      </c>
    </row>
    <row r="17" spans="1:25" x14ac:dyDescent="0.2">
      <c r="A17" s="6" t="s">
        <v>5</v>
      </c>
      <c r="B17" s="5" t="s">
        <v>33</v>
      </c>
      <c r="C17" s="90"/>
      <c r="D17" s="107">
        <f>投入係数表!AK17</f>
        <v>2.5258903763576663E-4</v>
      </c>
      <c r="E17" s="110">
        <f t="shared" si="9"/>
        <v>2.5258903763576663E-2</v>
      </c>
      <c r="F17" s="85">
        <f>分析係数表!C20</f>
        <v>0.26243263202551737</v>
      </c>
      <c r="G17" s="110">
        <f t="shared" si="0"/>
        <v>6.62876059675467E-3</v>
      </c>
      <c r="H17" s="110">
        <v>1.7272525058633467E-2</v>
      </c>
      <c r="I17" s="110">
        <f t="shared" si="1"/>
        <v>1.7272525058633467E-2</v>
      </c>
      <c r="J17" s="85">
        <f>分析係数表!G20</f>
        <v>0.1000148720999405</v>
      </c>
      <c r="K17" s="111">
        <f t="shared" si="2"/>
        <v>1.7275093845822436E-3</v>
      </c>
      <c r="L17" s="79"/>
      <c r="M17" s="80"/>
      <c r="N17" s="81">
        <f>分析係数表!H20</f>
        <v>5.5154121686104877E-4</v>
      </c>
      <c r="O17" s="82">
        <f t="shared" si="3"/>
        <v>1.8623534083095573E-2</v>
      </c>
      <c r="P17" s="76">
        <f>分析係数表!C20</f>
        <v>0.26243263202551737</v>
      </c>
      <c r="Q17" s="82">
        <f t="shared" si="4"/>
        <v>4.8874230670437014E-3</v>
      </c>
      <c r="R17" s="83">
        <v>1.7936007730481016E-2</v>
      </c>
      <c r="S17" s="84">
        <f t="shared" si="5"/>
        <v>3.5208532789114483E-2</v>
      </c>
      <c r="T17" s="85">
        <f>分析係数表!F20</f>
        <v>0.22264772952607575</v>
      </c>
      <c r="U17" s="86">
        <f t="shared" si="6"/>
        <v>7.8390998854407316E-3</v>
      </c>
      <c r="V17" s="87">
        <f>分析係数表!D20</f>
        <v>2.3460737656157048E-2</v>
      </c>
      <c r="W17" s="167">
        <f t="shared" si="7"/>
        <v>0</v>
      </c>
      <c r="X17" s="76">
        <f>分析係数表!E20</f>
        <v>2.5307356732103905E-2</v>
      </c>
      <c r="Y17" s="166">
        <f t="shared" si="8"/>
        <v>0</v>
      </c>
    </row>
    <row r="18" spans="1:25" x14ac:dyDescent="0.2">
      <c r="A18" s="6" t="s">
        <v>6</v>
      </c>
      <c r="B18" s="5" t="s">
        <v>34</v>
      </c>
      <c r="C18" s="90"/>
      <c r="D18" s="107">
        <f>投入係数表!AK18</f>
        <v>2.6521848951755493E-3</v>
      </c>
      <c r="E18" s="110">
        <f t="shared" si="9"/>
        <v>0.26521848951755495</v>
      </c>
      <c r="F18" s="85">
        <f>分析係数表!C21</f>
        <v>0.1872140973927936</v>
      </c>
      <c r="G18" s="110">
        <f t="shared" si="0"/>
        <v>4.9652640126909141E-2</v>
      </c>
      <c r="H18" s="110">
        <v>6.2512989849484557E-2</v>
      </c>
      <c r="I18" s="110">
        <f t="shared" si="1"/>
        <v>6.2512989849484557E-2</v>
      </c>
      <c r="J18" s="85">
        <f>分析係数表!G21</f>
        <v>0.28516992623231124</v>
      </c>
      <c r="K18" s="111">
        <f t="shared" si="2"/>
        <v>1.7826824703938732E-2</v>
      </c>
      <c r="L18" s="79"/>
      <c r="M18" s="80"/>
      <c r="N18" s="81">
        <f>分析係数表!H21</f>
        <v>9.0743137605549761E-4</v>
      </c>
      <c r="O18" s="82">
        <f t="shared" si="3"/>
        <v>3.0640645963359494E-2</v>
      </c>
      <c r="P18" s="76">
        <f>分析係数表!C21</f>
        <v>0.1872140973927936</v>
      </c>
      <c r="Q18" s="82">
        <f t="shared" si="4"/>
        <v>5.7363608775624925E-3</v>
      </c>
      <c r="R18" s="83">
        <v>1.6050021082614958E-2</v>
      </c>
      <c r="S18" s="84">
        <f t="shared" si="5"/>
        <v>7.8563010932099511E-2</v>
      </c>
      <c r="T18" s="85">
        <f>分析係数表!F21</f>
        <v>0.425556514517416</v>
      </c>
      <c r="U18" s="86">
        <f t="shared" si="6"/>
        <v>3.3433001102257914E-2</v>
      </c>
      <c r="V18" s="87">
        <f>分析係数表!D21</f>
        <v>9.4188148317021936E-2</v>
      </c>
      <c r="W18" s="167">
        <f t="shared" si="7"/>
        <v>0</v>
      </c>
      <c r="X18" s="76">
        <f>分析係数表!E21</f>
        <v>8.1600416877005005E-2</v>
      </c>
      <c r="Y18" s="166">
        <f t="shared" si="8"/>
        <v>0</v>
      </c>
    </row>
    <row r="19" spans="1:25" x14ac:dyDescent="0.2">
      <c r="A19" s="6" t="s">
        <v>7</v>
      </c>
      <c r="B19" s="5" t="s">
        <v>269</v>
      </c>
      <c r="C19" s="90"/>
      <c r="D19" s="107">
        <f>投入係数表!AK19</f>
        <v>0</v>
      </c>
      <c r="E19" s="110">
        <f t="shared" si="9"/>
        <v>0</v>
      </c>
      <c r="F19" s="85">
        <f>分析係数表!C22</f>
        <v>8.038175161462835E-2</v>
      </c>
      <c r="G19" s="110">
        <f t="shared" si="0"/>
        <v>0</v>
      </c>
      <c r="H19" s="110">
        <v>6.0639357727324747E-3</v>
      </c>
      <c r="I19" s="110">
        <f t="shared" si="1"/>
        <v>6.0639357727324747E-3</v>
      </c>
      <c r="J19" s="85">
        <f>分析係数表!G22</f>
        <v>0.19463811255169108</v>
      </c>
      <c r="K19" s="111">
        <f t="shared" si="2"/>
        <v>1.1802730134393292E-3</v>
      </c>
      <c r="L19" s="79"/>
      <c r="M19" s="80"/>
      <c r="N19" s="81">
        <f>分析係数表!H22</f>
        <v>4.3379646269970129E-5</v>
      </c>
      <c r="O19" s="82">
        <f t="shared" si="3"/>
        <v>1.4647723436142586E-3</v>
      </c>
      <c r="P19" s="76">
        <f>分析係数表!C22</f>
        <v>8.038175161462835E-2</v>
      </c>
      <c r="Q19" s="82">
        <f t="shared" si="4"/>
        <v>1.1774096669637839E-4</v>
      </c>
      <c r="R19" s="83">
        <v>2.2582215129381754E-3</v>
      </c>
      <c r="S19" s="84">
        <f t="shared" si="5"/>
        <v>8.3221572856706505E-3</v>
      </c>
      <c r="T19" s="85">
        <f>分析係数表!F22</f>
        <v>0.41254969334958147</v>
      </c>
      <c r="U19" s="86">
        <f t="shared" si="6"/>
        <v>3.4333034362104119E-3</v>
      </c>
      <c r="V19" s="87">
        <f>分析係数表!D22</f>
        <v>4.4848872285594421E-2</v>
      </c>
      <c r="W19" s="167">
        <f t="shared" si="7"/>
        <v>0</v>
      </c>
      <c r="X19" s="76">
        <f>分析係数表!E22</f>
        <v>4.3889965439399083E-2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8.6690608091456126E-4</v>
      </c>
      <c r="P20" s="76">
        <f>分析係数表!C23</f>
        <v>0</v>
      </c>
      <c r="Q20" s="82">
        <f t="shared" si="4"/>
        <v>0</v>
      </c>
      <c r="R20" s="83">
        <v>0</v>
      </c>
      <c r="S20" s="84">
        <f t="shared" si="5"/>
        <v>0</v>
      </c>
      <c r="T20" s="85">
        <f>分析係数表!F23</f>
        <v>0.44051299826689777</v>
      </c>
      <c r="U20" s="86">
        <f t="shared" si="6"/>
        <v>0</v>
      </c>
      <c r="V20" s="87">
        <f>分析係数表!D23</f>
        <v>7.0128249566724435E-2</v>
      </c>
      <c r="W20" s="167">
        <f t="shared" si="7"/>
        <v>0</v>
      </c>
      <c r="X20" s="76">
        <f>分析係数表!E23</f>
        <v>7.0031195840554589E-2</v>
      </c>
      <c r="Y20" s="166">
        <f t="shared" si="8"/>
        <v>0</v>
      </c>
    </row>
    <row r="21" spans="1:25" x14ac:dyDescent="0.2">
      <c r="A21" s="6" t="s">
        <v>9</v>
      </c>
      <c r="B21" s="5" t="s">
        <v>271</v>
      </c>
      <c r="C21" s="90"/>
      <c r="D21" s="107">
        <f>投入係数表!AK21</f>
        <v>0</v>
      </c>
      <c r="E21" s="110">
        <f t="shared" si="9"/>
        <v>0</v>
      </c>
      <c r="F21" s="85">
        <f>分析係数表!C24</f>
        <v>0.43147437344773087</v>
      </c>
      <c r="G21" s="110">
        <f t="shared" si="0"/>
        <v>0</v>
      </c>
      <c r="H21" s="110">
        <v>2.3011653812986255E-2</v>
      </c>
      <c r="I21" s="110">
        <f t="shared" si="1"/>
        <v>2.3011653812986255E-2</v>
      </c>
      <c r="J21" s="85">
        <f>分析係数表!G24</f>
        <v>0.20829056454796685</v>
      </c>
      <c r="K21" s="111">
        <f t="shared" si="2"/>
        <v>4.7931103638892813E-3</v>
      </c>
      <c r="L21" s="79"/>
      <c r="M21" s="80"/>
      <c r="N21" s="81">
        <f>分析係数表!H24</f>
        <v>3.3906948002854204E-4</v>
      </c>
      <c r="O21" s="82">
        <f t="shared" si="3"/>
        <v>1.1449138930699206E-2</v>
      </c>
      <c r="P21" s="76">
        <f>分析係数表!C24</f>
        <v>0.43147437344773087</v>
      </c>
      <c r="Q21" s="82">
        <f t="shared" si="4"/>
        <v>4.9400100466394639E-3</v>
      </c>
      <c r="R21" s="83">
        <v>2.139732417077337E-2</v>
      </c>
      <c r="S21" s="84">
        <f t="shared" si="5"/>
        <v>4.4408977983759625E-2</v>
      </c>
      <c r="T21" s="85">
        <f>分析係数表!F24</f>
        <v>0.39163047769443349</v>
      </c>
      <c r="U21" s="86">
        <f t="shared" si="6"/>
        <v>1.7391909261701363E-2</v>
      </c>
      <c r="V21" s="87">
        <f>分析係数表!D24</f>
        <v>4.8716936439005133E-2</v>
      </c>
      <c r="W21" s="167">
        <f t="shared" si="7"/>
        <v>0</v>
      </c>
      <c r="X21" s="76">
        <f>分析係数表!E24</f>
        <v>4.4926964074220289E-2</v>
      </c>
      <c r="Y21" s="166">
        <f t="shared" si="8"/>
        <v>0</v>
      </c>
    </row>
    <row r="22" spans="1:25" x14ac:dyDescent="0.2">
      <c r="A22" s="6" t="s">
        <v>10</v>
      </c>
      <c r="B22" s="5" t="s">
        <v>272</v>
      </c>
      <c r="C22" s="90"/>
      <c r="D22" s="107">
        <f>投入係数表!AK22</f>
        <v>0</v>
      </c>
      <c r="E22" s="110">
        <f t="shared" si="9"/>
        <v>0</v>
      </c>
      <c r="F22" s="85">
        <f>分析係数表!C25</f>
        <v>2.0402938023075357E-2</v>
      </c>
      <c r="G22" s="110">
        <f t="shared" si="0"/>
        <v>0</v>
      </c>
      <c r="H22" s="110">
        <v>2.9497369531354669E-3</v>
      </c>
      <c r="I22" s="110">
        <f t="shared" si="1"/>
        <v>2.9497369531354669E-3</v>
      </c>
      <c r="J22" s="85">
        <f>分析係数表!G25</f>
        <v>0.19686528023418917</v>
      </c>
      <c r="K22" s="111">
        <f t="shared" si="2"/>
        <v>5.8070079189615701E-4</v>
      </c>
      <c r="L22" s="79"/>
      <c r="M22" s="80"/>
      <c r="N22" s="81">
        <f>分析係数表!H25</f>
        <v>5.1170276620495381E-4</v>
      </c>
      <c r="O22" s="82">
        <f t="shared" si="3"/>
        <v>1.7278334992021256E-2</v>
      </c>
      <c r="P22" s="76">
        <f>分析係数表!C25</f>
        <v>2.0402938023075357E-2</v>
      </c>
      <c r="Q22" s="82">
        <f t="shared" si="4"/>
        <v>3.5252879798414394E-4</v>
      </c>
      <c r="R22" s="83">
        <v>4.2793740039547496E-3</v>
      </c>
      <c r="S22" s="84">
        <f t="shared" si="5"/>
        <v>7.2291109570902165E-3</v>
      </c>
      <c r="T22" s="85">
        <f>分析係数表!F25</f>
        <v>0.34975910227480639</v>
      </c>
      <c r="U22" s="86">
        <f t="shared" si="6"/>
        <v>2.5284473585968407E-3</v>
      </c>
      <c r="V22" s="87">
        <f>分析係数表!D25</f>
        <v>8.9406598768067336E-2</v>
      </c>
      <c r="W22" s="167">
        <f t="shared" si="7"/>
        <v>0</v>
      </c>
      <c r="X22" s="76">
        <f>分析係数表!E25</f>
        <v>8.5991339879246204E-2</v>
      </c>
      <c r="Y22" s="166">
        <f t="shared" si="8"/>
        <v>0</v>
      </c>
    </row>
    <row r="23" spans="1:25" x14ac:dyDescent="0.2">
      <c r="A23" s="6" t="s">
        <v>11</v>
      </c>
      <c r="B23" s="5" t="s">
        <v>35</v>
      </c>
      <c r="C23" s="90"/>
      <c r="D23" s="107">
        <f>投入係数表!AK23</f>
        <v>0</v>
      </c>
      <c r="E23" s="110">
        <f t="shared" si="9"/>
        <v>0</v>
      </c>
      <c r="F23" s="85">
        <f>分析係数表!C26</f>
        <v>0.47286916478187335</v>
      </c>
      <c r="G23" s="110">
        <f t="shared" si="0"/>
        <v>0</v>
      </c>
      <c r="H23" s="110">
        <v>3.2823053788256701E-2</v>
      </c>
      <c r="I23" s="110">
        <f t="shared" si="1"/>
        <v>3.2823053788256701E-2</v>
      </c>
      <c r="J23" s="85">
        <f>分析係数表!G26</f>
        <v>0.19643719482749369</v>
      </c>
      <c r="K23" s="111">
        <f t="shared" si="2"/>
        <v>6.4476686118370864E-3</v>
      </c>
      <c r="L23" s="79"/>
      <c r="M23" s="80"/>
      <c r="N23" s="81">
        <f>分析係数表!H26</f>
        <v>1.0239367117519889E-2</v>
      </c>
      <c r="O23" s="82">
        <f t="shared" si="3"/>
        <v>0.34574605971923505</v>
      </c>
      <c r="P23" s="76">
        <f>分析係数表!C26</f>
        <v>0.47286916478187335</v>
      </c>
      <c r="Q23" s="82">
        <f t="shared" si="4"/>
        <v>0.16349265048605838</v>
      </c>
      <c r="R23" s="83">
        <v>0.18855157920602691</v>
      </c>
      <c r="S23" s="84">
        <f t="shared" si="5"/>
        <v>0.22137463299428362</v>
      </c>
      <c r="T23" s="85">
        <f>分析係数表!F26</f>
        <v>0.33423527698357336</v>
      </c>
      <c r="U23" s="86">
        <f t="shared" si="6"/>
        <v>7.399121177598128E-2</v>
      </c>
      <c r="V23" s="87">
        <f>分析係数表!D26</f>
        <v>2.4038203573536514E-2</v>
      </c>
      <c r="W23" s="167">
        <f t="shared" si="7"/>
        <v>0</v>
      </c>
      <c r="X23" s="76">
        <f>分析係数表!E26</f>
        <v>2.5471604105504413E-2</v>
      </c>
      <c r="Y23" s="166">
        <f t="shared" si="8"/>
        <v>0</v>
      </c>
    </row>
    <row r="24" spans="1:25" x14ac:dyDescent="0.2">
      <c r="A24" s="6" t="s">
        <v>12</v>
      </c>
      <c r="B24" s="5" t="s">
        <v>366</v>
      </c>
      <c r="C24" s="90"/>
      <c r="D24" s="107">
        <f>投入係数表!AK24</f>
        <v>0</v>
      </c>
      <c r="E24" s="110">
        <f t="shared" si="9"/>
        <v>0</v>
      </c>
      <c r="F24" s="85">
        <f>分析係数表!C27</f>
        <v>1</v>
      </c>
      <c r="G24" s="110">
        <f t="shared" si="0"/>
        <v>0</v>
      </c>
      <c r="H24" s="110">
        <v>1.1750825819265592E-2</v>
      </c>
      <c r="I24" s="110">
        <f t="shared" si="1"/>
        <v>1.1750825819265592E-2</v>
      </c>
      <c r="J24" s="85">
        <f>分析係数表!G27</f>
        <v>0.17103446822411195</v>
      </c>
      <c r="K24" s="111">
        <f t="shared" si="2"/>
        <v>2.0097962451922553E-3</v>
      </c>
      <c r="L24" s="79"/>
      <c r="M24" s="80"/>
      <c r="N24" s="81">
        <f>分析係数表!H27</f>
        <v>1.1068892190070134E-2</v>
      </c>
      <c r="O24" s="82">
        <f t="shared" si="3"/>
        <v>0.37375609412671584</v>
      </c>
      <c r="P24" s="76">
        <f>分析係数表!C27</f>
        <v>1</v>
      </c>
      <c r="Q24" s="82">
        <f t="shared" si="4"/>
        <v>0.37375609412671584</v>
      </c>
      <c r="R24" s="83">
        <v>0.38993690998555003</v>
      </c>
      <c r="S24" s="84">
        <f t="shared" si="5"/>
        <v>0.40168773580481565</v>
      </c>
      <c r="T24" s="85">
        <f>分析係数表!F27</f>
        <v>0.3217420626139369</v>
      </c>
      <c r="U24" s="86">
        <f t="shared" si="6"/>
        <v>0.12923984064456354</v>
      </c>
      <c r="V24" s="87">
        <f>分析係数表!D27</f>
        <v>3.5680038778069315E-2</v>
      </c>
      <c r="W24" s="167">
        <f t="shared" si="7"/>
        <v>0</v>
      </c>
      <c r="X24" s="76">
        <f>分析係数表!E27</f>
        <v>4.2729638879229495E-2</v>
      </c>
      <c r="Y24" s="166">
        <f t="shared" si="8"/>
        <v>0</v>
      </c>
    </row>
    <row r="25" spans="1:25" x14ac:dyDescent="0.2">
      <c r="A25" s="6" t="s">
        <v>13</v>
      </c>
      <c r="B25" s="5" t="s">
        <v>192</v>
      </c>
      <c r="C25" s="90"/>
      <c r="D25" s="107">
        <f>投入係数表!AK25</f>
        <v>0</v>
      </c>
      <c r="E25" s="110">
        <f t="shared" si="9"/>
        <v>0</v>
      </c>
      <c r="F25" s="85">
        <f>分析係数表!C28</f>
        <v>0.16320886633176235</v>
      </c>
      <c r="G25" s="110">
        <f t="shared" si="0"/>
        <v>0</v>
      </c>
      <c r="H25" s="110">
        <v>4.7391677395885602E-2</v>
      </c>
      <c r="I25" s="110">
        <f t="shared" si="1"/>
        <v>4.7391677395885602E-2</v>
      </c>
      <c r="J25" s="85">
        <f>分析係数表!G28</f>
        <v>0.12483282142099486</v>
      </c>
      <c r="K25" s="111">
        <f t="shared" si="2"/>
        <v>5.9160368012019862E-3</v>
      </c>
      <c r="L25" s="79"/>
      <c r="M25" s="80"/>
      <c r="N25" s="81">
        <f>分析係数表!H28</f>
        <v>1.8347819774390428E-2</v>
      </c>
      <c r="O25" s="82">
        <f t="shared" si="3"/>
        <v>0.61953891472256151</v>
      </c>
      <c r="P25" s="76">
        <f>分析係数表!C28</f>
        <v>0.16320886633176235</v>
      </c>
      <c r="Q25" s="82">
        <f t="shared" si="4"/>
        <v>0.10111424392027965</v>
      </c>
      <c r="R25" s="83">
        <v>0.12326799620464414</v>
      </c>
      <c r="S25" s="84">
        <f t="shared" si="5"/>
        <v>0.17065967360052975</v>
      </c>
      <c r="T25" s="85">
        <f>分析係数表!F28</f>
        <v>0.21296475644963428</v>
      </c>
      <c r="U25" s="86">
        <f t="shared" si="6"/>
        <v>3.6344495824110902E-2</v>
      </c>
      <c r="V25" s="87">
        <f>分析係数表!D28</f>
        <v>1.6750140660597507E-2</v>
      </c>
      <c r="W25" s="167">
        <f t="shared" si="7"/>
        <v>0</v>
      </c>
      <c r="X25" s="76">
        <f>分析係数表!E28</f>
        <v>1.6630233266000719E-2</v>
      </c>
      <c r="Y25" s="166">
        <f t="shared" si="8"/>
        <v>0</v>
      </c>
    </row>
    <row r="26" spans="1:25" x14ac:dyDescent="0.2">
      <c r="A26" s="6" t="s">
        <v>14</v>
      </c>
      <c r="B26" s="5" t="s">
        <v>50</v>
      </c>
      <c r="C26" s="90"/>
      <c r="D26" s="107">
        <f>投入係数表!AK26</f>
        <v>5.0391513008335435E-2</v>
      </c>
      <c r="E26" s="110">
        <f t="shared" si="9"/>
        <v>5.0391513008335433</v>
      </c>
      <c r="F26" s="85">
        <f>分析係数表!C29</f>
        <v>0.17511419896605485</v>
      </c>
      <c r="G26" s="110">
        <f t="shared" si="0"/>
        <v>0.88242694351421924</v>
      </c>
      <c r="H26" s="110">
        <v>0.92034780825736429</v>
      </c>
      <c r="I26" s="110">
        <f t="shared" si="1"/>
        <v>0.92034780825736429</v>
      </c>
      <c r="J26" s="85">
        <f>分析係数表!G29</f>
        <v>0.26067586141523297</v>
      </c>
      <c r="K26" s="111">
        <f t="shared" si="2"/>
        <v>0.2399124577191101</v>
      </c>
      <c r="L26" s="79"/>
      <c r="M26" s="80"/>
      <c r="N26" s="81">
        <f>分析係数表!H29</f>
        <v>9.8560326923179068E-3</v>
      </c>
      <c r="O26" s="82">
        <f t="shared" si="3"/>
        <v>0.33280225513178657</v>
      </c>
      <c r="P26" s="76">
        <f>分析係数表!C29</f>
        <v>0.17511419896605485</v>
      </c>
      <c r="Q26" s="82">
        <f t="shared" si="4"/>
        <v>5.8278400321499418E-2</v>
      </c>
      <c r="R26" s="83">
        <v>8.1845208572398048E-2</v>
      </c>
      <c r="S26" s="84">
        <f t="shared" si="5"/>
        <v>1.0021930168297624</v>
      </c>
      <c r="T26" s="85">
        <f>分析係数表!F29</f>
        <v>0.43490212806294137</v>
      </c>
      <c r="U26" s="86">
        <f t="shared" si="6"/>
        <v>0.43585587574908286</v>
      </c>
      <c r="V26" s="87">
        <f>分析係数表!D29</f>
        <v>6.8771031802455099E-2</v>
      </c>
      <c r="W26" s="167">
        <f t="shared" si="7"/>
        <v>0</v>
      </c>
      <c r="X26" s="76">
        <f>分析係数表!E29</f>
        <v>4.9670600502393476E-2</v>
      </c>
      <c r="Y26" s="166">
        <f t="shared" si="8"/>
        <v>0</v>
      </c>
    </row>
    <row r="27" spans="1:25" x14ac:dyDescent="0.2">
      <c r="A27" s="6" t="s">
        <v>15</v>
      </c>
      <c r="B27" s="5" t="s">
        <v>36</v>
      </c>
      <c r="C27" s="90"/>
      <c r="D27" s="107">
        <f>投入係数表!AK27</f>
        <v>1.7681232634503663E-3</v>
      </c>
      <c r="E27" s="110">
        <f t="shared" si="9"/>
        <v>0.17681232634503663</v>
      </c>
      <c r="F27" s="85">
        <f>分析係数表!C30</f>
        <v>1</v>
      </c>
      <c r="G27" s="110">
        <f t="shared" si="0"/>
        <v>0.17681232634503663</v>
      </c>
      <c r="H27" s="110">
        <v>0.24483281127581824</v>
      </c>
      <c r="I27" s="110">
        <f t="shared" si="1"/>
        <v>0.24483281127581824</v>
      </c>
      <c r="J27" s="85">
        <f>分析係数表!G30</f>
        <v>0.34449040627670319</v>
      </c>
      <c r="K27" s="111">
        <f t="shared" si="2"/>
        <v>8.4342554626274019E-2</v>
      </c>
      <c r="L27" s="79"/>
      <c r="M27" s="80"/>
      <c r="N27" s="81">
        <f>分析係数表!H30</f>
        <v>0</v>
      </c>
      <c r="O27" s="82">
        <f t="shared" si="3"/>
        <v>0</v>
      </c>
      <c r="P27" s="76">
        <f>分析係数表!C30</f>
        <v>1</v>
      </c>
      <c r="Q27" s="82">
        <f t="shared" si="4"/>
        <v>0</v>
      </c>
      <c r="R27" s="83">
        <v>0.11334498520499532</v>
      </c>
      <c r="S27" s="84">
        <f t="shared" si="5"/>
        <v>0.35817779648081355</v>
      </c>
      <c r="T27" s="85">
        <f>分析係数表!F30</f>
        <v>0.43986930008545017</v>
      </c>
      <c r="U27" s="86">
        <f t="shared" si="6"/>
        <v>0.15755141664416428</v>
      </c>
      <c r="V27" s="87">
        <f>分析係数表!D30</f>
        <v>8.0303736502757711E-2</v>
      </c>
      <c r="W27" s="167">
        <f t="shared" si="7"/>
        <v>0</v>
      </c>
      <c r="X27" s="76">
        <f>分析係数表!E30</f>
        <v>6.1266798726015689E-2</v>
      </c>
      <c r="Y27" s="166">
        <f t="shared" si="8"/>
        <v>0</v>
      </c>
    </row>
    <row r="28" spans="1:25" x14ac:dyDescent="0.2">
      <c r="A28" s="6" t="s">
        <v>16</v>
      </c>
      <c r="B28" s="5" t="s">
        <v>193</v>
      </c>
      <c r="C28" s="90"/>
      <c r="D28" s="107">
        <f>投入係数表!AK28</f>
        <v>4.4203081586259158E-3</v>
      </c>
      <c r="E28" s="110">
        <f t="shared" si="9"/>
        <v>0.44203081586259158</v>
      </c>
      <c r="F28" s="85">
        <f>分析係数表!C31</f>
        <v>0.18996181002708823</v>
      </c>
      <c r="G28" s="110">
        <f t="shared" si="0"/>
        <v>8.3968973869008437E-2</v>
      </c>
      <c r="H28" s="110">
        <v>0.12790713414824001</v>
      </c>
      <c r="I28" s="110">
        <f t="shared" si="1"/>
        <v>0.12790713414824001</v>
      </c>
      <c r="J28" s="85">
        <f>分析係数表!G31</f>
        <v>7.0838389091119197E-2</v>
      </c>
      <c r="K28" s="111">
        <f t="shared" si="2"/>
        <v>9.0607353363230045E-3</v>
      </c>
      <c r="L28" s="79"/>
      <c r="M28" s="80"/>
      <c r="N28" s="81">
        <f>分析係数表!H31</f>
        <v>2.3010689098960483E-2</v>
      </c>
      <c r="O28" s="82">
        <f t="shared" si="3"/>
        <v>0.77698699500452684</v>
      </c>
      <c r="P28" s="76">
        <f>分析係数表!C31</f>
        <v>0.18996181002708823</v>
      </c>
      <c r="Q28" s="82">
        <f t="shared" si="4"/>
        <v>0.14759785593856808</v>
      </c>
      <c r="R28" s="83">
        <v>0.20367799504895087</v>
      </c>
      <c r="S28" s="84">
        <f t="shared" si="5"/>
        <v>0.33158512919719085</v>
      </c>
      <c r="T28" s="85">
        <f>分析係数表!F31</f>
        <v>0.34223146703645924</v>
      </c>
      <c r="U28" s="86">
        <f t="shared" si="6"/>
        <v>0.1134788652126285</v>
      </c>
      <c r="V28" s="87">
        <f>分析係数表!D31</f>
        <v>4.4201768070722826E-2</v>
      </c>
      <c r="W28" s="167">
        <f t="shared" si="7"/>
        <v>0</v>
      </c>
      <c r="X28" s="76">
        <f>分析係数表!E31</f>
        <v>3.8597099439533135E-2</v>
      </c>
      <c r="Y28" s="166">
        <f t="shared" si="8"/>
        <v>0</v>
      </c>
    </row>
    <row r="29" spans="1:25" x14ac:dyDescent="0.2">
      <c r="A29" s="6" t="s">
        <v>17</v>
      </c>
      <c r="B29" s="5" t="s">
        <v>273</v>
      </c>
      <c r="C29" s="90"/>
      <c r="D29" s="107">
        <f>投入係数表!AK29</f>
        <v>2.2733013387218996E-3</v>
      </c>
      <c r="E29" s="110">
        <f t="shared" si="9"/>
        <v>0.22733013387218998</v>
      </c>
      <c r="F29" s="85">
        <f>分析係数表!C32</f>
        <v>1</v>
      </c>
      <c r="G29" s="110">
        <f t="shared" si="0"/>
        <v>0.22733013387218998</v>
      </c>
      <c r="H29" s="110">
        <v>0.27681623090723828</v>
      </c>
      <c r="I29" s="110">
        <f t="shared" si="1"/>
        <v>0.27681623090723828</v>
      </c>
      <c r="J29" s="85">
        <f>分析係数表!G32</f>
        <v>0.14032906064664244</v>
      </c>
      <c r="K29" s="111">
        <f t="shared" si="2"/>
        <v>3.884536165495682E-2</v>
      </c>
      <c r="L29" s="79"/>
      <c r="M29" s="80"/>
      <c r="N29" s="81">
        <f>分析係数表!H32</f>
        <v>6.1785010473086027E-3</v>
      </c>
      <c r="O29" s="82">
        <f t="shared" si="3"/>
        <v>0.20862543236905942</v>
      </c>
      <c r="P29" s="76">
        <f>分析係数表!C32</f>
        <v>1</v>
      </c>
      <c r="Q29" s="82">
        <f t="shared" si="4"/>
        <v>0.20862543236905942</v>
      </c>
      <c r="R29" s="83">
        <v>0.28726383580216258</v>
      </c>
      <c r="S29" s="84">
        <f t="shared" si="5"/>
        <v>0.56408006670940081</v>
      </c>
      <c r="T29" s="85">
        <f>分析係数表!F32</f>
        <v>0.48206428161469295</v>
      </c>
      <c r="U29" s="86">
        <f t="shared" si="6"/>
        <v>0.27192285213143536</v>
      </c>
      <c r="V29" s="87">
        <f>分析係数表!D32</f>
        <v>1.827051846183279E-2</v>
      </c>
      <c r="W29" s="167">
        <f t="shared" si="7"/>
        <v>0</v>
      </c>
      <c r="X29" s="76">
        <f>分析係数表!E32</f>
        <v>2.7549263439831644E-2</v>
      </c>
      <c r="Y29" s="166">
        <f t="shared" si="8"/>
        <v>0</v>
      </c>
    </row>
    <row r="30" spans="1:25" x14ac:dyDescent="0.2">
      <c r="A30" s="6" t="s">
        <v>18</v>
      </c>
      <c r="B30" s="5" t="s">
        <v>274</v>
      </c>
      <c r="C30" s="90"/>
      <c r="D30" s="107">
        <f>投入係数表!AK30</f>
        <v>0</v>
      </c>
      <c r="E30" s="110">
        <f t="shared" si="9"/>
        <v>0</v>
      </c>
      <c r="F30" s="85">
        <f>分析係数表!C33</f>
        <v>0.86409315680331789</v>
      </c>
      <c r="G30" s="110">
        <f t="shared" si="0"/>
        <v>0</v>
      </c>
      <c r="H30" s="110">
        <v>3.5405383148687283E-2</v>
      </c>
      <c r="I30" s="110">
        <f t="shared" si="1"/>
        <v>3.5405383148687283E-2</v>
      </c>
      <c r="J30" s="85">
        <f>分析係数表!G33</f>
        <v>0.50769230769230766</v>
      </c>
      <c r="K30" s="111">
        <f t="shared" si="2"/>
        <v>1.7975040675487389E-2</v>
      </c>
      <c r="L30" s="79"/>
      <c r="M30" s="80"/>
      <c r="N30" s="81">
        <f>分析係数表!H33</f>
        <v>9.5612281574628043E-4</v>
      </c>
      <c r="O30" s="82">
        <f t="shared" si="3"/>
        <v>3.2284778185783659E-2</v>
      </c>
      <c r="P30" s="76">
        <f>分析係数表!C33</f>
        <v>0.86409315680331789</v>
      </c>
      <c r="Q30" s="82">
        <f t="shared" si="4"/>
        <v>2.7897055899248697E-2</v>
      </c>
      <c r="R30" s="83">
        <v>9.4478877920044974E-2</v>
      </c>
      <c r="S30" s="84">
        <f t="shared" si="5"/>
        <v>0.12988426106873224</v>
      </c>
      <c r="T30" s="85">
        <f>分析係数表!F33</f>
        <v>0.64348226623675731</v>
      </c>
      <c r="U30" s="86">
        <f t="shared" si="6"/>
        <v>8.3578218660994449E-2</v>
      </c>
      <c r="V30" s="87">
        <f>分析係数表!D33</f>
        <v>0.11340396130815293</v>
      </c>
      <c r="W30" s="167">
        <f t="shared" si="7"/>
        <v>0</v>
      </c>
      <c r="X30" s="76">
        <f>分析係数表!E33</f>
        <v>0.11146936895439889</v>
      </c>
      <c r="Y30" s="166">
        <f t="shared" si="8"/>
        <v>0</v>
      </c>
    </row>
    <row r="31" spans="1:25" x14ac:dyDescent="0.2">
      <c r="A31" s="6" t="s">
        <v>19</v>
      </c>
      <c r="B31" s="5" t="s">
        <v>275</v>
      </c>
      <c r="C31" s="90"/>
      <c r="D31" s="107">
        <f>投入係数表!AK31</f>
        <v>4.0919424096994193E-2</v>
      </c>
      <c r="E31" s="110">
        <f t="shared" si="9"/>
        <v>4.0919424096994197</v>
      </c>
      <c r="F31" s="85">
        <f>分析係数表!C34</f>
        <v>0.40150848192581112</v>
      </c>
      <c r="G31" s="110">
        <f t="shared" si="0"/>
        <v>1.6429495850462594</v>
      </c>
      <c r="H31" s="110">
        <v>1.8564840353800682</v>
      </c>
      <c r="I31" s="110">
        <f t="shared" si="1"/>
        <v>1.8564840353800682</v>
      </c>
      <c r="J31" s="85">
        <f>分析係数表!G34</f>
        <v>0.42480512041441487</v>
      </c>
      <c r="K31" s="111">
        <f t="shared" si="2"/>
        <v>0.78864392419706875</v>
      </c>
      <c r="L31" s="79"/>
      <c r="M31" s="80"/>
      <c r="N31" s="81">
        <f>分析係数表!H34</f>
        <v>0.15672180898436738</v>
      </c>
      <c r="O31" s="82">
        <f t="shared" si="3"/>
        <v>5.2919235443469663</v>
      </c>
      <c r="P31" s="76">
        <f>分析係数表!C34</f>
        <v>0.40150848192581112</v>
      </c>
      <c r="Q31" s="82">
        <f t="shared" si="4"/>
        <v>2.1247521887582081</v>
      </c>
      <c r="R31" s="83">
        <v>2.3191339394657362</v>
      </c>
      <c r="S31" s="84">
        <f t="shared" si="5"/>
        <v>4.1756179748458049</v>
      </c>
      <c r="T31" s="85">
        <f>分析係数表!F34</f>
        <v>0.69808980649017505</v>
      </c>
      <c r="U31" s="86">
        <f t="shared" si="6"/>
        <v>2.9149563440370048</v>
      </c>
      <c r="V31" s="87">
        <f>分析係数表!D34</f>
        <v>0.1643762608024307</v>
      </c>
      <c r="W31" s="167">
        <f t="shared" si="7"/>
        <v>1</v>
      </c>
      <c r="X31" s="76">
        <f>分析係数表!E34</f>
        <v>0.12280028889497671</v>
      </c>
      <c r="Y31" s="166">
        <f t="shared" si="8"/>
        <v>1</v>
      </c>
    </row>
    <row r="32" spans="1:25" x14ac:dyDescent="0.2">
      <c r="A32" s="6" t="s">
        <v>20</v>
      </c>
      <c r="B32" s="5" t="s">
        <v>37</v>
      </c>
      <c r="C32" s="90"/>
      <c r="D32" s="107">
        <f>投入係数表!AK32</f>
        <v>2.7153321545844912E-2</v>
      </c>
      <c r="E32" s="110">
        <f t="shared" si="9"/>
        <v>2.7153321545844911</v>
      </c>
      <c r="F32" s="85">
        <f>分析係数表!C35</f>
        <v>0.54799934277091245</v>
      </c>
      <c r="G32" s="110">
        <f t="shared" si="0"/>
        <v>1.4880002361170268</v>
      </c>
      <c r="H32" s="110">
        <v>1.697074765425155</v>
      </c>
      <c r="I32" s="110">
        <f t="shared" si="1"/>
        <v>1.697074765425155</v>
      </c>
      <c r="J32" s="85">
        <f>分析係数表!G35</f>
        <v>0.31370112289734142</v>
      </c>
      <c r="K32" s="111">
        <f t="shared" si="2"/>
        <v>0.53237425955461337</v>
      </c>
      <c r="L32" s="79"/>
      <c r="M32" s="80"/>
      <c r="N32" s="81">
        <f>分析係数表!H35</f>
        <v>5.7539116932049765E-2</v>
      </c>
      <c r="O32" s="82">
        <f t="shared" si="3"/>
        <v>1.9428859938952066</v>
      </c>
      <c r="P32" s="76">
        <f>分析係数表!C35</f>
        <v>0.54799934277091245</v>
      </c>
      <c r="Q32" s="82">
        <f t="shared" si="4"/>
        <v>1.0647002477333842</v>
      </c>
      <c r="R32" s="83">
        <v>1.4757716848011746</v>
      </c>
      <c r="S32" s="84">
        <f t="shared" si="5"/>
        <v>3.1728464502263298</v>
      </c>
      <c r="T32" s="85">
        <f>分析係数表!F35</f>
        <v>0.64107230038613461</v>
      </c>
      <c r="U32" s="86">
        <f t="shared" si="6"/>
        <v>2.0340239726185745</v>
      </c>
      <c r="V32" s="87">
        <f>分析係数表!D35</f>
        <v>5.5848978444513482E-2</v>
      </c>
      <c r="W32" s="167">
        <f t="shared" si="7"/>
        <v>0</v>
      </c>
      <c r="X32" s="76">
        <f>分析係数表!E35</f>
        <v>5.027147781575015E-2</v>
      </c>
      <c r="Y32" s="166">
        <f t="shared" si="8"/>
        <v>0</v>
      </c>
    </row>
    <row r="33" spans="1:25" x14ac:dyDescent="0.2">
      <c r="A33" s="6" t="s">
        <v>21</v>
      </c>
      <c r="B33" s="5" t="s">
        <v>38</v>
      </c>
      <c r="C33" s="90"/>
      <c r="D33" s="107">
        <f>投入係数表!AK33</f>
        <v>1.5407931295781763E-2</v>
      </c>
      <c r="E33" s="110">
        <f t="shared" si="9"/>
        <v>1.5407931295781763</v>
      </c>
      <c r="F33" s="85">
        <f>分析係数表!C36</f>
        <v>1</v>
      </c>
      <c r="G33" s="110">
        <f t="shared" si="0"/>
        <v>1.5407931295781763</v>
      </c>
      <c r="H33" s="110">
        <v>1.7884216909597095</v>
      </c>
      <c r="I33" s="110">
        <f t="shared" si="1"/>
        <v>1.7884216909597095</v>
      </c>
      <c r="J33" s="85">
        <f>分析係数表!G36</f>
        <v>7.1688905781264842E-2</v>
      </c>
      <c r="K33" s="111">
        <f t="shared" si="2"/>
        <v>0.12820999410038098</v>
      </c>
      <c r="L33" s="79"/>
      <c r="M33" s="80"/>
      <c r="N33" s="81">
        <f>分析係数表!H36</f>
        <v>0.19452761335809809</v>
      </c>
      <c r="O33" s="82">
        <f t="shared" si="3"/>
        <v>6.5684875884633609</v>
      </c>
      <c r="P33" s="76">
        <f>分析係数表!C36</f>
        <v>1</v>
      </c>
      <c r="Q33" s="82">
        <f t="shared" si="4"/>
        <v>6.5684875884633609</v>
      </c>
      <c r="R33" s="83">
        <v>7.0152456782535859</v>
      </c>
      <c r="S33" s="84">
        <f t="shared" si="5"/>
        <v>8.8036673692132954</v>
      </c>
      <c r="T33" s="85">
        <f>分析係数表!F36</f>
        <v>0.82458021691620631</v>
      </c>
      <c r="U33" s="86">
        <f t="shared" si="6"/>
        <v>7.2593299489640266</v>
      </c>
      <c r="V33" s="87">
        <f>分析係数表!D36</f>
        <v>1.8213224015528919E-2</v>
      </c>
      <c r="W33" s="167">
        <f t="shared" si="7"/>
        <v>0</v>
      </c>
      <c r="X33" s="76">
        <f>分析係数表!E36</f>
        <v>9.6003746487667817E-3</v>
      </c>
      <c r="Y33" s="166">
        <f t="shared" si="8"/>
        <v>0</v>
      </c>
    </row>
    <row r="34" spans="1:25" x14ac:dyDescent="0.2">
      <c r="A34" s="6" t="s">
        <v>22</v>
      </c>
      <c r="B34" s="5" t="s">
        <v>378</v>
      </c>
      <c r="C34" s="90"/>
      <c r="D34" s="107">
        <f>投入係数表!AK34</f>
        <v>2.6900732508209145E-2</v>
      </c>
      <c r="E34" s="110">
        <f t="shared" si="9"/>
        <v>2.6900732508209146</v>
      </c>
      <c r="F34" s="85">
        <f>分析係数表!C37</f>
        <v>0.69131042420256494</v>
      </c>
      <c r="G34" s="110">
        <f t="shared" si="0"/>
        <v>1.8596756801609793</v>
      </c>
      <c r="H34" s="110">
        <v>2.216109509489097</v>
      </c>
      <c r="I34" s="110">
        <f t="shared" si="1"/>
        <v>2.216109509489097</v>
      </c>
      <c r="J34" s="85">
        <f>分析係数表!G37</f>
        <v>0.4182361073997049</v>
      </c>
      <c r="K34" s="111">
        <f t="shared" si="2"/>
        <v>0.92685701482018934</v>
      </c>
      <c r="L34" s="79"/>
      <c r="M34" s="80"/>
      <c r="N34" s="81">
        <f>分析係数表!H37</f>
        <v>4.8668421919292611E-2</v>
      </c>
      <c r="O34" s="82">
        <f t="shared" si="3"/>
        <v>1.6433549962826584</v>
      </c>
      <c r="P34" s="76">
        <f>分析係数表!C37</f>
        <v>0.69131042420256494</v>
      </c>
      <c r="Q34" s="82">
        <f t="shared" si="4"/>
        <v>1.1360684395955691</v>
      </c>
      <c r="R34" s="83">
        <v>1.3774862235929173</v>
      </c>
      <c r="S34" s="84">
        <f t="shared" si="5"/>
        <v>3.5935957330820143</v>
      </c>
      <c r="T34" s="85">
        <f>分析係数表!F37</f>
        <v>0.69719766239499947</v>
      </c>
      <c r="U34" s="86">
        <f t="shared" si="6"/>
        <v>2.505446544697425</v>
      </c>
      <c r="V34" s="87">
        <f>分析係数表!D37</f>
        <v>8.1275923365593528E-2</v>
      </c>
      <c r="W34" s="167">
        <f t="shared" si="7"/>
        <v>0</v>
      </c>
      <c r="X34" s="76">
        <f>分析係数表!E37</f>
        <v>7.6285857025014239E-2</v>
      </c>
      <c r="Y34" s="166">
        <f t="shared" si="8"/>
        <v>0</v>
      </c>
    </row>
    <row r="35" spans="1:25" x14ac:dyDescent="0.2">
      <c r="A35" s="6" t="s">
        <v>23</v>
      </c>
      <c r="B35" s="5" t="s">
        <v>194</v>
      </c>
      <c r="C35" s="90"/>
      <c r="D35" s="107">
        <f>投入係数表!AK35</f>
        <v>7.160899216973983E-2</v>
      </c>
      <c r="E35" s="110">
        <f t="shared" si="9"/>
        <v>7.1608992169739833</v>
      </c>
      <c r="F35" s="85">
        <f>分析係数表!C38</f>
        <v>0.16493332646861969</v>
      </c>
      <c r="G35" s="110">
        <f t="shared" si="0"/>
        <v>1.1810709283620531</v>
      </c>
      <c r="H35" s="110">
        <v>1.285237324423631</v>
      </c>
      <c r="I35" s="110">
        <f t="shared" si="1"/>
        <v>1.285237324423631</v>
      </c>
      <c r="J35" s="85">
        <f>分析係数表!G38</f>
        <v>0.22742119554523632</v>
      </c>
      <c r="K35" s="111">
        <f t="shared" si="2"/>
        <v>0.29229020887978291</v>
      </c>
      <c r="L35" s="79"/>
      <c r="M35" s="80"/>
      <c r="N35" s="81">
        <f>分析係数表!H38</f>
        <v>4.333006953137588E-2</v>
      </c>
      <c r="O35" s="82">
        <f t="shared" si="3"/>
        <v>1.4630983180786996</v>
      </c>
      <c r="P35" s="76">
        <f>分析係数表!C38</f>
        <v>0.16493332646861969</v>
      </c>
      <c r="Q35" s="82">
        <f t="shared" si="4"/>
        <v>0.24131367255136255</v>
      </c>
      <c r="R35" s="83">
        <v>0.31666864866651739</v>
      </c>
      <c r="S35" s="84">
        <f t="shared" si="5"/>
        <v>1.6019059730901484</v>
      </c>
      <c r="T35" s="85">
        <f>分析係数表!F38</f>
        <v>0.45295344535830939</v>
      </c>
      <c r="U35" s="86">
        <f t="shared" si="6"/>
        <v>0.72558882965123794</v>
      </c>
      <c r="V35" s="87">
        <f>分析係数表!D38</f>
        <v>0.12785801424579907</v>
      </c>
      <c r="W35" s="167">
        <f t="shared" si="7"/>
        <v>0</v>
      </c>
      <c r="X35" s="76">
        <f>分析係数表!E38</f>
        <v>0.15044665695958442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6.4204328956751974E-2</v>
      </c>
      <c r="I36" s="110">
        <f t="shared" si="1"/>
        <v>6.4204328956751974E-2</v>
      </c>
      <c r="J36" s="85">
        <f>分析係数表!G39</f>
        <v>0.35098455975764681</v>
      </c>
      <c r="K36" s="111">
        <f t="shared" si="2"/>
        <v>2.2534728133420726E-2</v>
      </c>
      <c r="L36" s="79"/>
      <c r="M36" s="80"/>
      <c r="N36" s="81">
        <f>分析係数表!H39</f>
        <v>3.8129823772400278E-3</v>
      </c>
      <c r="O36" s="82">
        <f t="shared" si="3"/>
        <v>0.12875049967237984</v>
      </c>
      <c r="P36" s="76">
        <f>分析係数表!C39</f>
        <v>1</v>
      </c>
      <c r="Q36" s="82">
        <f t="shared" si="4"/>
        <v>0.12875049967237984</v>
      </c>
      <c r="R36" s="83">
        <v>0.17815970224975808</v>
      </c>
      <c r="S36" s="84">
        <f t="shared" si="5"/>
        <v>0.24236403120651007</v>
      </c>
      <c r="T36" s="85">
        <f>分析係数表!F39</f>
        <v>0.70174924264634031</v>
      </c>
      <c r="U36" s="86">
        <f t="shared" si="6"/>
        <v>0.17007877534388244</v>
      </c>
      <c r="V36" s="87">
        <f>分析係数表!D39</f>
        <v>4.6491742402032639E-2</v>
      </c>
      <c r="W36" s="167">
        <f t="shared" si="7"/>
        <v>0</v>
      </c>
      <c r="X36" s="76">
        <f>分析係数表!E39</f>
        <v>5.7790970389914979E-2</v>
      </c>
      <c r="Y36" s="166">
        <f t="shared" si="8"/>
        <v>0</v>
      </c>
    </row>
    <row r="37" spans="1:25" x14ac:dyDescent="0.2">
      <c r="A37" s="6" t="s">
        <v>25</v>
      </c>
      <c r="B37" s="5" t="s">
        <v>40</v>
      </c>
      <c r="C37" s="90"/>
      <c r="D37" s="107">
        <f>投入係数表!AK37</f>
        <v>0</v>
      </c>
      <c r="E37" s="110">
        <f t="shared" si="9"/>
        <v>0</v>
      </c>
      <c r="F37" s="85">
        <f>分析係数表!C40</f>
        <v>0.986418220166009</v>
      </c>
      <c r="G37" s="110">
        <f t="shared" si="0"/>
        <v>0</v>
      </c>
      <c r="H37" s="110">
        <v>8.6946891962627025E-3</v>
      </c>
      <c r="I37" s="110">
        <f t="shared" si="1"/>
        <v>8.6946891962627025E-3</v>
      </c>
      <c r="J37" s="85">
        <f>分析係数表!G40</f>
        <v>0.50833339863186511</v>
      </c>
      <c r="K37" s="111">
        <f t="shared" si="2"/>
        <v>4.4198009091839796E-3</v>
      </c>
      <c r="L37" s="79"/>
      <c r="M37" s="80"/>
      <c r="N37" s="81">
        <f>分析係数表!H40</f>
        <v>2.8557086729192376E-2</v>
      </c>
      <c r="O37" s="82">
        <f t="shared" si="3"/>
        <v>0.9642686017952069</v>
      </c>
      <c r="P37" s="76">
        <f>分析係数表!C40</f>
        <v>0.986418220166009</v>
      </c>
      <c r="Q37" s="82">
        <f t="shared" si="4"/>
        <v>0.95117211794479406</v>
      </c>
      <c r="R37" s="83">
        <v>0.95602227353534885</v>
      </c>
      <c r="S37" s="84">
        <f t="shared" si="5"/>
        <v>0.96471696273161156</v>
      </c>
      <c r="T37" s="85">
        <f>分析係数表!F40</f>
        <v>0.70189391861713379</v>
      </c>
      <c r="U37" s="86">
        <f t="shared" si="6"/>
        <v>0.67712896932811029</v>
      </c>
      <c r="V37" s="87">
        <f>分析係数表!D40</f>
        <v>5.9372037079118312E-2</v>
      </c>
      <c r="W37" s="167">
        <f t="shared" si="7"/>
        <v>0</v>
      </c>
      <c r="X37" s="76">
        <f>分析係数表!E40</f>
        <v>3.6992924251091137E-2</v>
      </c>
      <c r="Y37" s="166">
        <f t="shared" si="8"/>
        <v>0</v>
      </c>
    </row>
    <row r="38" spans="1:25" x14ac:dyDescent="0.2">
      <c r="A38" s="6" t="s">
        <v>26</v>
      </c>
      <c r="B38" s="5" t="s">
        <v>277</v>
      </c>
      <c r="C38" s="90"/>
      <c r="D38" s="107">
        <f>投入係数表!AK38</f>
        <v>0</v>
      </c>
      <c r="E38" s="110">
        <f t="shared" si="9"/>
        <v>0</v>
      </c>
      <c r="F38" s="85">
        <f>分析係数表!C41</f>
        <v>0.80184103858729516</v>
      </c>
      <c r="G38" s="110">
        <f t="shared" si="0"/>
        <v>0</v>
      </c>
      <c r="H38" s="110">
        <v>4.1791146687926101E-3</v>
      </c>
      <c r="I38" s="110">
        <f t="shared" si="1"/>
        <v>4.1791146687926101E-3</v>
      </c>
      <c r="J38" s="85">
        <f>分析係数表!G41</f>
        <v>0.44493407945472047</v>
      </c>
      <c r="K38" s="111">
        <f t="shared" si="2"/>
        <v>1.859430538094959E-3</v>
      </c>
      <c r="L38" s="79"/>
      <c r="M38" s="80"/>
      <c r="N38" s="81">
        <f>分析係数表!H41</f>
        <v>5.1019775806905684E-2</v>
      </c>
      <c r="O38" s="82">
        <f t="shared" si="3"/>
        <v>1.7227516359691781</v>
      </c>
      <c r="P38" s="76">
        <f>分析係数表!C41</f>
        <v>0.80184103858729516</v>
      </c>
      <c r="Q38" s="82">
        <f t="shared" si="4"/>
        <v>1.3813729610134877</v>
      </c>
      <c r="R38" s="83">
        <v>1.4075077887638356</v>
      </c>
      <c r="S38" s="84">
        <f t="shared" si="5"/>
        <v>1.4116869034326283</v>
      </c>
      <c r="T38" s="85">
        <f>分析係数表!F41</f>
        <v>0.54844555184325272</v>
      </c>
      <c r="U38" s="86">
        <f t="shared" si="6"/>
        <v>0.77423340278300046</v>
      </c>
      <c r="V38" s="87">
        <f>分析係数表!D41</f>
        <v>0.12300192021580549</v>
      </c>
      <c r="W38" s="167">
        <f t="shared" si="7"/>
        <v>0</v>
      </c>
      <c r="X38" s="76">
        <f>分析係数表!E41</f>
        <v>0.11337510103012113</v>
      </c>
      <c r="Y38" s="166">
        <f t="shared" si="8"/>
        <v>0</v>
      </c>
    </row>
    <row r="39" spans="1:25" x14ac:dyDescent="0.2">
      <c r="A39" s="6" t="s">
        <v>51</v>
      </c>
      <c r="B39" s="5" t="s">
        <v>368</v>
      </c>
      <c r="C39" s="75">
        <f>最終需要_まとめ!C40</f>
        <v>100</v>
      </c>
      <c r="D39" s="107">
        <f>投入係数表!AK39</f>
        <v>0</v>
      </c>
      <c r="E39" s="110">
        <f t="shared" si="9"/>
        <v>0</v>
      </c>
      <c r="F39" s="85">
        <f>分析係数表!C42</f>
        <v>0.44131191733123665</v>
      </c>
      <c r="G39" s="110">
        <f>E39*F39</f>
        <v>0</v>
      </c>
      <c r="H39" s="110">
        <v>1.1639141880975213E-2</v>
      </c>
      <c r="I39" s="110">
        <f>C39+H39</f>
        <v>100.01163914188098</v>
      </c>
      <c r="J39" s="85">
        <f>分析係数表!G42</f>
        <v>0.48534983581712554</v>
      </c>
      <c r="K39" s="111">
        <f>I39*J39</f>
        <v>48.540632637313536</v>
      </c>
      <c r="L39" s="79"/>
      <c r="M39" s="80"/>
      <c r="N39" s="81">
        <f>分析係数表!H42</f>
        <v>1.2950152359941286E-2</v>
      </c>
      <c r="O39" s="82">
        <f t="shared" si="3"/>
        <v>0.43727938453855869</v>
      </c>
      <c r="P39" s="76">
        <f>分析係数表!C42</f>
        <v>0.44131191733123665</v>
      </c>
      <c r="Q39" s="82">
        <f>O39*P39</f>
        <v>0.19297660360013447</v>
      </c>
      <c r="R39" s="83">
        <v>0.20397307306989163</v>
      </c>
      <c r="S39" s="84">
        <f>I39+R39</f>
        <v>100.21561221495087</v>
      </c>
      <c r="T39" s="85">
        <f>分析係数表!F42</f>
        <v>0.55380146501641825</v>
      </c>
      <c r="U39" s="86">
        <f>S39*T39</f>
        <v>55.499552862157053</v>
      </c>
      <c r="V39" s="87">
        <f>分析係数表!D42</f>
        <v>0.11909573124526396</v>
      </c>
      <c r="W39" s="167">
        <f>ROUND(S39*V39,0)</f>
        <v>12</v>
      </c>
      <c r="X39" s="76">
        <f>分析係数表!E42</f>
        <v>8.701692346552159E-2</v>
      </c>
      <c r="Y39" s="166">
        <f>ROUND(S39*X39,0)</f>
        <v>9</v>
      </c>
    </row>
    <row r="40" spans="1:25" x14ac:dyDescent="0.2">
      <c r="A40" s="6" t="s">
        <v>195</v>
      </c>
      <c r="B40" s="5" t="s">
        <v>41</v>
      </c>
      <c r="C40" s="90"/>
      <c r="D40" s="107">
        <f>投入係数表!AK40</f>
        <v>7.9060368779994949E-2</v>
      </c>
      <c r="E40" s="110">
        <f t="shared" si="9"/>
        <v>7.9060368779994947</v>
      </c>
      <c r="F40" s="85">
        <f>分析係数表!C43</f>
        <v>0.58313408441687564</v>
      </c>
      <c r="G40" s="110">
        <f>E40*F40</f>
        <v>4.6102795762182893</v>
      </c>
      <c r="H40" s="110">
        <v>5.582442090546559</v>
      </c>
      <c r="I40" s="110">
        <f>C40+H40</f>
        <v>5.582442090546559</v>
      </c>
      <c r="J40" s="85">
        <f>分析係数表!G43</f>
        <v>0.35547453496171444</v>
      </c>
      <c r="K40" s="111">
        <f>I40*J40</f>
        <v>1.9844160060877389</v>
      </c>
      <c r="L40" s="79"/>
      <c r="M40" s="80"/>
      <c r="N40" s="81">
        <f>分析係数表!H43</f>
        <v>3.5303064373624467E-2</v>
      </c>
      <c r="O40" s="82">
        <f t="shared" si="3"/>
        <v>1.1920556478837918</v>
      </c>
      <c r="P40" s="76">
        <f>分析係数表!C43</f>
        <v>0.58313408441687564</v>
      </c>
      <c r="Q40" s="82">
        <f>O40*P40</f>
        <v>0.69512827880268047</v>
      </c>
      <c r="R40" s="83">
        <v>1.4330744081474556</v>
      </c>
      <c r="S40" s="84">
        <f>I40+R40</f>
        <v>7.0155164986940148</v>
      </c>
      <c r="T40" s="85">
        <f>分析係数表!F43</f>
        <v>0.6082654287782493</v>
      </c>
      <c r="U40" s="86">
        <f>S40*T40</f>
        <v>4.2672961511789973</v>
      </c>
      <c r="V40" s="87">
        <f>分析係数表!D43</f>
        <v>0.13569621261928955</v>
      </c>
      <c r="W40" s="167">
        <f>ROUND(S40*V40,0)</f>
        <v>1</v>
      </c>
      <c r="X40" s="76">
        <f>分析係数表!E43</f>
        <v>0.1090457500713911</v>
      </c>
      <c r="Y40" s="166">
        <f>ROUND(S40*X40,0)</f>
        <v>1</v>
      </c>
    </row>
    <row r="41" spans="1:25" x14ac:dyDescent="0.2">
      <c r="A41" s="6" t="s">
        <v>341</v>
      </c>
      <c r="B41" s="5" t="s">
        <v>42</v>
      </c>
      <c r="C41" s="90"/>
      <c r="D41" s="107">
        <f>投入係数表!AK41</f>
        <v>2.7784794139934328E-3</v>
      </c>
      <c r="E41" s="110">
        <f t="shared" si="9"/>
        <v>0.27784794139934327</v>
      </c>
      <c r="F41" s="85">
        <f>分析係数表!C44</f>
        <v>0.48869592147894036</v>
      </c>
      <c r="G41" s="110">
        <f>E41*F41</f>
        <v>0.13578315575317867</v>
      </c>
      <c r="H41" s="110">
        <v>0.15685823526975315</v>
      </c>
      <c r="I41" s="110">
        <f>C41+H41</f>
        <v>0.15685823526975315</v>
      </c>
      <c r="J41" s="85">
        <f>分析係数表!G44</f>
        <v>0.26651387949759747</v>
      </c>
      <c r="K41" s="111">
        <f>I41*J41</f>
        <v>4.1804896812888785E-2</v>
      </c>
      <c r="L41" s="79"/>
      <c r="M41" s="80"/>
      <c r="N41" s="81">
        <f>分析係数表!H44</f>
        <v>0.11648762971842183</v>
      </c>
      <c r="O41" s="82">
        <f t="shared" si="3"/>
        <v>3.9333621423013096</v>
      </c>
      <c r="P41" s="76">
        <f>分析係数表!C44</f>
        <v>0.48869592147894036</v>
      </c>
      <c r="Q41" s="82">
        <f>O41*P41</f>
        <v>1.9222180366423174</v>
      </c>
      <c r="R41" s="83">
        <v>1.956832308178972</v>
      </c>
      <c r="S41" s="84">
        <f>I41+R41</f>
        <v>2.1136905434487252</v>
      </c>
      <c r="T41" s="85">
        <f>分析係数表!F44</f>
        <v>0.48744292920528731</v>
      </c>
      <c r="U41" s="86">
        <f>S41*T41</f>
        <v>1.0303035099321622</v>
      </c>
      <c r="V41" s="87">
        <f>分析係数表!D44</f>
        <v>0.16560852576338733</v>
      </c>
      <c r="W41" s="167">
        <f>ROUND(S41*V41,0)</f>
        <v>0</v>
      </c>
      <c r="X41" s="76">
        <f>分析係数表!E44</f>
        <v>0.11883889729949676</v>
      </c>
      <c r="Y41" s="166">
        <f>ROUND(S41*X41,0)</f>
        <v>0</v>
      </c>
    </row>
    <row r="42" spans="1:25" x14ac:dyDescent="0.2">
      <c r="A42" s="6" t="s">
        <v>342</v>
      </c>
      <c r="B42" s="5" t="s">
        <v>279</v>
      </c>
      <c r="C42" s="90"/>
      <c r="D42" s="107">
        <f>投入係数表!AK42</f>
        <v>8.714321798433948E-3</v>
      </c>
      <c r="E42" s="110">
        <f t="shared" si="9"/>
        <v>0.87143217984339483</v>
      </c>
      <c r="F42" s="85">
        <f>分析係数表!C45</f>
        <v>1</v>
      </c>
      <c r="G42" s="110">
        <f>E42*F42</f>
        <v>0.87143217984339483</v>
      </c>
      <c r="H42" s="110">
        <v>0.92277457990266387</v>
      </c>
      <c r="I42" s="110">
        <f>C42+H42</f>
        <v>0.92277457990266387</v>
      </c>
      <c r="J42" s="85">
        <f>分析係数表!G45</f>
        <v>0</v>
      </c>
      <c r="K42" s="111">
        <f>I42*J42</f>
        <v>0</v>
      </c>
      <c r="L42" s="79"/>
      <c r="M42" s="80"/>
      <c r="N42" s="81">
        <f>分析係数表!H45</f>
        <v>0</v>
      </c>
      <c r="O42" s="82">
        <f t="shared" si="3"/>
        <v>0</v>
      </c>
      <c r="P42" s="76">
        <f>分析係数表!C45</f>
        <v>1</v>
      </c>
      <c r="Q42" s="82">
        <f>O42*P42</f>
        <v>0</v>
      </c>
      <c r="R42" s="83">
        <v>5.5247046150427762E-2</v>
      </c>
      <c r="S42" s="84">
        <f>I42+R42</f>
        <v>0.97802162605309162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9.9772669866127813E-3</v>
      </c>
      <c r="E43" s="110">
        <f t="shared" si="9"/>
        <v>0.99772669866127817</v>
      </c>
      <c r="F43" s="85">
        <f>分析係数表!C46</f>
        <v>0.30494810971089692</v>
      </c>
      <c r="G43" s="110">
        <f>E43*F43</f>
        <v>0.30425487076485047</v>
      </c>
      <c r="H43" s="110">
        <v>0.33854824617363261</v>
      </c>
      <c r="I43" s="110">
        <f>C43+H43</f>
        <v>0.33854824617363261</v>
      </c>
      <c r="J43" s="85">
        <f>分析係数表!G46</f>
        <v>9.2473281285530198E-3</v>
      </c>
      <c r="K43" s="111">
        <f>I43*J43</f>
        <v>3.1306667197137251E-3</v>
      </c>
      <c r="L43" s="79"/>
      <c r="M43" s="80"/>
      <c r="N43" s="81">
        <f>分析係数表!H46</f>
        <v>2.1824388568312321E-2</v>
      </c>
      <c r="O43" s="82">
        <f t="shared" si="3"/>
        <v>0.73692995540364714</v>
      </c>
      <c r="P43" s="76">
        <f>分析係数表!C46</f>
        <v>0.30494810971089692</v>
      </c>
      <c r="Q43" s="82">
        <f>O43*P43</f>
        <v>0.22472539688967777</v>
      </c>
      <c r="R43" s="83">
        <v>0.26053381678791004</v>
      </c>
      <c r="S43" s="84">
        <f>I43+R43</f>
        <v>0.59908206296154265</v>
      </c>
      <c r="T43" s="85">
        <f>分析係数表!F46</f>
        <v>0.31334798756916549</v>
      </c>
      <c r="U43" s="86">
        <f>S43*T43</f>
        <v>0.18772115881778348</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108">
        <f>投入係数表!AK44</f>
        <v>0.40944683000757764</v>
      </c>
      <c r="E44" s="96">
        <f>SUM(E5:E43)</f>
        <v>40.94468300075777</v>
      </c>
      <c r="F44" s="98">
        <f>分析係数表!C47</f>
        <v>0.48015758503444039</v>
      </c>
      <c r="G44" s="96">
        <f>SUM(G5:G43)</f>
        <v>15.570734526208081</v>
      </c>
      <c r="H44" s="96">
        <f>SUM(H5:H43)</f>
        <v>18.510248536852391</v>
      </c>
      <c r="I44" s="96">
        <f>SUM(I5:I43)</f>
        <v>118.5102485368524</v>
      </c>
      <c r="J44" s="98">
        <f>分析係数表!G47</f>
        <v>0.24216917805049562</v>
      </c>
      <c r="K44" s="112">
        <f>SUM(K5:K43)</f>
        <v>53.825213450658516</v>
      </c>
      <c r="L44" s="94">
        <f>最終需要_まとめ!$L$33</f>
        <v>0.62733333333333341</v>
      </c>
      <c r="M44" s="91">
        <f>K44*L44</f>
        <v>33.766350571379782</v>
      </c>
      <c r="N44" s="95">
        <f>分析係数表!H47</f>
        <v>1</v>
      </c>
      <c r="O44" s="96">
        <f>SUM(O5:O43)</f>
        <v>33.766350571379782</v>
      </c>
      <c r="P44" s="92">
        <f>分析係数表!C47</f>
        <v>0.48015758503444039</v>
      </c>
      <c r="Q44" s="96">
        <f>SUM(Q5:Q43)</f>
        <v>17.846144532231616</v>
      </c>
      <c r="R44" s="91">
        <f>SUM(R5:R43)</f>
        <v>20.699112036298498</v>
      </c>
      <c r="S44" s="97">
        <f>SUM(S5:S43)</f>
        <v>139.20936057315086</v>
      </c>
      <c r="T44" s="98">
        <f>分析係数表!F47</f>
        <v>0.48752883779285588</v>
      </c>
      <c r="U44" s="99">
        <f>SUM(U5:U43)</f>
        <v>79.706631184371787</v>
      </c>
      <c r="V44" s="100">
        <f>分析係数表!D47</f>
        <v>6.635127530274626E-2</v>
      </c>
      <c r="W44" s="164">
        <f>SUM(W5:W43)</f>
        <v>14</v>
      </c>
      <c r="X44" s="92">
        <f>分析係数表!E47</f>
        <v>5.6027434453383658E-2</v>
      </c>
      <c r="Y44" s="165">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6" activePane="bottomRight" state="frozen"/>
      <selection pane="topRight" activeCell="C1" sqref="C1"/>
      <selection pane="bottomLeft" activeCell="A6" sqref="A6"/>
      <selection pane="bottomRight" activeCell="M14" sqref="M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33"/>
      <c r="P2" s="441" t="s">
        <v>607</v>
      </c>
      <c r="Q2" s="434"/>
      <c r="R2" s="435" t="s">
        <v>559</v>
      </c>
    </row>
    <row r="3" spans="1:18" x14ac:dyDescent="0.2">
      <c r="A3" s="15" t="s">
        <v>397</v>
      </c>
      <c r="I3" s="15" t="s">
        <v>254</v>
      </c>
      <c r="O3" s="433"/>
      <c r="P3" s="434"/>
      <c r="Q3" s="434"/>
    </row>
    <row r="4" spans="1:18" x14ac:dyDescent="0.2">
      <c r="A4" s="50"/>
      <c r="B4" s="51"/>
      <c r="C4" s="52" t="s">
        <v>123</v>
      </c>
      <c r="D4" s="113"/>
      <c r="E4" s="122" t="s">
        <v>124</v>
      </c>
      <c r="F4" s="122"/>
      <c r="G4" s="114" t="s">
        <v>125</v>
      </c>
      <c r="I4" s="136"/>
      <c r="J4" s="137" t="s">
        <v>128</v>
      </c>
      <c r="K4" s="138" t="s">
        <v>210</v>
      </c>
      <c r="L4" s="139" t="s">
        <v>130</v>
      </c>
      <c r="M4" s="138" t="s">
        <v>255</v>
      </c>
      <c r="O4" s="49"/>
      <c r="P4" s="438" t="s">
        <v>560</v>
      </c>
      <c r="Q4" s="444" t="s">
        <v>608</v>
      </c>
      <c r="R4" s="440" t="s">
        <v>609</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9" t="s">
        <v>561</v>
      </c>
      <c r="Q5" s="445">
        <v>2019</v>
      </c>
      <c r="R5" s="443">
        <v>2020</v>
      </c>
    </row>
    <row r="6" spans="1:18" x14ac:dyDescent="0.2">
      <c r="A6" s="2" t="s">
        <v>264</v>
      </c>
      <c r="B6" s="10" t="s">
        <v>265</v>
      </c>
      <c r="C6" s="175">
        <f>'1'!S5+'2'!S5+'3'!S5+'4'!S5+'5'!S5+'6'!S5+'7'!S5+'8'!S5+'9'!S5+'10'!S5+'11'!S5+'12'!S5+'13'!S5+'14'!S5+'15'!S5+'16'!S5+'17'!S5+'18'!S5+'19'!S5+'20'!S5+'21'!S5+'22'!S5+'23'!S5+'24'!S5+'25'!S5+'26'!S5+'27'!S5+'28'!S5+'29'!S5+'30'!S5+'31'!S5+'32'!S5+'33'!S5+'34'!S5+'35'!S5+'36'!S5+'37'!S5+'38'!S5+'39'!S5</f>
        <v>100.62593247190081</v>
      </c>
      <c r="D6" s="193">
        <f>'1'!U5+'2'!U5+'3'!U5+'4'!U5+'5'!U5+'6'!U5+'7'!U5+'8'!U5+'9'!U5+'10'!U5+'11'!U5+'12'!U5+'13'!U5+'14'!U5+'15'!U5+'16'!U5+'17'!U5+'18'!U5+'19'!U5+'20'!U5+'21'!U5+'22'!U5+'23'!U5+'24'!U5+'25'!U5+'26'!U5+'27'!U5+'28'!U5+'29'!U5+'30'!U5+'31'!U5+'32'!U5+'33'!U5+'34'!U5+'35'!U5+'36'!U5+'37'!U5+'38'!U5+'39'!U5</f>
        <v>45.881254184079133</v>
      </c>
      <c r="E6" s="120">
        <f>'1'!W5+'2'!W5+'3'!W5+'4'!W5+'5'!W5+'6'!W5+'7'!W5+'8'!W5+'9'!W5+'10'!W5+'11'!W5+'12'!W5+'13'!W5+'14'!W5+'15'!W5+'16'!W5+'17'!W5+'18'!W5+'19'!W5+'20'!W5+'21'!W5+'22'!W5+'23'!W5+'24'!W5+'25'!W5+'26'!W5+'27'!W5+'28'!W5+'29'!W5+'30'!W5+'31'!W5+'32'!W5+'33'!W5+'34'!W5+'35'!W5+'36'!W5+'37'!W5+'38'!W5+'39'!W5</f>
        <v>118</v>
      </c>
      <c r="F6" s="172">
        <f>'1'!Y5+'2'!Y5+'3'!Y5+'4'!Y5+'5'!Y5+'6'!Y5+'7'!Y5+'8'!Y5+'9'!Y5+'10'!Y5+'11'!Y5+'12'!Y5+'13'!Y5+'14'!Y5+'15'!Y5+'16'!Y5+'17'!Y5+'18'!Y5+'19'!Y5+'20'!Y5+'21'!Y5+'22'!Y5+'23'!Y5+'24'!Y5+'25'!Y5+'26'!Y5+'27'!Y5+'28'!Y5+'29'!Y5+'30'!Y5+'31'!Y5+'32'!Y5+'33'!Y5+'34'!Y5+'35'!Y5+'36'!Y5+'37'!Y5+'38'!Y5+'39'!Y5</f>
        <v>107</v>
      </c>
      <c r="G6" s="116">
        <v>1</v>
      </c>
      <c r="I6" s="144" t="s">
        <v>257</v>
      </c>
      <c r="J6" s="145">
        <f>C45</f>
        <v>5019.4802822109214</v>
      </c>
      <c r="K6" s="145">
        <f>D45</f>
        <v>2405.1484220854491</v>
      </c>
      <c r="L6" s="146">
        <f>E45</f>
        <v>428</v>
      </c>
      <c r="M6" s="147">
        <f>F45</f>
        <v>359</v>
      </c>
      <c r="O6" s="49"/>
      <c r="P6" s="436" t="s">
        <v>562</v>
      </c>
      <c r="Q6" s="436">
        <v>22311703</v>
      </c>
      <c r="R6" s="436">
        <v>21735871</v>
      </c>
    </row>
    <row r="7" spans="1:18" x14ac:dyDescent="0.2">
      <c r="A7" s="159" t="s">
        <v>220</v>
      </c>
      <c r="B7" s="3" t="s">
        <v>266</v>
      </c>
      <c r="C7" s="174">
        <f>'1'!S6+'2'!S6+'3'!S6+'4'!S6+'5'!S6+'6'!S6+'7'!S6+'8'!S6+'9'!S6+'10'!S6+'11'!S6+'12'!S6+'13'!S6+'14'!S6+'15'!S6+'16'!S6+'17'!S6+'18'!S6+'19'!S6+'20'!S6+'21'!S6+'22'!S6+'23'!S6+'24'!S6+'25'!S6+'26'!S6+'27'!S6+'28'!S6+'29'!S6+'30'!S6+'31'!S6+'32'!S6+'33'!S6+'34'!S6+'35'!S6+'36'!S6+'37'!S6+'38'!S6+'39'!S6</f>
        <v>100.45644499816687</v>
      </c>
      <c r="D7" s="193">
        <f>'1'!U6+'2'!U6+'3'!U6+'4'!U6+'5'!U6+'6'!U6+'7'!U6+'8'!U6+'9'!U6+'10'!U6+'11'!U6+'12'!U6+'13'!U6+'14'!U6+'15'!U6+'16'!U6+'17'!U6+'18'!U6+'19'!U6+'20'!U6+'21'!U6+'22'!U6+'23'!U6+'24'!U6+'25'!U6+'26'!U6+'27'!U6+'28'!U6+'29'!U6+'30'!U6+'31'!U6+'32'!U6+'33'!U6+'34'!U6+'35'!U6+'36'!U6+'37'!U6+'38'!U6+'39'!U6</f>
        <v>73.865033086887451</v>
      </c>
      <c r="E7" s="120">
        <f>'1'!W6+'2'!W6+'3'!W6+'4'!W6+'5'!W6+'6'!W6+'7'!W6+'8'!W6+'9'!W6+'10'!W6+'11'!W6+'12'!W6+'13'!W6+'14'!W6+'15'!W6+'16'!W6+'17'!W6+'18'!W6+'19'!W6+'20'!W6+'21'!W6+'22'!W6+'23'!W6+'24'!W6+'25'!W6+'26'!W6+'27'!W6+'28'!W6+'29'!W6+'30'!W6+'31'!W6+'32'!W6+'33'!W6+'34'!W6+'35'!W6+'36'!W6+'37'!W6+'38'!W6+'39'!W6</f>
        <v>6</v>
      </c>
      <c r="F7" s="172">
        <f>'1'!Y6+'2'!Y6+'3'!Y6+'4'!Y6+'5'!Y6+'6'!Y6+'7'!Y6+'8'!Y6+'9'!Y6+'10'!Y6+'11'!Y6+'12'!Y6+'13'!Y6+'14'!Y6+'15'!Y6+'16'!Y6+'17'!Y6+'18'!Y6+'19'!Y6+'20'!Y6+'21'!Y6+'22'!Y6+'23'!Y6+'24'!Y6+'25'!Y6+'26'!Y6+'27'!Y6+'28'!Y6+'29'!Y6+'30'!Y6+'31'!Y6+'32'!Y6+'33'!Y6+'34'!Y6+'35'!Y6+'36'!Y6+'37'!Y6+'38'!Y6+'39'!Y6</f>
        <v>0</v>
      </c>
      <c r="G7" s="117">
        <v>2</v>
      </c>
      <c r="I7" s="144" t="s">
        <v>258</v>
      </c>
      <c r="J7" s="145">
        <f>最終需要_まとめ!C45</f>
        <v>3900</v>
      </c>
      <c r="K7" s="390">
        <f>Q20</f>
        <v>1983439</v>
      </c>
      <c r="L7" s="148" t="s">
        <v>259</v>
      </c>
      <c r="M7" s="149" t="s">
        <v>259</v>
      </c>
      <c r="O7" s="49"/>
      <c r="P7" s="436" t="s">
        <v>563</v>
      </c>
      <c r="Q7" s="436">
        <v>7098009</v>
      </c>
      <c r="R7" s="436">
        <v>6903478</v>
      </c>
    </row>
    <row r="8" spans="1:18" x14ac:dyDescent="0.2">
      <c r="A8" s="159" t="s">
        <v>221</v>
      </c>
      <c r="B8" s="3" t="s">
        <v>267</v>
      </c>
      <c r="C8" s="174">
        <f>'1'!S7+'2'!S7+'3'!S7+'4'!S7+'5'!S7+'6'!S7+'7'!S7+'8'!S7+'9'!S7+'10'!S7+'11'!S7+'12'!S7+'13'!S7+'14'!S7+'15'!S7+'16'!S7+'17'!S7+'18'!S7+'19'!S7+'20'!S7+'21'!S7+'22'!S7+'23'!S7+'24'!S7+'25'!S7+'26'!S7+'27'!S7+'28'!S7+'29'!S7+'30'!S7+'31'!S7+'32'!S7+'33'!S7+'34'!S7+'35'!S7+'36'!S7+'37'!S7+'38'!S7+'39'!S7</f>
        <v>100.07082336297522</v>
      </c>
      <c r="D8" s="193">
        <f>'1'!U7+'2'!U7+'3'!U7+'4'!U7+'5'!U7+'6'!U7+'7'!U7+'8'!U7+'9'!U7+'10'!U7+'11'!U7+'12'!U7+'13'!U7+'14'!U7+'15'!U7+'16'!U7+'17'!U7+'18'!U7+'19'!U7+'20'!U7+'21'!U7+'22'!U7+'23'!U7+'24'!U7+'25'!U7+'26'!U7+'27'!U7+'28'!U7+'29'!U7+'30'!U7+'31'!U7+'32'!U7+'33'!U7+'34'!U7+'35'!U7+'36'!U7+'37'!U7+'38'!U7+'39'!U7</f>
        <v>57.733167324793378</v>
      </c>
      <c r="E8" s="120">
        <f>'1'!W7+'2'!W7+'3'!W7+'4'!W7+'5'!W7+'6'!W7+'7'!W7+'8'!W7+'9'!W7+'10'!W7+'11'!W7+'12'!W7+'13'!W7+'14'!W7+'15'!W7+'16'!W7+'17'!W7+'18'!W7+'19'!W7+'20'!W7+'21'!W7+'22'!W7+'23'!W7+'24'!W7+'25'!W7+'26'!W7+'27'!W7+'28'!W7+'29'!W7+'30'!W7+'31'!W7+'32'!W7+'33'!W7+'34'!W7+'35'!W7+'36'!W7+'37'!W7+'38'!W7+'39'!W7</f>
        <v>4</v>
      </c>
      <c r="F8" s="172">
        <f>'1'!Y7+'2'!Y7+'3'!Y7+'4'!Y7+'5'!Y7+'6'!Y7+'7'!Y7+'8'!Y7+'9'!Y7+'10'!Y7+'11'!Y7+'12'!Y7+'13'!Y7+'14'!Y7+'15'!Y7+'16'!Y7+'17'!Y7+'18'!Y7+'19'!Y7+'20'!Y7+'21'!Y7+'22'!Y7+'23'!Y7+'24'!Y7+'25'!Y7+'26'!Y7+'27'!Y7+'28'!Y7+'29'!Y7+'30'!Y7+'31'!Y7+'32'!Y7+'33'!Y7+'34'!Y7+'35'!Y7+'36'!Y7+'37'!Y7+'38'!Y7+'39'!Y7</f>
        <v>0</v>
      </c>
      <c r="G8" s="117">
        <v>3</v>
      </c>
      <c r="I8" s="144" t="s">
        <v>260</v>
      </c>
      <c r="J8" s="448">
        <f>J6/J7</f>
        <v>1.2870462262079285</v>
      </c>
      <c r="K8" s="150">
        <f>K6/K7*100</f>
        <v>0.12126152718008718</v>
      </c>
      <c r="L8" s="148" t="s">
        <v>262</v>
      </c>
      <c r="M8" s="151" t="s">
        <v>262</v>
      </c>
      <c r="O8" s="49"/>
      <c r="P8" s="436" t="s">
        <v>564</v>
      </c>
      <c r="Q8" s="436">
        <v>3587529</v>
      </c>
      <c r="R8" s="436">
        <v>3385318</v>
      </c>
    </row>
    <row r="9" spans="1:18" x14ac:dyDescent="0.2">
      <c r="A9" s="159" t="s">
        <v>222</v>
      </c>
      <c r="B9" s="3" t="s">
        <v>27</v>
      </c>
      <c r="C9" s="174">
        <f>'1'!S8+'2'!S8+'3'!S8+'4'!S8+'5'!S8+'6'!S8+'7'!S8+'8'!S8+'9'!S8+'10'!S8+'11'!S8+'12'!S8+'13'!S8+'14'!S8+'15'!S8+'16'!S8+'17'!S8+'18'!S8+'19'!S8+'20'!S8+'21'!S8+'22'!S8+'23'!S8+'24'!S8+'25'!S8+'26'!S8+'27'!S8+'28'!S8+'29'!S8+'30'!S8+'31'!S8+'32'!S8+'33'!S8+'34'!S8+'35'!S8+'36'!S8+'37'!S8+'38'!S8+'39'!S8</f>
        <v>101.55530250781982</v>
      </c>
      <c r="D9" s="193">
        <f>'1'!U8+'2'!U8+'3'!U8+'4'!U8+'5'!U8+'6'!U8+'7'!U8+'8'!U8+'9'!U8+'10'!U8+'11'!U8+'12'!U8+'13'!U8+'14'!U8+'15'!U8+'16'!U8+'17'!U8+'18'!U8+'19'!U8+'20'!U8+'21'!U8+'22'!U8+'23'!U8+'24'!U8+'25'!U8+'26'!U8+'27'!U8+'28'!U8+'29'!U8+'30'!U8+'31'!U8+'32'!U8+'33'!U8+'34'!U8+'35'!U8+'36'!U8+'37'!U8+'38'!U8+'39'!U8</f>
        <v>56.897871471268616</v>
      </c>
      <c r="E9" s="120">
        <f>'1'!W8+'2'!W8+'3'!W8+'4'!W8+'5'!W8+'6'!W8+'7'!W8+'8'!W8+'9'!W8+'10'!W8+'11'!W8+'12'!W8+'13'!W8+'14'!W8+'15'!W8+'16'!W8+'17'!W8+'18'!W8+'19'!W8+'20'!W8+'21'!W8+'22'!W8+'23'!W8+'24'!W8+'25'!W8+'26'!W8+'27'!W8+'28'!W8+'29'!W8+'30'!W8+'31'!W8+'32'!W8+'33'!W8+'34'!W8+'35'!W8+'36'!W8+'37'!W8+'38'!W8+'39'!W8</f>
        <v>3</v>
      </c>
      <c r="F9" s="172">
        <f>'1'!Y8+'2'!Y8+'3'!Y8+'4'!Y8+'5'!Y8+'6'!Y8+'7'!Y8+'8'!Y8+'9'!Y8+'10'!Y8+'11'!Y8+'12'!Y8+'13'!Y8+'14'!Y8+'15'!Y8+'16'!Y8+'17'!Y8+'18'!Y8+'19'!Y8+'20'!Y8+'21'!Y8+'22'!Y8+'23'!Y8+'24'!Y8+'25'!Y8+'26'!Y8+'27'!Y8+'28'!Y8+'29'!Y8+'30'!Y8+'31'!Y8+'32'!Y8+'33'!Y8+'34'!Y8+'35'!Y8+'36'!Y8+'37'!Y8+'38'!Y8+'39'!Y8</f>
        <v>2</v>
      </c>
      <c r="G9" s="117">
        <v>4</v>
      </c>
      <c r="I9" s="152" t="s">
        <v>125</v>
      </c>
      <c r="J9" s="459" t="s">
        <v>610</v>
      </c>
      <c r="K9" s="460"/>
      <c r="L9" s="153"/>
      <c r="M9" s="154"/>
      <c r="O9" s="49"/>
      <c r="P9" s="436" t="s">
        <v>565</v>
      </c>
      <c r="Q9" s="436">
        <v>1982260</v>
      </c>
      <c r="R9" s="436">
        <v>1908128</v>
      </c>
    </row>
    <row r="10" spans="1:18" x14ac:dyDescent="0.2">
      <c r="A10" s="2" t="s">
        <v>223</v>
      </c>
      <c r="B10" s="10" t="s">
        <v>191</v>
      </c>
      <c r="C10" s="175">
        <f>'1'!S9+'2'!S9+'3'!S9+'4'!S9+'5'!S9+'6'!S9+'7'!S9+'8'!S9+'9'!S9+'10'!S9+'11'!S9+'12'!S9+'13'!S9+'14'!S9+'15'!S9+'16'!S9+'17'!S9+'18'!S9+'19'!S9+'20'!S9+'21'!S9+'22'!S9+'23'!S9+'24'!S9+'25'!S9+'26'!S9+'27'!S9+'28'!S9+'29'!S9+'30'!S9+'31'!S9+'32'!S9+'33'!S9+'34'!S9+'35'!S9+'36'!S9+'37'!S9+'38'!S9+'39'!S9</f>
        <v>102.58416198940631</v>
      </c>
      <c r="D10" s="194">
        <f>'1'!U9+'2'!U9+'3'!U9+'4'!U9+'5'!U9+'6'!U9+'7'!U9+'8'!U9+'9'!U9+'10'!U9+'11'!U9+'12'!U9+'13'!U9+'14'!U9+'15'!U9+'16'!U9+'17'!U9+'18'!U9+'19'!U9+'20'!U9+'21'!U9+'22'!U9+'23'!U9+'24'!U9+'25'!U9+'26'!U9+'27'!U9+'28'!U9+'29'!U9+'30'!U9+'31'!U9+'32'!U9+'33'!U9+'34'!U9+'35'!U9+'36'!U9+'37'!U9+'38'!U9+'39'!U9</f>
        <v>30.918184728211223</v>
      </c>
      <c r="E10" s="119">
        <f>'1'!W9+'2'!W9+'3'!W9+'4'!W9+'5'!W9+'6'!W9+'7'!W9+'8'!W9+'9'!W9+'10'!W9+'11'!W9+'12'!W9+'13'!W9+'14'!W9+'15'!W9+'16'!W9+'17'!W9+'18'!W9+'19'!W9+'20'!W9+'21'!W9+'22'!W9+'23'!W9+'24'!W9+'25'!W9+'26'!W9+'27'!W9+'28'!W9+'29'!W9+'30'!W9+'31'!W9+'32'!W9+'33'!W9+'34'!W9+'35'!W9+'36'!W9+'37'!W9+'38'!W9+'39'!W9</f>
        <v>12</v>
      </c>
      <c r="F10" s="171">
        <f>'1'!Y9+'2'!Y9+'3'!Y9+'4'!Y9+'5'!Y9+'6'!Y9+'7'!Y9+'8'!Y9+'9'!Y9+'10'!Y9+'11'!Y9+'12'!Y9+'13'!Y9+'14'!Y9+'15'!Y9+'16'!Y9+'17'!Y9+'18'!Y9+'19'!Y9+'20'!Y9+'21'!Y9+'22'!Y9+'23'!Y9+'24'!Y9+'25'!Y9+'26'!Y9+'27'!Y9+'28'!Y9+'29'!Y9+'30'!Y9+'31'!Y9+'32'!Y9+'33'!Y9+'34'!Y9+'35'!Y9+'36'!Y9+'37'!Y9+'38'!Y9+'39'!Y9</f>
        <v>12</v>
      </c>
      <c r="G10" s="116">
        <v>5</v>
      </c>
      <c r="I10" s="26" t="s">
        <v>261</v>
      </c>
      <c r="O10" s="49"/>
      <c r="P10" s="436" t="s">
        <v>566</v>
      </c>
      <c r="Q10" s="436">
        <v>2933055</v>
      </c>
      <c r="R10" s="436">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38.262910798122071</v>
      </c>
      <c r="E11" s="120">
        <f>'1'!W10+'2'!W10+'3'!W10+'4'!W10+'5'!W10+'6'!W10+'7'!W10+'8'!W10+'9'!W10+'10'!W10+'11'!W10+'12'!W10+'13'!W10+'14'!W10+'15'!W10+'16'!W10+'17'!W10+'18'!W10+'19'!W10+'20'!W10+'21'!W10+'22'!W10+'23'!W10+'24'!W10+'25'!W10+'26'!W10+'27'!W10+'28'!W10+'29'!W10+'30'!W10+'31'!W10+'32'!W10+'33'!W10+'34'!W10+'35'!W10+'36'!W10+'37'!W10+'38'!W10+'39'!W10</f>
        <v>27</v>
      </c>
      <c r="F11" s="172">
        <f>'1'!Y10+'2'!Y10+'3'!Y10+'4'!Y10+'5'!Y10+'6'!Y10+'7'!Y10+'8'!Y10+'9'!Y10+'10'!Y10+'11'!Y10+'12'!Y10+'13'!Y10+'14'!Y10+'15'!Y10+'16'!Y10+'17'!Y10+'18'!Y10+'19'!Y10+'20'!Y10+'21'!Y10+'22'!Y10+'23'!Y10+'24'!Y10+'25'!Y10+'26'!Y10+'27'!Y10+'28'!Y10+'29'!Y10+'30'!Y10+'31'!Y10+'32'!Y10+'33'!Y10+'34'!Y10+'35'!Y10+'36'!Y10+'37'!Y10+'38'!Y10+'39'!Y10</f>
        <v>21</v>
      </c>
      <c r="G11" s="117">
        <v>6</v>
      </c>
      <c r="O11" s="49"/>
      <c r="P11" s="436" t="s">
        <v>567</v>
      </c>
      <c r="Q11" s="436">
        <v>1278601</v>
      </c>
      <c r="R11" s="436">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132.0176964926211</v>
      </c>
      <c r="D12" s="193">
        <f>'1'!U11+'2'!U11+'3'!U11+'4'!U11+'5'!U11+'6'!U11+'7'!U11+'8'!U11+'9'!U11+'10'!U11+'11'!U11+'12'!U11+'13'!U11+'14'!U11+'15'!U11+'16'!U11+'17'!U11+'18'!U11+'19'!U11+'20'!U11+'21'!U11+'22'!U11+'23'!U11+'24'!U11+'25'!U11+'26'!U11+'27'!U11+'28'!U11+'29'!U11+'30'!U11+'31'!U11+'32'!U11+'33'!U11+'34'!U11+'35'!U11+'36'!U11+'37'!U11+'38'!U11+'39'!U11</f>
        <v>38.646280044254155</v>
      </c>
      <c r="E12" s="120">
        <f>'1'!W11+'2'!W11+'3'!W11+'4'!W11+'5'!W11+'6'!W11+'7'!W11+'8'!W11+'9'!W11+'10'!W11+'11'!W11+'12'!W11+'13'!W11+'14'!W11+'15'!W11+'16'!W11+'17'!W11+'18'!W11+'19'!W11+'20'!W11+'21'!W11+'22'!W11+'23'!W11+'24'!W11+'25'!W11+'26'!W11+'27'!W11+'28'!W11+'29'!W11+'30'!W11+'31'!W11+'32'!W11+'33'!W11+'34'!W11+'35'!W11+'36'!W11+'37'!W11+'38'!W11+'39'!W11</f>
        <v>3</v>
      </c>
      <c r="F12" s="172">
        <f>'1'!Y11+'2'!Y11+'3'!Y11+'4'!Y11+'5'!Y11+'6'!Y11+'7'!Y11+'8'!Y11+'9'!Y11+'10'!Y11+'11'!Y11+'12'!Y11+'13'!Y11+'14'!Y11+'15'!Y11+'16'!Y11+'17'!Y11+'18'!Y11+'19'!Y11+'20'!Y11+'21'!Y11+'22'!Y11+'23'!Y11+'24'!Y11+'25'!Y11+'26'!Y11+'27'!Y11+'28'!Y11+'29'!Y11+'30'!Y11+'31'!Y11+'32'!Y11+'33'!Y11+'34'!Y11+'35'!Y11+'36'!Y11+'37'!Y11+'38'!Y11+'39'!Y11</f>
        <v>3</v>
      </c>
      <c r="G12" s="117">
        <v>7</v>
      </c>
      <c r="I12" s="26" t="s">
        <v>320</v>
      </c>
      <c r="J12" s="180">
        <f>最終需要_まとめ!C45</f>
        <v>3900</v>
      </c>
      <c r="O12" s="49"/>
      <c r="P12" s="436" t="s">
        <v>568</v>
      </c>
      <c r="Q12" s="436">
        <v>2700326</v>
      </c>
      <c r="R12" s="436">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30.336402636810718</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700.69931840014658</v>
      </c>
      <c r="M13" t="s">
        <v>178</v>
      </c>
      <c r="O13" s="49"/>
      <c r="P13" s="436" t="s">
        <v>569</v>
      </c>
      <c r="Q13" s="436">
        <v>1115874</v>
      </c>
      <c r="R13" s="436">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103.83388523379931</v>
      </c>
      <c r="D14" s="193">
        <f>'1'!U13+'2'!U13+'3'!U13+'4'!U13+'5'!U13+'6'!U13+'7'!U13+'8'!U13+'9'!U13+'10'!U13+'11'!U13+'12'!U13+'13'!U13+'14'!U13+'15'!U13+'16'!U13+'17'!U13+'18'!U13+'19'!U13+'20'!U13+'21'!U13+'22'!U13+'23'!U13+'24'!U13+'25'!U13+'26'!U13+'27'!U13+'28'!U13+'29'!U13+'30'!U13+'31'!U13+'32'!U13+'33'!U13+'34'!U13+'35'!U13+'36'!U13+'37'!U13+'38'!U13+'39'!U13</f>
        <v>29.979319698452208</v>
      </c>
      <c r="E14" s="120">
        <f>'1'!W13+'2'!W13+'3'!W13+'4'!W13+'5'!W13+'6'!W13+'7'!W13+'8'!W13+'9'!W13+'10'!W13+'11'!W13+'12'!W13+'13'!W13+'14'!W13+'15'!W13+'16'!W13+'17'!W13+'18'!W13+'19'!W13+'20'!W13+'21'!W13+'22'!W13+'23'!W13+'24'!W13+'25'!W13+'26'!W13+'27'!W13+'28'!W13+'29'!W13+'30'!W13+'31'!W13+'32'!W13+'33'!W13+'34'!W13+'35'!W13+'36'!W13+'37'!W13+'38'!W13+'39'!W13</f>
        <v>4</v>
      </c>
      <c r="F14" s="172">
        <f>'1'!Y13+'2'!Y13+'3'!Y13+'4'!Y13+'5'!Y13+'6'!Y13+'7'!Y13+'8'!Y13+'9'!Y13+'10'!Y13+'11'!Y13+'12'!Y13+'13'!Y13+'14'!Y13+'15'!Y13+'16'!Y13+'17'!Y13+'18'!Y13+'19'!Y13+'20'!Y13+'21'!Y13+'22'!Y13+'23'!Y13+'24'!Y13+'25'!Y13+'26'!Y13+'27'!Y13+'28'!Y13+'29'!Y13+'30'!Y13+'31'!Y13+'32'!Y13+'33'!Y13+'34'!Y13+'35'!Y13+'36'!Y13+'37'!Y13+'38'!Y13+'39'!Y13</f>
        <v>4</v>
      </c>
      <c r="G14" s="117">
        <v>9</v>
      </c>
      <c r="I14" s="178" t="s">
        <v>322</v>
      </c>
      <c r="J14" s="184">
        <f>'1'!R44+'2'!R44+'3'!R44+'4'!R44+'5'!R44+'6'!R44+'7'!R44+'8'!R44+'9'!R44+'10'!R44+'11'!R44+'12'!R44+'13'!R44+'14'!R44+'15'!R44+'16'!R44+'17'!R44+'18'!R44+'19'!R44+'20'!R44+'21'!R44+'22'!R44+'23'!R44+'24'!R44+'25'!R44+'26'!R44+'27'!R44+'28'!R44+'29'!R44+'30'!R44+'31'!R44+'32'!R44+'33'!R44+'34'!R44+'35'!R44+'36'!R44+'37'!R44+'38'!R44+'39'!R44</f>
        <v>418.77706949069909</v>
      </c>
      <c r="O14" s="49"/>
      <c r="P14" s="436" t="s">
        <v>570</v>
      </c>
      <c r="Q14" s="436">
        <v>672561</v>
      </c>
      <c r="R14" s="436">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114.61539458044746</v>
      </c>
      <c r="D15" s="193">
        <f>'1'!U14+'2'!U14+'3'!U14+'4'!U14+'5'!U14+'6'!U14+'7'!U14+'8'!U14+'9'!U14+'10'!U14+'11'!U14+'12'!U14+'13'!U14+'14'!U14+'15'!U14+'16'!U14+'17'!U14+'18'!U14+'19'!U14+'20'!U14+'21'!U14+'22'!U14+'23'!U14+'24'!U14+'25'!U14+'26'!U14+'27'!U14+'28'!U14+'29'!U14+'30'!U14+'31'!U14+'32'!U14+'33'!U14+'34'!U14+'35'!U14+'36'!U14+'37'!U14+'38'!U14+'39'!U14</f>
        <v>36.987363121127132</v>
      </c>
      <c r="E15" s="120">
        <f>'1'!W14+'2'!W14+'3'!W14+'4'!W14+'5'!W14+'6'!W14+'7'!W14+'8'!W14+'9'!W14+'10'!W14+'11'!W14+'12'!W14+'13'!W14+'14'!W14+'15'!W14+'16'!W14+'17'!W14+'18'!W14+'19'!W14+'20'!W14+'21'!W14+'22'!W14+'23'!W14+'24'!W14+'25'!W14+'26'!W14+'27'!W14+'28'!W14+'29'!W14+'30'!W14+'31'!W14+'32'!W14+'33'!W14+'34'!W14+'35'!W14+'36'!W14+'37'!W14+'38'!W14+'39'!W14</f>
        <v>4</v>
      </c>
      <c r="F15" s="172">
        <f>'1'!Y14+'2'!Y14+'3'!Y14+'4'!Y14+'5'!Y14+'6'!Y14+'7'!Y14+'8'!Y14+'9'!Y14+'10'!Y14+'11'!Y14+'12'!Y14+'13'!Y14+'14'!Y14+'15'!Y14+'16'!Y14+'17'!Y14+'18'!Y14+'19'!Y14+'20'!Y14+'21'!Y14+'22'!Y14+'23'!Y14+'24'!Y14+'25'!Y14+'26'!Y14+'27'!Y14+'28'!Y14+'29'!Y14+'30'!Y14+'31'!Y14+'32'!Y14+'33'!Y14+'34'!Y14+'35'!Y14+'36'!Y14+'37'!Y14+'38'!Y14+'39'!Y14</f>
        <v>4</v>
      </c>
      <c r="G15" s="117">
        <v>10</v>
      </c>
      <c r="I15" s="179" t="s">
        <v>323</v>
      </c>
      <c r="J15" s="182">
        <f>J12+J13+J14</f>
        <v>5019.4763878908461</v>
      </c>
      <c r="O15" s="49"/>
      <c r="P15" s="436" t="s">
        <v>571</v>
      </c>
      <c r="Q15" s="436">
        <v>474157</v>
      </c>
      <c r="R15" s="436">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106.2793119945671</v>
      </c>
      <c r="D16" s="193">
        <f>'1'!U15+'2'!U15+'3'!U15+'4'!U15+'5'!U15+'6'!U15+'7'!U15+'8'!U15+'9'!U15+'10'!U15+'11'!U15+'12'!U15+'13'!U15+'14'!U15+'15'!U15+'16'!U15+'17'!U15+'18'!U15+'19'!U15+'20'!U15+'21'!U15+'22'!U15+'23'!U15+'24'!U15+'25'!U15+'26'!U15+'27'!U15+'28'!U15+'29'!U15+'30'!U15+'31'!U15+'32'!U15+'33'!U15+'34'!U15+'35'!U15+'36'!U15+'37'!U15+'38'!U15+'39'!U15</f>
        <v>48.756142005149798</v>
      </c>
      <c r="E16" s="120">
        <f>'1'!W15+'2'!W15+'3'!W15+'4'!W15+'5'!W15+'6'!W15+'7'!W15+'8'!W15+'9'!W15+'10'!W15+'11'!W15+'12'!W15+'13'!W15+'14'!W15+'15'!W15+'16'!W15+'17'!W15+'18'!W15+'19'!W15+'20'!W15+'21'!W15+'22'!W15+'23'!W15+'24'!W15+'25'!W15+'26'!W15+'27'!W15+'28'!W15+'29'!W15+'30'!W15+'31'!W15+'32'!W15+'33'!W15+'34'!W15+'35'!W15+'36'!W15+'37'!W15+'38'!W15+'39'!W15</f>
        <v>5</v>
      </c>
      <c r="F16" s="172">
        <f>'1'!Y15+'2'!Y15+'3'!Y15+'4'!Y15+'5'!Y15+'6'!Y15+'7'!Y15+'8'!Y15+'9'!Y15+'10'!Y15+'11'!Y15+'12'!Y15+'13'!Y15+'14'!Y15+'15'!Y15+'16'!Y15+'17'!Y15+'18'!Y15+'19'!Y15+'20'!Y15+'21'!Y15+'22'!Y15+'23'!Y15+'24'!Y15+'25'!Y15+'26'!Y15+'27'!Y15+'28'!Y15+'29'!Y15+'30'!Y15+'31'!Y15+'32'!Y15+'33'!Y15+'34'!Y15+'35'!Y15+'36'!Y15+'37'!Y15+'38'!Y15+'39'!Y15</f>
        <v>5</v>
      </c>
      <c r="G16" s="117">
        <v>11</v>
      </c>
      <c r="J16" s="181" t="s">
        <v>355</v>
      </c>
      <c r="O16" s="49"/>
      <c r="P16" s="436" t="s">
        <v>572</v>
      </c>
      <c r="Q16" s="436">
        <v>469330</v>
      </c>
      <c r="R16" s="436">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152.4304611566582</v>
      </c>
      <c r="D17" s="193">
        <f>'1'!U16+'2'!U16+'3'!U16+'4'!U16+'5'!U16+'6'!U16+'7'!U16+'8'!U16+'9'!U16+'10'!U16+'11'!U16+'12'!U16+'13'!U16+'14'!U16+'15'!U16+'16'!U16+'17'!U16+'18'!U16+'19'!U16+'20'!U16+'21'!U16+'22'!U16+'23'!U16+'24'!U16+'25'!U16+'26'!U16+'27'!U16+'28'!U16+'29'!U16+'30'!U16+'31'!U16+'32'!U16+'33'!U16+'34'!U16+'35'!U16+'36'!U16+'37'!U16+'38'!U16+'39'!U16</f>
        <v>36.577494339797937</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36"/>
      <c r="Q17" s="436"/>
      <c r="R17" s="436"/>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125.88724404908976</v>
      </c>
      <c r="D18" s="193">
        <f>'1'!U17+'2'!U17+'3'!U17+'4'!U17+'5'!U17+'6'!U17+'7'!U17+'8'!U17+'9'!U17+'10'!U17+'11'!U17+'12'!U17+'13'!U17+'14'!U17+'15'!U17+'16'!U17+'17'!U17+'18'!U17+'19'!U17+'20'!U17+'21'!U17+'22'!U17+'23'!U17+'24'!U17+'25'!U17+'26'!U17+'27'!U17+'28'!U17+'29'!U17+'30'!U17+'31'!U17+'32'!U17+'33'!U17+'34'!U17+'35'!U17+'36'!U17+'37'!U17+'38'!U17+'39'!U17</f>
        <v>28.028509063824821</v>
      </c>
      <c r="E18" s="120">
        <f>'1'!W17+'2'!W17+'3'!W17+'4'!W17+'5'!W17+'6'!W17+'7'!W17+'8'!W17+'9'!W17+'10'!W17+'11'!W17+'12'!W17+'13'!W17+'14'!W17+'15'!W17+'16'!W17+'17'!W17+'18'!W17+'19'!W17+'20'!W17+'21'!W17+'22'!W17+'23'!W17+'24'!W17+'25'!W17+'26'!W17+'27'!W17+'28'!W17+'29'!W17+'30'!W17+'31'!W17+'32'!W17+'33'!W17+'34'!W17+'35'!W17+'36'!W17+'37'!W17+'38'!W17+'39'!W17</f>
        <v>3</v>
      </c>
      <c r="F18" s="172">
        <f>'1'!Y17+'2'!Y17+'3'!Y17+'4'!Y17+'5'!Y17+'6'!Y17+'7'!Y17+'8'!Y17+'9'!Y17+'10'!Y17+'11'!Y17+'12'!Y17+'13'!Y17+'14'!Y17+'15'!Y17+'16'!Y17+'17'!Y17+'18'!Y17+'19'!Y17+'20'!Y17+'21'!Y17+'22'!Y17+'23'!Y17+'24'!Y17+'25'!Y17+'26'!Y17+'27'!Y17+'28'!Y17+'29'!Y17+'30'!Y17+'31'!Y17+'32'!Y17+'33'!Y17+'34'!Y17+'35'!Y17+'36'!Y17+'37'!Y17+'38'!Y17+'39'!Y17</f>
        <v>3</v>
      </c>
      <c r="G18" s="117">
        <v>13</v>
      </c>
      <c r="O18" s="49">
        <v>100</v>
      </c>
      <c r="P18" s="437" t="s">
        <v>563</v>
      </c>
      <c r="Q18" s="436">
        <v>7098009</v>
      </c>
      <c r="R18" s="436">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110.12572387259384</v>
      </c>
      <c r="D19" s="193">
        <f>'1'!U18+'2'!U18+'3'!U18+'4'!U18+'5'!U18+'6'!U18+'7'!U18+'8'!U18+'9'!U18+'10'!U18+'11'!U18+'12'!U18+'13'!U18+'14'!U18+'15'!U18+'16'!U18+'17'!U18+'18'!U18+'19'!U18+'20'!U18+'21'!U18+'22'!U18+'23'!U18+'24'!U18+'25'!U18+'26'!U18+'27'!U18+'28'!U18+'29'!U18+'30'!U18+'31'!U18+'32'!U18+'33'!U18+'34'!U18+'35'!U18+'36'!U18+'37'!U18+'38'!U18+'39'!U18</f>
        <v>46.864719209928424</v>
      </c>
      <c r="E19" s="120">
        <f>'1'!W18+'2'!W18+'3'!W18+'4'!W18+'5'!W18+'6'!W18+'7'!W18+'8'!W18+'9'!W18+'10'!W18+'11'!W18+'12'!W18+'13'!W18+'14'!W18+'15'!W18+'16'!W18+'17'!W18+'18'!W18+'19'!W18+'20'!W18+'21'!W18+'22'!W18+'23'!W18+'24'!W18+'25'!W18+'26'!W18+'27'!W18+'28'!W18+'29'!W18+'30'!W18+'31'!W18+'32'!W18+'33'!W18+'34'!W18+'35'!W18+'36'!W18+'37'!W18+'38'!W18+'39'!W18</f>
        <v>10</v>
      </c>
      <c r="F19" s="172">
        <f>'1'!Y18+'2'!Y18+'3'!Y18+'4'!Y18+'5'!Y18+'6'!Y18+'7'!Y18+'8'!Y18+'9'!Y18+'10'!Y18+'11'!Y18+'12'!Y18+'13'!Y18+'14'!Y18+'15'!Y18+'16'!Y18+'17'!Y18+'18'!Y18+'19'!Y18+'20'!Y18+'21'!Y18+'22'!Y18+'23'!Y18+'24'!Y18+'25'!Y18+'26'!Y18+'27'!Y18+'28'!Y18+'29'!Y18+'30'!Y18+'31'!Y18+'32'!Y18+'33'!Y18+'34'!Y18+'35'!Y18+'36'!Y18+'37'!Y18+'38'!Y18+'39'!Y18</f>
        <v>8</v>
      </c>
      <c r="G19" s="117">
        <v>14</v>
      </c>
      <c r="L19" t="s">
        <v>612</v>
      </c>
      <c r="O19" s="49"/>
      <c r="P19" s="437" t="s">
        <v>573</v>
      </c>
      <c r="Q19" s="442">
        <v>3587529</v>
      </c>
      <c r="R19" s="436">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102.57671098370035</v>
      </c>
      <c r="D20" s="193">
        <f>'1'!U19+'2'!U19+'3'!U19+'4'!U19+'5'!U19+'6'!U19+'7'!U19+'8'!U19+'9'!U19+'10'!U19+'11'!U19+'12'!U19+'13'!U19+'14'!U19+'15'!U19+'16'!U19+'17'!U19+'18'!U19+'19'!U19+'20'!U19+'21'!U19+'22'!U19+'23'!U19+'24'!U19+'25'!U19+'26'!U19+'27'!U19+'28'!U19+'29'!U19+'30'!U19+'31'!U19+'32'!U19+'33'!U19+'34'!U19+'35'!U19+'36'!U19+'37'!U19+'38'!U19+'39'!U19</f>
        <v>42.317990661134218</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4</v>
      </c>
      <c r="G20" s="117">
        <v>15</v>
      </c>
      <c r="O20" s="49">
        <v>202</v>
      </c>
      <c r="P20" s="437" t="s">
        <v>574</v>
      </c>
      <c r="Q20" s="436">
        <v>1983439</v>
      </c>
      <c r="R20" s="436">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44.051299826689778</v>
      </c>
      <c r="E21" s="120">
        <f>'1'!W20+'2'!W20+'3'!W20+'4'!W20+'5'!W20+'6'!W20+'7'!W20+'8'!W20+'9'!W20+'10'!W20+'11'!W20+'12'!W20+'13'!W20+'14'!W20+'15'!W20+'16'!W20+'17'!W20+'18'!W20+'19'!W20+'20'!W20+'21'!W20+'22'!W20+'23'!W20+'24'!W20+'25'!W20+'26'!W20+'27'!W20+'28'!W20+'29'!W20+'30'!W20+'31'!W20+'32'!W20+'33'!W20+'34'!W20+'35'!W20+'36'!W20+'37'!W20+'38'!W20+'39'!W20</f>
        <v>7</v>
      </c>
      <c r="F21" s="172">
        <f>'1'!Y20+'2'!Y20+'3'!Y20+'4'!Y20+'5'!Y20+'6'!Y20+'7'!Y20+'8'!Y20+'9'!Y20+'10'!Y20+'11'!Y20+'12'!Y20+'13'!Y20+'14'!Y20+'15'!Y20+'16'!Y20+'17'!Y20+'18'!Y20+'19'!Y20+'20'!Y20+'21'!Y20+'22'!Y20+'23'!Y20+'24'!Y20+'25'!Y20+'26'!Y20+'27'!Y20+'28'!Y20+'29'!Y20+'30'!Y20+'31'!Y20+'32'!Y20+'33'!Y20+'34'!Y20+'35'!Y20+'36'!Y20+'37'!Y20+'38'!Y20+'39'!Y20</f>
        <v>7</v>
      </c>
      <c r="G21" s="117">
        <v>16</v>
      </c>
      <c r="O21" s="49">
        <v>204</v>
      </c>
      <c r="P21" s="437" t="s">
        <v>575</v>
      </c>
      <c r="Q21" s="436">
        <v>1396599</v>
      </c>
      <c r="R21" s="436">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107.47505308057292</v>
      </c>
      <c r="D22" s="193">
        <f>'1'!U21+'2'!U21+'3'!U21+'4'!U21+'5'!U21+'6'!U21+'7'!U21+'8'!U21+'9'!U21+'10'!U21+'11'!U21+'12'!U21+'13'!U21+'14'!U21+'15'!U21+'16'!U21+'17'!U21+'18'!U21+'19'!U21+'20'!U21+'21'!U21+'22'!U21+'23'!U21+'24'!U21+'25'!U21+'26'!U21+'27'!U21+'28'!U21+'29'!U21+'30'!U21+'31'!U21+'32'!U21+'33'!U21+'34'!U21+'35'!U21+'36'!U21+'37'!U21+'38'!U21+'39'!U21</f>
        <v>42.090506378179377</v>
      </c>
      <c r="E22" s="120">
        <f>'1'!W21+'2'!W21+'3'!W21+'4'!W21+'5'!W21+'6'!W21+'7'!W21+'8'!W21+'9'!W21+'10'!W21+'11'!W21+'12'!W21+'13'!W21+'14'!W21+'15'!W21+'16'!W21+'17'!W21+'18'!W21+'19'!W21+'20'!W21+'21'!W21+'22'!W21+'23'!W21+'24'!W21+'25'!W21+'26'!W21+'27'!W21+'28'!W21+'29'!W21+'30'!W21+'31'!W21+'32'!W21+'33'!W21+'34'!W21+'35'!W21+'36'!W21+'37'!W21+'38'!W21+'39'!W21</f>
        <v>5</v>
      </c>
      <c r="F22" s="172">
        <f>'1'!Y21+'2'!Y21+'3'!Y21+'4'!Y21+'5'!Y21+'6'!Y21+'7'!Y21+'8'!Y21+'9'!Y21+'10'!Y21+'11'!Y21+'12'!Y21+'13'!Y21+'14'!Y21+'15'!Y21+'16'!Y21+'17'!Y21+'18'!Y21+'19'!Y21+'20'!Y21+'21'!Y21+'22'!Y21+'23'!Y21+'24'!Y21+'25'!Y21+'26'!Y21+'27'!Y21+'28'!Y21+'29'!Y21+'30'!Y21+'31'!Y21+'32'!Y21+'33'!Y21+'34'!Y21+'35'!Y21+'36'!Y21+'37'!Y21+'38'!Y21+'39'!Y21</f>
        <v>5</v>
      </c>
      <c r="G22" s="117">
        <v>17</v>
      </c>
      <c r="O22" s="49">
        <v>206</v>
      </c>
      <c r="P22" s="437" t="s">
        <v>576</v>
      </c>
      <c r="Q22" s="436">
        <v>207491</v>
      </c>
      <c r="R22" s="436">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102.28986702866958</v>
      </c>
      <c r="D23" s="193">
        <f>'1'!U22+'2'!U22+'3'!U22+'4'!U22+'5'!U22+'6'!U22+'7'!U22+'8'!U22+'9'!U22+'10'!U22+'11'!U22+'12'!U22+'13'!U22+'14'!U22+'15'!U22+'16'!U22+'17'!U22+'18'!U22+'19'!U22+'20'!U22+'21'!U22+'22'!U22+'23'!U22+'24'!U22+'25'!U22+'26'!U22+'27'!U22+'28'!U22+'29'!U22+'30'!U22+'31'!U22+'32'!U22+'33'!U22+'34'!U22+'35'!U22+'36'!U22+'37'!U22+'38'!U22+'39'!U22</f>
        <v>35.776812063756786</v>
      </c>
      <c r="E23" s="120">
        <f>'1'!W22+'2'!W22+'3'!W22+'4'!W22+'5'!W22+'6'!W22+'7'!W22+'8'!W22+'9'!W22+'10'!W22+'11'!W22+'12'!W22+'13'!W22+'14'!W22+'15'!W22+'16'!W22+'17'!W22+'18'!W22+'19'!W22+'20'!W22+'21'!W22+'22'!W22+'23'!W22+'24'!W22+'25'!W22+'26'!W22+'27'!W22+'28'!W22+'29'!W22+'30'!W22+'31'!W22+'32'!W22+'33'!W22+'34'!W22+'35'!W22+'36'!W22+'37'!W22+'38'!W22+'39'!W22</f>
        <v>9</v>
      </c>
      <c r="F23" s="172">
        <f>'1'!Y22+'2'!Y22+'3'!Y22+'4'!Y22+'5'!Y22+'6'!Y22+'7'!Y22+'8'!Y22+'9'!Y22+'10'!Y22+'11'!Y22+'12'!Y22+'13'!Y22+'14'!Y22+'15'!Y22+'16'!Y22+'17'!Y22+'18'!Y22+'19'!Y22+'20'!Y22+'21'!Y22+'22'!Y22+'23'!Y22+'24'!Y22+'25'!Y22+'26'!Y22+'27'!Y22+'28'!Y22+'29'!Y22+'30'!Y22+'31'!Y22+'32'!Y22+'33'!Y22+'34'!Y22+'35'!Y22+'36'!Y22+'37'!Y22+'38'!Y22+'39'!Y22</f>
        <v>9</v>
      </c>
      <c r="G23" s="117">
        <v>18</v>
      </c>
      <c r="O23" s="49"/>
      <c r="P23" s="437" t="s">
        <v>565</v>
      </c>
      <c r="Q23" s="436">
        <v>1982260</v>
      </c>
      <c r="R23" s="436">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119.38997590823023</v>
      </c>
      <c r="D24" s="193">
        <f>'1'!U23+'2'!U23+'3'!U23+'4'!U23+'5'!U23+'6'!U23+'7'!U23+'8'!U23+'9'!U23+'10'!U23+'11'!U23+'12'!U23+'13'!U23+'14'!U23+'15'!U23+'16'!U23+'17'!U23+'18'!U23+'19'!U23+'20'!U23+'21'!U23+'22'!U23+'23'!U23+'24'!U23+'25'!U23+'26'!U23+'27'!U23+'28'!U23+'29'!U23+'30'!U23+'31'!U23+'32'!U23+'33'!U23+'34'!U23+'35'!U23+'36'!U23+'37'!U23+'38'!U23+'39'!U23</f>
        <v>39.904341666749474</v>
      </c>
      <c r="E24" s="120">
        <f>'1'!W23+'2'!W23+'3'!W23+'4'!W23+'5'!W23+'6'!W23+'7'!W23+'8'!W23+'9'!W23+'10'!W23+'11'!W23+'12'!W23+'13'!W23+'14'!W23+'15'!W23+'16'!W23+'17'!W23+'18'!W23+'19'!W23+'20'!W23+'21'!W23+'22'!W23+'23'!W23+'24'!W23+'25'!W23+'26'!W23+'27'!W23+'28'!W23+'29'!W23+'30'!W23+'31'!W23+'32'!W23+'33'!W23+'34'!W23+'35'!W23+'36'!W23+'37'!W23+'38'!W23+'39'!W23</f>
        <v>3</v>
      </c>
      <c r="F24" s="172">
        <f>'1'!Y23+'2'!Y23+'3'!Y23+'4'!Y23+'5'!Y23+'6'!Y23+'7'!Y23+'8'!Y23+'9'!Y23+'10'!Y23+'11'!Y23+'12'!Y23+'13'!Y23+'14'!Y23+'15'!Y23+'16'!Y23+'17'!Y23+'18'!Y23+'19'!Y23+'20'!Y23+'21'!Y23+'22'!Y23+'23'!Y23+'24'!Y23+'25'!Y23+'26'!Y23+'27'!Y23+'28'!Y23+'29'!Y23+'30'!Y23+'31'!Y23+'32'!Y23+'33'!Y23+'34'!Y23+'35'!Y23+'36'!Y23+'37'!Y23+'38'!Y23+'39'!Y23</f>
        <v>3</v>
      </c>
      <c r="G24" s="117">
        <v>19</v>
      </c>
      <c r="O24" s="49">
        <v>207</v>
      </c>
      <c r="P24" s="437" t="s">
        <v>577</v>
      </c>
      <c r="Q24" s="436">
        <v>654478</v>
      </c>
      <c r="R24" s="436">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112.50196021548464</v>
      </c>
      <c r="D25" s="193">
        <f>'1'!U24+'2'!U24+'3'!U24+'4'!U24+'5'!U24+'6'!U24+'7'!U24+'8'!U24+'9'!U24+'10'!U24+'11'!U24+'12'!U24+'13'!U24+'14'!U24+'15'!U24+'16'!U24+'17'!U24+'18'!U24+'19'!U24+'20'!U24+'21'!U24+'22'!U24+'23'!U24+'24'!U24+'25'!U24+'26'!U24+'27'!U24+'28'!U24+'29'!U24+'30'!U24+'31'!U24+'32'!U24+'33'!U24+'34'!U24+'35'!U24+'36'!U24+'37'!U24+'38'!U24+'39'!U24</f>
        <v>36.196612727841078</v>
      </c>
      <c r="E25" s="120">
        <f>'1'!W24+'2'!W24+'3'!W24+'4'!W24+'5'!W24+'6'!W24+'7'!W24+'8'!W24+'9'!W24+'10'!W24+'11'!W24+'12'!W24+'13'!W24+'14'!W24+'15'!W24+'16'!W24+'17'!W24+'18'!W24+'19'!W24+'20'!W24+'21'!W24+'22'!W24+'23'!W24+'24'!W24+'25'!W24+'26'!W24+'27'!W24+'28'!W24+'29'!W24+'30'!W24+'31'!W24+'32'!W24+'33'!W24+'34'!W24+'35'!W24+'36'!W24+'37'!W24+'38'!W24+'39'!W24</f>
        <v>4</v>
      </c>
      <c r="F25" s="172">
        <f>'1'!Y24+'2'!Y24+'3'!Y24+'4'!Y24+'5'!Y24+'6'!Y24+'7'!Y24+'8'!Y24+'9'!Y24+'10'!Y24+'11'!Y24+'12'!Y24+'13'!Y24+'14'!Y24+'15'!Y24+'16'!Y24+'17'!Y24+'18'!Y24+'19'!Y24+'20'!Y24+'21'!Y24+'22'!Y24+'23'!Y24+'24'!Y24+'25'!Y24+'26'!Y24+'27'!Y24+'28'!Y24+'29'!Y24+'30'!Y24+'31'!Y24+'32'!Y24+'33'!Y24+'34'!Y24+'35'!Y24+'36'!Y24+'37'!Y24+'38'!Y24+'39'!Y24</f>
        <v>4</v>
      </c>
      <c r="G25" s="117">
        <v>20</v>
      </c>
      <c r="O25" s="49">
        <v>214</v>
      </c>
      <c r="P25" s="437" t="s">
        <v>578</v>
      </c>
      <c r="Q25" s="436">
        <v>470475</v>
      </c>
      <c r="R25" s="436">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113.76793177270449</v>
      </c>
      <c r="D26" s="193">
        <f>'1'!U25+'2'!U25+'3'!U25+'4'!U25+'5'!U25+'6'!U25+'7'!U25+'8'!U25+'9'!U25+'10'!U25+'11'!U25+'12'!U25+'13'!U25+'14'!U25+'15'!U25+'16'!U25+'17'!U25+'18'!U25+'19'!U25+'20'!U25+'21'!U25+'22'!U25+'23'!U25+'24'!U25+'25'!U25+'26'!U25+'27'!U25+'28'!U25+'29'!U25+'30'!U25+'31'!U25+'32'!U25+'33'!U25+'34'!U25+'35'!U25+'36'!U25+'37'!U25+'38'!U25+'39'!U25</f>
        <v>24.228559881752627</v>
      </c>
      <c r="E26" s="120">
        <f>'1'!W25+'2'!W25+'3'!W25+'4'!W25+'5'!W25+'6'!W25+'7'!W25+'8'!W25+'9'!W25+'10'!W25+'11'!W25+'12'!W25+'13'!W25+'14'!W25+'15'!W25+'16'!W25+'17'!W25+'18'!W25+'19'!W25+'20'!W25+'21'!W25+'22'!W25+'23'!W25+'24'!W25+'25'!W25+'26'!W25+'27'!W25+'28'!W25+'29'!W25+'30'!W25+'31'!W25+'32'!W25+'33'!W25+'34'!W25+'35'!W25+'36'!W25+'37'!W25+'38'!W25+'39'!W25</f>
        <v>2</v>
      </c>
      <c r="F26" s="172">
        <f>'1'!Y25+'2'!Y25+'3'!Y25+'4'!Y25+'5'!Y25+'6'!Y25+'7'!Y25+'8'!Y25+'9'!Y25+'10'!Y25+'11'!Y25+'12'!Y25+'13'!Y25+'14'!Y25+'15'!Y25+'16'!Y25+'17'!Y25+'18'!Y25+'19'!Y25+'20'!Y25+'21'!Y25+'22'!Y25+'23'!Y25+'24'!Y25+'25'!Y25+'26'!Y25+'27'!Y25+'28'!Y25+'29'!Y25+'30'!Y25+'31'!Y25+'32'!Y25+'33'!Y25+'34'!Y25+'35'!Y25+'36'!Y25+'37'!Y25+'38'!Y25+'39'!Y25</f>
        <v>2</v>
      </c>
      <c r="G26" s="117">
        <v>21</v>
      </c>
      <c r="O26" s="49">
        <v>217</v>
      </c>
      <c r="P26" s="437" t="s">
        <v>579</v>
      </c>
      <c r="Q26" s="436">
        <v>331657</v>
      </c>
      <c r="R26" s="436">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110.16703880450167</v>
      </c>
      <c r="D27" s="195">
        <f>'1'!U26+'2'!U26+'3'!U26+'4'!U26+'5'!U26+'6'!U26+'7'!U26+'8'!U26+'9'!U26+'10'!U26+'11'!U26+'12'!U26+'13'!U26+'14'!U26+'15'!U26+'16'!U26+'17'!U26+'18'!U26+'19'!U26+'20'!U26+'21'!U26+'22'!U26+'23'!U26+'24'!U26+'25'!U26+'26'!U26+'27'!U26+'28'!U26+'29'!U26+'30'!U26+'31'!U26+'32'!U26+'33'!U26+'34'!U26+'35'!U26+'36'!U26+'37'!U26+'38'!U26+'39'!U26</f>
        <v>47.911879618470408</v>
      </c>
      <c r="E27" s="121">
        <f>'1'!W26+'2'!W26+'3'!W26+'4'!W26+'5'!W26+'6'!W26+'7'!W26+'8'!W26+'9'!W26+'10'!W26+'11'!W26+'12'!W26+'13'!W26+'14'!W26+'15'!W26+'16'!W26+'17'!W26+'18'!W26+'19'!W26+'20'!W26+'21'!W26+'22'!W26+'23'!W26+'24'!W26+'25'!W26+'26'!W26+'27'!W26+'28'!W26+'29'!W26+'30'!W26+'31'!W26+'32'!W26+'33'!W26+'34'!W26+'35'!W26+'36'!W26+'37'!W26+'38'!W26+'39'!W26</f>
        <v>7</v>
      </c>
      <c r="F27" s="173">
        <f>'1'!Y26+'2'!Y26+'3'!Y26+'4'!Y26+'5'!Y26+'6'!Y26+'7'!Y26+'8'!Y26+'9'!Y26+'10'!Y26+'11'!Y26+'12'!Y26+'13'!Y26+'14'!Y26+'15'!Y26+'16'!Y26+'17'!Y26+'18'!Y26+'19'!Y26+'20'!Y26+'21'!Y26+'22'!Y26+'23'!Y26+'24'!Y26+'25'!Y26+'26'!Y26+'27'!Y26+'28'!Y26+'29'!Y26+'30'!Y26+'31'!Y26+'32'!Y26+'33'!Y26+'34'!Y26+'35'!Y26+'36'!Y26+'37'!Y26+'38'!Y26+'39'!Y26</f>
        <v>5</v>
      </c>
      <c r="G27" s="55">
        <v>22</v>
      </c>
      <c r="O27" s="49">
        <v>219</v>
      </c>
      <c r="P27" s="437" t="s">
        <v>580</v>
      </c>
      <c r="Q27" s="436">
        <v>462755</v>
      </c>
      <c r="R27" s="436">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119.9213107685265</v>
      </c>
      <c r="D28" s="193">
        <f>'1'!U27+'2'!U27+'3'!U27+'4'!U27+'5'!U27+'6'!U27+'7'!U27+'8'!U27+'9'!U27+'10'!U27+'11'!U27+'12'!U27+'13'!U27+'14'!U27+'15'!U27+'16'!U27+'17'!U27+'18'!U27+'19'!U27+'20'!U27+'21'!U27+'22'!U27+'23'!U27+'24'!U27+'25'!U27+'26'!U27+'27'!U27+'28'!U27+'29'!U27+'30'!U27+'31'!U27+'32'!U27+'33'!U27+'34'!U27+'35'!U27+'36'!U27+'37'!U27+'38'!U27+'39'!U27</f>
        <v>52.749703033081509</v>
      </c>
      <c r="E28" s="120">
        <f>'1'!W27+'2'!W27+'3'!W27+'4'!W27+'5'!W27+'6'!W27+'7'!W27+'8'!W27+'9'!W27+'10'!W27+'11'!W27+'12'!W27+'13'!W27+'14'!W27+'15'!W27+'16'!W27+'17'!W27+'18'!W27+'19'!W27+'20'!W27+'21'!W27+'22'!W27+'23'!W27+'24'!W27+'25'!W27+'26'!W27+'27'!W27+'28'!W27+'29'!W27+'30'!W27+'31'!W27+'32'!W27+'33'!W27+'34'!W27+'35'!W27+'36'!W27+'37'!W27+'38'!W27+'39'!W27</f>
        <v>8</v>
      </c>
      <c r="F28" s="172">
        <f>'1'!Y27+'2'!Y27+'3'!Y27+'4'!Y27+'5'!Y27+'6'!Y27+'7'!Y27+'8'!Y27+'9'!Y27+'10'!Y27+'11'!Y27+'12'!Y27+'13'!Y27+'14'!Y27+'15'!Y27+'16'!Y27+'17'!Y27+'18'!Y27+'19'!Y27+'20'!Y27+'21'!Y27+'22'!Y27+'23'!Y27+'24'!Y27+'25'!Y27+'26'!Y27+'27'!Y27+'28'!Y27+'29'!Y27+'30'!Y27+'31'!Y27+'32'!Y27+'33'!Y27+'34'!Y27+'35'!Y27+'36'!Y27+'37'!Y27+'38'!Y27+'39'!Y27</f>
        <v>6</v>
      </c>
      <c r="G28" s="117">
        <v>23</v>
      </c>
      <c r="O28" s="49">
        <v>301</v>
      </c>
      <c r="P28" s="437" t="s">
        <v>581</v>
      </c>
      <c r="Q28" s="436">
        <v>62895</v>
      </c>
      <c r="R28" s="436">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123.7288220710262</v>
      </c>
      <c r="D29" s="193">
        <f>'1'!U28+'2'!U28+'3'!U28+'4'!U28+'5'!U28+'6'!U28+'7'!U28+'8'!U28+'9'!U28+'10'!U28+'11'!U28+'12'!U28+'13'!U28+'14'!U28+'15'!U28+'16'!U28+'17'!U28+'18'!U28+'19'!U28+'20'!U28+'21'!U28+'22'!U28+'23'!U28+'24'!U28+'25'!U28+'26'!U28+'27'!U28+'28'!U28+'29'!U28+'30'!U28+'31'!U28+'32'!U28+'33'!U28+'34'!U28+'35'!U28+'36'!U28+'37'!U28+'38'!U28+'39'!U28</f>
        <v>42.343896292060336</v>
      </c>
      <c r="E29" s="120">
        <f>'1'!W28+'2'!W28+'3'!W28+'4'!W28+'5'!W28+'6'!W28+'7'!W28+'8'!W28+'9'!W28+'10'!W28+'11'!W28+'12'!W28+'13'!W28+'14'!W28+'15'!W28+'16'!W28+'17'!W28+'18'!W28+'19'!W28+'20'!W28+'21'!W28+'22'!W28+'23'!W28+'24'!W28+'25'!W28+'26'!W28+'27'!W28+'28'!W28+'29'!W28+'30'!W28+'31'!W28+'32'!W28+'33'!W28+'34'!W28+'35'!W28+'36'!W28+'37'!W28+'38'!W28+'39'!W28</f>
        <v>5</v>
      </c>
      <c r="F29" s="172">
        <f>'1'!Y28+'2'!Y28+'3'!Y28+'4'!Y28+'5'!Y28+'6'!Y28+'7'!Y28+'8'!Y28+'9'!Y28+'10'!Y28+'11'!Y28+'12'!Y28+'13'!Y28+'14'!Y28+'15'!Y28+'16'!Y28+'17'!Y28+'18'!Y28+'19'!Y28+'20'!Y28+'21'!Y28+'22'!Y28+'23'!Y28+'24'!Y28+'25'!Y28+'26'!Y28+'27'!Y28+'28'!Y28+'29'!Y28+'30'!Y28+'31'!Y28+'32'!Y28+'33'!Y28+'34'!Y28+'35'!Y28+'36'!Y28+'37'!Y28+'38'!Y28+'39'!Y28</f>
        <v>4</v>
      </c>
      <c r="G29" s="117">
        <v>24</v>
      </c>
      <c r="O29" s="49"/>
      <c r="P29" s="437" t="s">
        <v>566</v>
      </c>
      <c r="Q29" s="436">
        <v>2933055</v>
      </c>
      <c r="R29" s="436">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125.24491840223477</v>
      </c>
      <c r="D30" s="193">
        <f>'1'!U29+'2'!U29+'3'!U29+'4'!U29+'5'!U29+'6'!U29+'7'!U29+'8'!U29+'9'!U29+'10'!U29+'11'!U29+'12'!U29+'13'!U29+'14'!U29+'15'!U29+'16'!U29+'17'!U29+'18'!U29+'19'!U29+'20'!U29+'21'!U29+'22'!U29+'23'!U29+'24'!U29+'25'!U29+'26'!U29+'27'!U29+'28'!U29+'29'!U29+'30'!U29+'31'!U29+'32'!U29+'33'!U29+'34'!U29+'35'!U29+'36'!U29+'37'!U29+'38'!U29+'39'!U29</f>
        <v>60.376101615464144</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3</v>
      </c>
      <c r="G30" s="117">
        <v>25</v>
      </c>
      <c r="O30" s="49">
        <v>203</v>
      </c>
      <c r="P30" s="437" t="s">
        <v>582</v>
      </c>
      <c r="Q30" s="436">
        <v>1187637</v>
      </c>
      <c r="R30" s="436">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113.20853651533328</v>
      </c>
      <c r="D31" s="193">
        <f>'1'!U30+'2'!U30+'3'!U30+'4'!U30+'5'!U30+'6'!U30+'7'!U30+'8'!U30+'9'!U30+'10'!U30+'11'!U30+'12'!U30+'13'!U30+'14'!U30+'15'!U30+'16'!U30+'17'!U30+'18'!U30+'19'!U30+'20'!U30+'21'!U30+'22'!U30+'23'!U30+'24'!U30+'25'!U30+'26'!U30+'27'!U30+'28'!U30+'29'!U30+'30'!U30+'31'!U30+'32'!U30+'33'!U30+'34'!U30+'35'!U30+'36'!U30+'37'!U30+'38'!U30+'39'!U30</f>
        <v>72.847685634233315</v>
      </c>
      <c r="E31" s="120">
        <f>'1'!W30+'2'!W30+'3'!W30+'4'!W30+'5'!W30+'6'!W30+'7'!W30+'8'!W30+'9'!W30+'10'!W30+'11'!W30+'12'!W30+'13'!W30+'14'!W30+'15'!W30+'16'!W30+'17'!W30+'18'!W30+'19'!W30+'20'!W30+'21'!W30+'22'!W30+'23'!W30+'24'!W30+'25'!W30+'26'!W30+'27'!W30+'28'!W30+'29'!W30+'30'!W30+'31'!W30+'32'!W30+'33'!W30+'34'!W30+'35'!W30+'36'!W30+'37'!W30+'38'!W30+'39'!W30</f>
        <v>11</v>
      </c>
      <c r="F31" s="172">
        <f>'1'!Y30+'2'!Y30+'3'!Y30+'4'!Y30+'5'!Y30+'6'!Y30+'7'!Y30+'8'!Y30+'9'!Y30+'10'!Y30+'11'!Y30+'12'!Y30+'13'!Y30+'14'!Y30+'15'!Y30+'16'!Y30+'17'!Y30+'18'!Y30+'19'!Y30+'20'!Y30+'21'!Y30+'22'!Y30+'23'!Y30+'24'!Y30+'25'!Y30+'26'!Y30+'27'!Y30+'28'!Y30+'29'!Y30+'30'!Y30+'31'!Y30+'32'!Y30+'33'!Y30+'34'!Y30+'35'!Y30+'36'!Y30+'37'!Y30+'38'!Y30+'39'!Y30</f>
        <v>11</v>
      </c>
      <c r="G31" s="117">
        <v>26</v>
      </c>
      <c r="O31" s="49">
        <v>210</v>
      </c>
      <c r="P31" s="437" t="s">
        <v>583</v>
      </c>
      <c r="Q31" s="436">
        <v>868757</v>
      </c>
      <c r="R31" s="436">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223.81908645961019</v>
      </c>
      <c r="D32" s="193">
        <f>'1'!U31+'2'!U31+'3'!U31+'4'!U31+'5'!U31+'6'!U31+'7'!U31+'8'!U31+'9'!U31+'10'!U31+'11'!U31+'12'!U31+'13'!U31+'14'!U31+'15'!U31+'16'!U31+'17'!U31+'18'!U31+'19'!U31+'20'!U31+'21'!U31+'22'!U31+'23'!U31+'24'!U31+'25'!U31+'26'!U31+'27'!U31+'28'!U31+'29'!U31+'30'!U31+'31'!U31+'32'!U31+'33'!U31+'34'!U31+'35'!U31+'36'!U31+'37'!U31+'38'!U31+'39'!U31</f>
        <v>156.24582275539706</v>
      </c>
      <c r="E32" s="120">
        <f>'1'!W31+'2'!W31+'3'!W31+'4'!W31+'5'!W31+'6'!W31+'7'!W31+'8'!W31+'9'!W31+'10'!W31+'11'!W31+'12'!W31+'13'!W31+'14'!W31+'15'!W31+'16'!W31+'17'!W31+'18'!W31+'19'!W31+'20'!W31+'21'!W31+'22'!W31+'23'!W31+'24'!W31+'25'!W31+'26'!W31+'27'!W31+'28'!W31+'29'!W31+'30'!W31+'31'!W31+'32'!W31+'33'!W31+'34'!W31+'35'!W31+'36'!W31+'37'!W31+'38'!W31+'39'!W31</f>
        <v>37</v>
      </c>
      <c r="F32" s="172">
        <f>'1'!Y31+'2'!Y31+'3'!Y31+'4'!Y31+'5'!Y31+'6'!Y31+'7'!Y31+'8'!Y31+'9'!Y31+'10'!Y31+'11'!Y31+'12'!Y31+'13'!Y31+'14'!Y31+'15'!Y31+'16'!Y31+'17'!Y31+'18'!Y31+'19'!Y31+'20'!Y31+'21'!Y31+'22'!Y31+'23'!Y31+'24'!Y31+'25'!Y31+'26'!Y31+'27'!Y31+'28'!Y31+'29'!Y31+'30'!Y31+'31'!Y31+'32'!Y31+'33'!Y31+'34'!Y31+'35'!Y31+'36'!Y31+'37'!Y31+'38'!Y31+'39'!Y31</f>
        <v>22</v>
      </c>
      <c r="G32" s="117">
        <v>27</v>
      </c>
      <c r="O32" s="49">
        <v>216</v>
      </c>
      <c r="P32" s="437" t="s">
        <v>584</v>
      </c>
      <c r="Q32" s="436">
        <v>536118</v>
      </c>
      <c r="R32" s="436">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164.63791346427351</v>
      </c>
      <c r="D33" s="193">
        <f>'1'!U32+'2'!U32+'3'!U32+'4'!U32+'5'!U32+'6'!U32+'7'!U32+'8'!U32+'9'!U32+'10'!U32+'11'!U32+'12'!U32+'13'!U32+'14'!U32+'15'!U32+'16'!U32+'17'!U32+'18'!U32+'19'!U32+'20'!U32+'21'!U32+'22'!U32+'23'!U32+'24'!U32+'25'!U32+'26'!U32+'27'!U32+'28'!U32+'29'!U32+'30'!U32+'31'!U32+'32'!U32+'33'!U32+'34'!U32+'35'!U32+'36'!U32+'37'!U32+'38'!U32+'39'!U32</f>
        <v>105.54480591531519</v>
      </c>
      <c r="E33" s="120">
        <f>'1'!W32+'2'!W32+'3'!W32+'4'!W32+'5'!W32+'6'!W32+'7'!W32+'8'!W32+'9'!W32+'10'!W32+'11'!W32+'12'!W32+'13'!W32+'14'!W32+'15'!W32+'16'!W32+'17'!W32+'18'!W32+'19'!W32+'20'!W32+'21'!W32+'22'!W32+'23'!W32+'24'!W32+'25'!W32+'26'!W32+'27'!W32+'28'!W32+'29'!W32+'30'!W32+'31'!W32+'32'!W32+'33'!W32+'34'!W32+'35'!W32+'36'!W32+'37'!W32+'38'!W32+'39'!W32</f>
        <v>6</v>
      </c>
      <c r="F33" s="172">
        <f>'1'!Y32+'2'!Y32+'3'!Y32+'4'!Y32+'5'!Y32+'6'!Y32+'7'!Y32+'8'!Y32+'9'!Y32+'10'!Y32+'11'!Y32+'12'!Y32+'13'!Y32+'14'!Y32+'15'!Y32+'16'!Y32+'17'!Y32+'18'!Y32+'19'!Y32+'20'!Y32+'21'!Y32+'22'!Y32+'23'!Y32+'24'!Y32+'25'!Y32+'26'!Y32+'27'!Y32+'28'!Y32+'29'!Y32+'30'!Y32+'31'!Y32+'32'!Y32+'33'!Y32+'34'!Y32+'35'!Y32+'36'!Y32+'37'!Y32+'38'!Y32+'39'!Y32</f>
        <v>5</v>
      </c>
      <c r="G33" s="117">
        <v>28</v>
      </c>
      <c r="O33" s="49">
        <v>381</v>
      </c>
      <c r="P33" s="437" t="s">
        <v>585</v>
      </c>
      <c r="Q33" s="436">
        <v>162441</v>
      </c>
      <c r="R33" s="436">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273.14935035124432</v>
      </c>
      <c r="D34" s="193">
        <f>'1'!U33+'2'!U33+'3'!U33+'4'!U33+'5'!U33+'6'!U33+'7'!U33+'8'!U33+'9'!U33+'10'!U33+'11'!U33+'12'!U33+'13'!U33+'14'!U33+'15'!U33+'16'!U33+'17'!U33+'18'!U33+'19'!U33+'20'!U33+'21'!U33+'22'!U33+'23'!U33+'24'!U33+'25'!U33+'26'!U33+'27'!U33+'28'!U33+'29'!U33+'30'!U33+'31'!U33+'32'!U33+'33'!U33+'34'!U33+'35'!U33+'36'!U33+'37'!U33+'38'!U33+'39'!U33</f>
        <v>225.23355056314995</v>
      </c>
      <c r="E34" s="120">
        <f>'1'!W33+'2'!W33+'3'!W33+'4'!W33+'5'!W33+'6'!W33+'7'!W33+'8'!W33+'9'!W33+'10'!W33+'11'!W33+'12'!W33+'13'!W33+'14'!W33+'15'!W33+'16'!W33+'17'!W33+'18'!W33+'19'!W33+'20'!W33+'21'!W33+'22'!W33+'23'!W33+'24'!W33+'25'!W33+'26'!W33+'27'!W33+'28'!W33+'29'!W33+'30'!W33+'31'!W33+'32'!W33+'33'!W33+'34'!W33+'35'!W33+'36'!W33+'37'!W33+'38'!W33+'39'!W33</f>
        <v>2</v>
      </c>
      <c r="F34" s="172">
        <f>'1'!Y33+'2'!Y33+'3'!Y33+'4'!Y33+'5'!Y33+'6'!Y33+'7'!Y33+'8'!Y33+'9'!Y33+'10'!Y33+'11'!Y33+'12'!Y33+'13'!Y33+'14'!Y33+'15'!Y33+'16'!Y33+'17'!Y33+'18'!Y33+'19'!Y33+'20'!Y33+'21'!Y33+'22'!Y33+'23'!Y33+'24'!Y33+'25'!Y33+'26'!Y33+'27'!Y33+'28'!Y33+'29'!Y33+'30'!Y33+'31'!Y33+'32'!Y33+'33'!Y33+'34'!Y33+'35'!Y33+'36'!Y33+'37'!Y33+'38'!Y33+'39'!Y33</f>
        <v>1</v>
      </c>
      <c r="G34" s="117">
        <v>29</v>
      </c>
      <c r="O34" s="49">
        <v>382</v>
      </c>
      <c r="P34" s="437" t="s">
        <v>586</v>
      </c>
      <c r="Q34" s="436">
        <v>178102</v>
      </c>
      <c r="R34" s="436">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215.21226623890121</v>
      </c>
      <c r="D35" s="193">
        <f>'1'!U34+'2'!U34+'3'!U34+'4'!U34+'5'!U34+'6'!U34+'7'!U34+'8'!U34+'9'!U34+'10'!U34+'11'!U34+'12'!U34+'13'!U34+'14'!U34+'15'!U34+'16'!U34+'17'!U34+'18'!U34+'19'!U34+'20'!U34+'21'!U34+'22'!U34+'23'!U34+'24'!U34+'25'!U34+'26'!U34+'27'!U34+'28'!U34+'29'!U34+'30'!U34+'31'!U34+'32'!U34+'33'!U34+'34'!U34+'35'!U34+'36'!U34+'37'!U34+'38'!U34+'39'!U34</f>
        <v>150.04548894049222</v>
      </c>
      <c r="E35" s="120">
        <f>'1'!W34+'2'!W34+'3'!W34+'4'!W34+'5'!W34+'6'!W34+'7'!W34+'8'!W34+'9'!W34+'10'!W34+'11'!W34+'12'!W34+'13'!W34+'14'!W34+'15'!W34+'16'!W34+'17'!W34+'18'!W34+'19'!W34+'20'!W34+'21'!W34+'22'!W34+'23'!W34+'24'!W34+'25'!W34+'26'!W34+'27'!W34+'28'!W34+'29'!W34+'30'!W34+'31'!W34+'32'!W34+'33'!W34+'34'!W34+'35'!W34+'36'!W34+'37'!W34+'38'!W34+'39'!W34</f>
        <v>12</v>
      </c>
      <c r="F35" s="172">
        <f>'1'!Y34+'2'!Y34+'3'!Y34+'4'!Y34+'5'!Y34+'6'!Y34+'7'!Y34+'8'!Y34+'9'!Y34+'10'!Y34+'11'!Y34+'12'!Y34+'13'!Y34+'14'!Y34+'15'!Y34+'16'!Y34+'17'!Y34+'18'!Y34+'19'!Y34+'20'!Y34+'21'!Y34+'22'!Y34+'23'!Y34+'24'!Y34+'25'!Y34+'26'!Y34+'27'!Y34+'28'!Y34+'29'!Y34+'30'!Y34+'31'!Y34+'32'!Y34+'33'!Y34+'34'!Y34+'35'!Y34+'36'!Y34+'37'!Y34+'38'!Y34+'39'!Y34</f>
        <v>10</v>
      </c>
      <c r="G35" s="117">
        <v>30</v>
      </c>
      <c r="O35" s="49"/>
      <c r="P35" s="437" t="s">
        <v>567</v>
      </c>
      <c r="Q35" s="436">
        <v>1278601</v>
      </c>
      <c r="R35" s="436">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121.085677356593</v>
      </c>
      <c r="D36" s="193">
        <f>'1'!U35+'2'!U35+'3'!U35+'4'!U35+'5'!U35+'6'!U35+'7'!U35+'8'!U35+'9'!U35+'10'!U35+'11'!U35+'12'!U35+'13'!U35+'14'!U35+'15'!U35+'16'!U35+'17'!U35+'18'!U35+'19'!U35+'20'!U35+'21'!U35+'22'!U35+'23'!U35+'24'!U35+'25'!U35+'26'!U35+'27'!U35+'28'!U35+'29'!U35+'30'!U35+'31'!U35+'32'!U35+'33'!U35+'34'!U35+'35'!U35+'36'!U35+'37'!U35+'38'!U35+'39'!U35</f>
        <v>54.846174742213421</v>
      </c>
      <c r="E36" s="120">
        <f>'1'!W35+'2'!W35+'3'!W35+'4'!W35+'5'!W35+'6'!W35+'7'!W35+'8'!W35+'9'!W35+'10'!W35+'11'!W35+'12'!W35+'13'!W35+'14'!W35+'15'!W35+'16'!W35+'17'!W35+'18'!W35+'19'!W35+'20'!W35+'21'!W35+'22'!W35+'23'!W35+'24'!W35+'25'!W35+'26'!W35+'27'!W35+'28'!W35+'29'!W35+'30'!W35+'31'!W35+'32'!W35+'33'!W35+'34'!W35+'35'!W35+'36'!W35+'37'!W35+'38'!W35+'39'!W35</f>
        <v>13</v>
      </c>
      <c r="F36" s="172">
        <f>'1'!Y35+'2'!Y35+'3'!Y35+'4'!Y35+'5'!Y35+'6'!Y35+'7'!Y35+'8'!Y35+'9'!Y35+'10'!Y35+'11'!Y35+'12'!Y35+'13'!Y35+'14'!Y35+'15'!Y35+'16'!Y35+'17'!Y35+'18'!Y35+'19'!Y35+'20'!Y35+'21'!Y35+'22'!Y35+'23'!Y35+'24'!Y35+'25'!Y35+'26'!Y35+'27'!Y35+'28'!Y35+'29'!Y35+'30'!Y35+'31'!Y35+'32'!Y35+'33'!Y35+'34'!Y35+'35'!Y35+'36'!Y35+'37'!Y35+'38'!Y35+'39'!Y35</f>
        <v>16</v>
      </c>
      <c r="G36" s="117">
        <v>31</v>
      </c>
      <c r="O36" s="49">
        <v>213</v>
      </c>
      <c r="P36" s="437" t="s">
        <v>587</v>
      </c>
      <c r="Q36" s="436">
        <v>145212</v>
      </c>
      <c r="R36" s="436">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124.14068145261867</v>
      </c>
      <c r="D37" s="193">
        <f>'1'!U36+'2'!U36+'3'!U36+'4'!U36+'5'!U36+'6'!U36+'7'!U36+'8'!U36+'9'!U36+'10'!U36+'11'!U36+'12'!U36+'13'!U36+'14'!U36+'15'!U36+'16'!U36+'17'!U36+'18'!U36+'19'!U36+'20'!U36+'21'!U36+'22'!U36+'23'!U36+'24'!U36+'25'!U36+'26'!U36+'27'!U36+'28'!U36+'29'!U36+'30'!U36+'31'!U36+'32'!U36+'33'!U36+'34'!U36+'35'!U36+'36'!U36+'37'!U36+'38'!U36+'39'!U36</f>
        <v>87.115629190975739</v>
      </c>
      <c r="E37" s="120">
        <f>'1'!W36+'2'!W36+'3'!W36+'4'!W36+'5'!W36+'6'!W36+'7'!W36+'8'!W36+'9'!W36+'10'!W36+'11'!W36+'12'!W36+'13'!W36+'14'!W36+'15'!W36+'16'!W36+'17'!W36+'18'!W36+'19'!W36+'20'!W36+'21'!W36+'22'!W36+'23'!W36+'24'!W36+'25'!W36+'26'!W36+'27'!W36+'28'!W36+'29'!W36+'30'!W36+'31'!W36+'32'!W36+'33'!W36+'34'!W36+'35'!W36+'36'!W36+'37'!W36+'38'!W36+'39'!W36</f>
        <v>6</v>
      </c>
      <c r="F37" s="172">
        <f>'1'!Y36+'2'!Y36+'3'!Y36+'4'!Y36+'5'!Y36+'6'!Y36+'7'!Y36+'8'!Y36+'9'!Y36+'10'!Y36+'11'!Y36+'12'!Y36+'13'!Y36+'14'!Y36+'15'!Y36+'16'!Y36+'17'!Y36+'18'!Y36+'19'!Y36+'20'!Y36+'21'!Y36+'22'!Y36+'23'!Y36+'24'!Y36+'25'!Y36+'26'!Y36+'27'!Y36+'28'!Y36+'29'!Y36+'30'!Y36+'31'!Y36+'32'!Y36+'33'!Y36+'34'!Y36+'35'!Y36+'36'!Y36+'37'!Y36+'38'!Y36+'39'!Y36</f>
        <v>7</v>
      </c>
      <c r="G37" s="117">
        <v>32</v>
      </c>
      <c r="O37" s="49">
        <v>215</v>
      </c>
      <c r="P37" s="437" t="s">
        <v>588</v>
      </c>
      <c r="Q37" s="436">
        <v>296081</v>
      </c>
      <c r="R37" s="436">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120.6013337444418</v>
      </c>
      <c r="D38" s="193">
        <f>'1'!U37+'2'!U37+'3'!U37+'4'!U37+'5'!U37+'6'!U37+'7'!U37+'8'!U37+'9'!U37+'10'!U37+'11'!U37+'12'!U37+'13'!U37+'14'!U37+'15'!U37+'16'!U37+'17'!U37+'18'!U37+'19'!U37+'20'!U37+'21'!U37+'22'!U37+'23'!U37+'24'!U37+'25'!U37+'26'!U37+'27'!U37+'28'!U37+'29'!U37+'30'!U37+'31'!U37+'32'!U37+'33'!U37+'34'!U37+'35'!U37+'36'!U37+'37'!U37+'38'!U37+'39'!U37</f>
        <v>84.649342732339022</v>
      </c>
      <c r="E38" s="120">
        <f>'1'!W37+'2'!W37+'3'!W37+'4'!W37+'5'!W37+'6'!W37+'7'!W37+'8'!W37+'9'!W37+'10'!W37+'11'!W37+'12'!W37+'13'!W37+'14'!W37+'15'!W37+'16'!W37+'17'!W37+'18'!W37+'19'!W37+'20'!W37+'21'!W37+'22'!W37+'23'!W37+'24'!W37+'25'!W37+'26'!W37+'27'!W37+'28'!W37+'29'!W37+'30'!W37+'31'!W37+'32'!W37+'33'!W37+'34'!W37+'35'!W37+'36'!W37+'37'!W37+'38'!W37+'39'!W37</f>
        <v>6</v>
      </c>
      <c r="F38" s="172">
        <f>'1'!Y37+'2'!Y37+'3'!Y37+'4'!Y37+'5'!Y37+'6'!Y37+'7'!Y37+'8'!Y37+'9'!Y37+'10'!Y37+'11'!Y37+'12'!Y37+'13'!Y37+'14'!Y37+'15'!Y37+'16'!Y37+'17'!Y37+'18'!Y37+'19'!Y37+'20'!Y37+'21'!Y37+'22'!Y37+'23'!Y37+'24'!Y37+'25'!Y37+'26'!Y37+'27'!Y37+'28'!Y37+'29'!Y37+'30'!Y37+'31'!Y37+'32'!Y37+'33'!Y37+'34'!Y37+'35'!Y37+'36'!Y37+'37'!Y37+'38'!Y37+'39'!Y37</f>
        <v>4</v>
      </c>
      <c r="G38" s="117">
        <v>33</v>
      </c>
      <c r="O38" s="49">
        <v>218</v>
      </c>
      <c r="P38" s="437" t="s">
        <v>589</v>
      </c>
      <c r="Q38" s="436">
        <v>258553</v>
      </c>
      <c r="R38" s="436">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130.68427364911847</v>
      </c>
      <c r="D39" s="193">
        <f>'1'!U38+'2'!U38+'3'!U38+'4'!U38+'5'!U38+'6'!U38+'7'!U38+'8'!U38+'9'!U38+'10'!U38+'11'!U38+'12'!U38+'13'!U38+'14'!U38+'15'!U38+'16'!U38+'17'!U38+'18'!U38+'19'!U38+'20'!U38+'21'!U38+'22'!U38+'23'!U38+'24'!U38+'25'!U38+'26'!U38+'27'!U38+'28'!U38+'29'!U38+'30'!U38+'31'!U38+'32'!U38+'33'!U38+'34'!U38+'35'!U38+'36'!U38+'37'!U38+'38'!U38+'39'!U38</f>
        <v>71.673208578725408</v>
      </c>
      <c r="E39" s="120">
        <f>'1'!W38+'2'!W38+'3'!W38+'4'!W38+'5'!W38+'6'!W38+'7'!W38+'8'!W38+'9'!W38+'10'!W38+'11'!W38+'12'!W38+'13'!W38+'14'!W38+'15'!W38+'16'!W38+'17'!W38+'18'!W38+'19'!W38+'20'!W38+'21'!W38+'22'!W38+'23'!W38+'24'!W38+'25'!W38+'26'!W38+'27'!W38+'28'!W38+'29'!W38+'30'!W38+'31'!W38+'32'!W38+'33'!W38+'34'!W38+'35'!W38+'36'!W38+'37'!W38+'38'!W38+'39'!W38</f>
        <v>13</v>
      </c>
      <c r="F39" s="172">
        <f>'1'!Y38+'2'!Y38+'3'!Y38+'4'!Y38+'5'!Y38+'6'!Y38+'7'!Y38+'8'!Y38+'9'!Y38+'10'!Y38+'11'!Y38+'12'!Y38+'13'!Y38+'14'!Y38+'15'!Y38+'16'!Y38+'17'!Y38+'18'!Y38+'19'!Y38+'20'!Y38+'21'!Y38+'22'!Y38+'23'!Y38+'24'!Y38+'25'!Y38+'26'!Y38+'27'!Y38+'28'!Y38+'29'!Y38+'30'!Y38+'31'!Y38+'32'!Y38+'33'!Y38+'34'!Y38+'35'!Y38+'36'!Y38+'37'!Y38+'38'!Y38+'39'!Y38</f>
        <v>12</v>
      </c>
      <c r="G39" s="117">
        <v>34</v>
      </c>
      <c r="O39" s="49">
        <v>220</v>
      </c>
      <c r="P39" s="437" t="s">
        <v>590</v>
      </c>
      <c r="Q39" s="436">
        <v>236199</v>
      </c>
      <c r="R39" s="436">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106.58004984387355</v>
      </c>
      <c r="D40" s="193">
        <f>'1'!U39+'2'!U39+'3'!U39+'4'!U39+'5'!U39+'6'!U39+'7'!U39+'8'!U39+'9'!U39+'10'!U39+'11'!U39+'12'!U39+'13'!U39+'14'!U39+'15'!U39+'16'!U39+'17'!U39+'18'!U39+'19'!U39+'20'!U39+'21'!U39+'22'!U39+'23'!U39+'24'!U39+'25'!U39+'26'!U39+'27'!U39+'28'!U39+'29'!U39+'30'!U39+'31'!U39+'32'!U39+'33'!U39+'34'!U39+'35'!U39+'36'!U39+'37'!U39+'38'!U39+'39'!U39</f>
        <v>59.024187745060054</v>
      </c>
      <c r="E40" s="120">
        <f>'1'!W39+'2'!W39+'3'!W39+'4'!W39+'5'!W39+'6'!W39+'7'!W39+'8'!W39+'9'!W39+'10'!W39+'11'!W39+'12'!W39+'13'!W39+'14'!W39+'15'!W39+'16'!W39+'17'!W39+'18'!W39+'19'!W39+'20'!W39+'21'!W39+'22'!W39+'23'!W39+'24'!W39+'25'!W39+'26'!W39+'27'!W39+'28'!W39+'29'!W39+'30'!W39+'31'!W39+'32'!W39+'33'!W39+'34'!W39+'35'!W39+'36'!W39+'37'!W39+'38'!W39+'39'!W39</f>
        <v>12</v>
      </c>
      <c r="F40" s="172">
        <f>'1'!Y39+'2'!Y39+'3'!Y39+'4'!Y39+'5'!Y39+'6'!Y39+'7'!Y39+'8'!Y39+'9'!Y39+'10'!Y39+'11'!Y39+'12'!Y39+'13'!Y39+'14'!Y39+'15'!Y39+'16'!Y39+'17'!Y39+'18'!Y39+'19'!Y39+'20'!Y39+'21'!Y39+'22'!Y39+'23'!Y39+'24'!Y39+'25'!Y39+'26'!Y39+'27'!Y39+'28'!Y39+'29'!Y39+'30'!Y39+'31'!Y39+'32'!Y39+'33'!Y39+'34'!Y39+'35'!Y39+'36'!Y39+'37'!Y39+'38'!Y39+'39'!Y39</f>
        <v>9</v>
      </c>
      <c r="G40" s="117">
        <v>35</v>
      </c>
      <c r="O40" s="49">
        <v>228</v>
      </c>
      <c r="P40" s="437" t="s">
        <v>519</v>
      </c>
      <c r="Q40" s="436">
        <v>278667</v>
      </c>
      <c r="R40" s="436">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271.02771533895663</v>
      </c>
      <c r="D41" s="193">
        <f>'1'!U40+'2'!U40+'3'!U40+'4'!U40+'5'!U40+'6'!U40+'7'!U40+'8'!U40+'9'!U40+'10'!U40+'11'!U40+'12'!U40+'13'!U40+'14'!U40+'15'!U40+'16'!U40+'17'!U40+'18'!U40+'19'!U40+'20'!U40+'21'!U40+'22'!U40+'23'!U40+'24'!U40+'25'!U40+'26'!U40+'27'!U40+'28'!U40+'29'!U40+'30'!U40+'31'!U40+'32'!U40+'33'!U40+'34'!U40+'35'!U40+'36'!U40+'37'!U40+'38'!U40+'39'!U40</f>
        <v>164.85678948143979</v>
      </c>
      <c r="E41" s="120">
        <f>'1'!W40+'2'!W40+'3'!W40+'4'!W40+'5'!W40+'6'!W40+'7'!W40+'8'!W40+'9'!W40+'10'!W40+'11'!W40+'12'!W40+'13'!W40+'14'!W40+'15'!W40+'16'!W40+'17'!W40+'18'!W40+'19'!W40+'20'!W40+'21'!W40+'22'!W40+'23'!W40+'24'!W40+'25'!W40+'26'!W40+'27'!W40+'28'!W40+'29'!W40+'30'!W40+'31'!W40+'32'!W40+'33'!W40+'34'!W40+'35'!W40+'36'!W40+'37'!W40+'38'!W40+'39'!W40</f>
        <v>33</v>
      </c>
      <c r="F41" s="172">
        <f>'1'!Y40+'2'!Y40+'3'!Y40+'4'!Y40+'5'!Y40+'6'!Y40+'7'!Y40+'8'!Y40+'9'!Y40+'10'!Y40+'11'!Y40+'12'!Y40+'13'!Y40+'14'!Y40+'15'!Y40+'16'!Y40+'17'!Y40+'18'!Y40+'19'!Y40+'20'!Y40+'21'!Y40+'22'!Y40+'23'!Y40+'24'!Y40+'25'!Y40+'26'!Y40+'27'!Y40+'28'!Y40+'29'!Y40+'30'!Y40+'31'!Y40+'32'!Y40+'33'!Y40+'34'!Y40+'35'!Y40+'36'!Y40+'37'!Y40+'38'!Y40+'39'!Y40</f>
        <v>26</v>
      </c>
      <c r="G41" s="117">
        <v>36</v>
      </c>
      <c r="O41" s="49">
        <v>365</v>
      </c>
      <c r="P41" s="437" t="s">
        <v>522</v>
      </c>
      <c r="Q41" s="436">
        <v>63889</v>
      </c>
      <c r="R41" s="436">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143.1966818696786</v>
      </c>
      <c r="D42" s="193">
        <f>'1'!U41+'2'!U41+'3'!U41+'4'!U41+'5'!U41+'6'!U41+'7'!U41+'8'!U41+'9'!U41+'10'!U41+'11'!U41+'12'!U41+'13'!U41+'14'!U41+'15'!U41+'16'!U41+'17'!U41+'18'!U41+'19'!U41+'20'!U41+'21'!U41+'22'!U41+'23'!U41+'24'!U41+'25'!U41+'26'!U41+'27'!U41+'28'!U41+'29'!U41+'30'!U41+'31'!U41+'32'!U41+'33'!U41+'34'!U41+'35'!U41+'36'!U41+'37'!U41+'38'!U41+'39'!U41</f>
        <v>69.800210063033802</v>
      </c>
      <c r="E42" s="120">
        <f>'1'!W41+'2'!W41+'3'!W41+'4'!W41+'5'!W41+'6'!W41+'7'!W41+'8'!W41+'9'!W41+'10'!W41+'11'!W41+'12'!W41+'13'!W41+'14'!W41+'15'!W41+'16'!W41+'17'!W41+'18'!W41+'19'!W41+'20'!W41+'21'!W41+'22'!W41+'23'!W41+'24'!W41+'25'!W41+'26'!W41+'27'!W41+'28'!W41+'29'!W41+'30'!W41+'31'!W41+'32'!W41+'33'!W41+'34'!W41+'35'!W41+'36'!W41+'37'!W41+'38'!W41+'39'!W41</f>
        <v>17</v>
      </c>
      <c r="F42" s="172">
        <f>'1'!Y41+'2'!Y41+'3'!Y41+'4'!Y41+'5'!Y41+'6'!Y41+'7'!Y41+'8'!Y41+'9'!Y41+'10'!Y41+'11'!Y41+'12'!Y41+'13'!Y41+'14'!Y41+'15'!Y41+'16'!Y41+'17'!Y41+'18'!Y41+'19'!Y41+'20'!Y41+'21'!Y41+'22'!Y41+'23'!Y41+'24'!Y41+'25'!Y41+'26'!Y41+'27'!Y41+'28'!Y41+'29'!Y41+'30'!Y41+'31'!Y41+'32'!Y41+'33'!Y41+'34'!Y41+'35'!Y41+'36'!Y41+'37'!Y41+'38'!Y41+'39'!Y41</f>
        <v>12</v>
      </c>
      <c r="G42" s="117">
        <v>37</v>
      </c>
      <c r="O42" s="49"/>
      <c r="P42" s="437" t="s">
        <v>591</v>
      </c>
      <c r="Q42" s="436">
        <v>2700326</v>
      </c>
      <c r="R42" s="436">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111.03274579920298</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7" t="s">
        <v>493</v>
      </c>
      <c r="Q43" s="436">
        <v>2444385</v>
      </c>
      <c r="R43" s="436">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113.55799838137855</v>
      </c>
      <c r="D44" s="193">
        <f>'1'!U43+'2'!U43+'3'!U43+'4'!U43+'5'!U43+'6'!U43+'7'!U43+'8'!U43+'9'!U43+'10'!U43+'11'!U43+'12'!U43+'13'!U43+'14'!U43+'15'!U43+'16'!U43+'17'!U43+'18'!U43+'19'!U43+'20'!U43+'21'!U43+'22'!U43+'23'!U43+'24'!U43+'25'!U43+'26'!U43+'27'!U43+'28'!U43+'29'!U43+'30'!U43+'31'!U43+'32'!U43+'33'!U43+'34'!U43+'35'!U43+'36'!U43+'37'!U43+'38'!U43+'39'!U43</f>
        <v>35.583170265187526</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7" t="s">
        <v>592</v>
      </c>
      <c r="Q44" s="436">
        <v>38269</v>
      </c>
      <c r="R44" s="436">
        <v>35368</v>
      </c>
    </row>
    <row r="45" spans="1:18" x14ac:dyDescent="0.2">
      <c r="A45" s="106"/>
      <c r="B45" s="94" t="s">
        <v>83</v>
      </c>
      <c r="C45" s="206">
        <f>SUM(C6:C44)</f>
        <v>5019.4802822109214</v>
      </c>
      <c r="D45" s="207">
        <f>SUM(D6:D44)</f>
        <v>2405.1484220854491</v>
      </c>
      <c r="E45" s="204">
        <f>SUM(E6:E44)</f>
        <v>428</v>
      </c>
      <c r="F45" s="205">
        <f>SUM(F6:F44)</f>
        <v>359</v>
      </c>
      <c r="G45" s="118"/>
      <c r="O45" s="49">
        <v>443</v>
      </c>
      <c r="P45" s="437" t="s">
        <v>593</v>
      </c>
      <c r="Q45" s="436">
        <v>183066</v>
      </c>
      <c r="R45" s="436">
        <v>173284</v>
      </c>
    </row>
    <row r="46" spans="1:18" x14ac:dyDescent="0.2">
      <c r="A46" s="405" t="str">
        <f>取引基本表!$E$1</f>
        <v>2015年尼崎市産業連関表</v>
      </c>
      <c r="B46" s="407"/>
      <c r="C46" s="48"/>
      <c r="D46" s="48"/>
      <c r="E46" s="48"/>
      <c r="F46" s="48"/>
      <c r="G46" s="48"/>
      <c r="O46" s="49">
        <v>446</v>
      </c>
      <c r="P46" s="437" t="s">
        <v>527</v>
      </c>
      <c r="Q46" s="436">
        <v>34606</v>
      </c>
      <c r="R46" s="436">
        <v>34440</v>
      </c>
    </row>
    <row r="47" spans="1:18" x14ac:dyDescent="0.2">
      <c r="C47" s="208"/>
      <c r="D47" s="208"/>
      <c r="E47" s="208"/>
      <c r="F47" s="208"/>
      <c r="G47" s="48"/>
      <c r="O47" s="49"/>
      <c r="P47" s="437" t="s">
        <v>569</v>
      </c>
      <c r="Q47" s="436">
        <v>1115874</v>
      </c>
      <c r="R47" s="436">
        <v>1131429</v>
      </c>
    </row>
    <row r="48" spans="1:18" x14ac:dyDescent="0.2">
      <c r="C48" s="48"/>
      <c r="D48" s="48"/>
      <c r="E48" s="48"/>
      <c r="F48" s="48"/>
      <c r="G48" s="48"/>
      <c r="O48" s="49">
        <v>208</v>
      </c>
      <c r="P48" s="437" t="s">
        <v>594</v>
      </c>
      <c r="Q48" s="436">
        <v>178175</v>
      </c>
      <c r="R48" s="436">
        <v>205903</v>
      </c>
    </row>
    <row r="49" spans="3:18" x14ac:dyDescent="0.2">
      <c r="C49" s="48"/>
      <c r="D49" s="48"/>
      <c r="E49" s="48"/>
      <c r="F49" s="48"/>
      <c r="G49" s="48"/>
      <c r="O49" s="49">
        <v>212</v>
      </c>
      <c r="P49" s="437" t="s">
        <v>595</v>
      </c>
      <c r="Q49" s="436">
        <v>264770</v>
      </c>
      <c r="R49" s="436">
        <v>271944</v>
      </c>
    </row>
    <row r="50" spans="3:18" x14ac:dyDescent="0.2">
      <c r="O50" s="49">
        <v>227</v>
      </c>
      <c r="P50" s="437" t="s">
        <v>518</v>
      </c>
      <c r="Q50" s="436">
        <v>120665</v>
      </c>
      <c r="R50" s="436">
        <v>111832</v>
      </c>
    </row>
    <row r="51" spans="3:18" x14ac:dyDescent="0.2">
      <c r="O51" s="49">
        <v>229</v>
      </c>
      <c r="P51" s="437" t="s">
        <v>520</v>
      </c>
      <c r="Q51" s="436">
        <v>348616</v>
      </c>
      <c r="R51" s="436">
        <v>341914</v>
      </c>
    </row>
    <row r="52" spans="3:18" x14ac:dyDescent="0.2">
      <c r="O52" s="49">
        <v>464</v>
      </c>
      <c r="P52" s="437" t="s">
        <v>596</v>
      </c>
      <c r="Q52" s="436">
        <v>93387</v>
      </c>
      <c r="R52" s="436">
        <v>97242</v>
      </c>
    </row>
    <row r="53" spans="3:18" x14ac:dyDescent="0.2">
      <c r="O53" s="49">
        <v>481</v>
      </c>
      <c r="P53" s="437" t="s">
        <v>597</v>
      </c>
      <c r="Q53" s="436">
        <v>50484</v>
      </c>
      <c r="R53" s="436">
        <v>48645</v>
      </c>
    </row>
    <row r="54" spans="3:18" x14ac:dyDescent="0.2">
      <c r="O54" s="49">
        <v>501</v>
      </c>
      <c r="P54" s="437" t="s">
        <v>598</v>
      </c>
      <c r="Q54" s="436">
        <v>59777</v>
      </c>
      <c r="R54" s="436">
        <v>53949</v>
      </c>
    </row>
    <row r="55" spans="3:18" x14ac:dyDescent="0.2">
      <c r="O55" s="49"/>
      <c r="P55" s="437" t="s">
        <v>570</v>
      </c>
      <c r="Q55" s="436">
        <v>672561</v>
      </c>
      <c r="R55" s="436">
        <v>686870</v>
      </c>
    </row>
    <row r="56" spans="3:18" x14ac:dyDescent="0.2">
      <c r="O56" s="49">
        <v>209</v>
      </c>
      <c r="P56" s="437" t="s">
        <v>599</v>
      </c>
      <c r="Q56" s="436">
        <v>314928</v>
      </c>
      <c r="R56" s="436">
        <v>299944</v>
      </c>
    </row>
    <row r="57" spans="3:18" x14ac:dyDescent="0.2">
      <c r="O57" s="49">
        <v>222</v>
      </c>
      <c r="P57" s="437" t="s">
        <v>600</v>
      </c>
      <c r="Q57" s="436">
        <v>83428</v>
      </c>
      <c r="R57" s="436">
        <v>79818</v>
      </c>
    </row>
    <row r="58" spans="3:18" x14ac:dyDescent="0.2">
      <c r="O58" s="49">
        <v>225</v>
      </c>
      <c r="P58" s="437" t="s">
        <v>601</v>
      </c>
      <c r="Q58" s="436">
        <v>171979</v>
      </c>
      <c r="R58" s="436">
        <v>211181</v>
      </c>
    </row>
    <row r="59" spans="3:18" x14ac:dyDescent="0.2">
      <c r="O59" s="49">
        <v>585</v>
      </c>
      <c r="P59" s="437" t="s">
        <v>531</v>
      </c>
      <c r="Q59" s="436">
        <v>56592</v>
      </c>
      <c r="R59" s="436">
        <v>53759</v>
      </c>
    </row>
    <row r="60" spans="3:18" x14ac:dyDescent="0.2">
      <c r="O60" s="49">
        <v>586</v>
      </c>
      <c r="P60" s="437" t="s">
        <v>602</v>
      </c>
      <c r="Q60" s="436">
        <v>45634</v>
      </c>
      <c r="R60" s="436">
        <v>42168</v>
      </c>
    </row>
    <row r="61" spans="3:18" x14ac:dyDescent="0.2">
      <c r="O61" s="49"/>
      <c r="P61" s="437" t="s">
        <v>571</v>
      </c>
      <c r="Q61" s="436">
        <v>474157</v>
      </c>
      <c r="R61" s="436">
        <v>451615</v>
      </c>
    </row>
    <row r="62" spans="3:18" x14ac:dyDescent="0.2">
      <c r="O62" s="49">
        <v>221</v>
      </c>
      <c r="P62" s="437" t="s">
        <v>603</v>
      </c>
      <c r="Q62" s="436">
        <v>216783</v>
      </c>
      <c r="R62" s="436">
        <v>209488</v>
      </c>
    </row>
    <row r="63" spans="3:18" x14ac:dyDescent="0.2">
      <c r="O63" s="49">
        <v>223</v>
      </c>
      <c r="P63" s="437" t="s">
        <v>604</v>
      </c>
      <c r="Q63" s="436">
        <v>257374</v>
      </c>
      <c r="R63" s="436">
        <v>242127</v>
      </c>
    </row>
    <row r="64" spans="3:18" x14ac:dyDescent="0.2">
      <c r="O64" s="49"/>
      <c r="P64" s="437" t="s">
        <v>572</v>
      </c>
      <c r="Q64" s="436">
        <v>469330</v>
      </c>
      <c r="R64" s="436">
        <v>445310</v>
      </c>
    </row>
    <row r="65" spans="15:18" x14ac:dyDescent="0.2">
      <c r="O65" s="49">
        <v>205</v>
      </c>
      <c r="P65" s="437" t="s">
        <v>605</v>
      </c>
      <c r="Q65" s="436">
        <v>160450</v>
      </c>
      <c r="R65" s="436">
        <v>151566</v>
      </c>
    </row>
    <row r="66" spans="15:18" x14ac:dyDescent="0.2">
      <c r="O66" s="49">
        <v>224</v>
      </c>
      <c r="P66" s="437" t="s">
        <v>515</v>
      </c>
      <c r="Q66" s="436">
        <v>161691</v>
      </c>
      <c r="R66" s="436">
        <v>152961</v>
      </c>
    </row>
    <row r="67" spans="15:18" x14ac:dyDescent="0.2">
      <c r="O67" s="446">
        <v>226</v>
      </c>
      <c r="P67" s="447" t="s">
        <v>606</v>
      </c>
      <c r="Q67" s="439">
        <v>147189</v>
      </c>
      <c r="R67" s="439">
        <v>140783</v>
      </c>
    </row>
    <row r="68" spans="15:18" x14ac:dyDescent="0.2">
      <c r="O68" t="s">
        <v>611</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287</v>
      </c>
      <c r="S2" s="3" t="s">
        <v>153</v>
      </c>
      <c r="U2" s="64" t="s">
        <v>210</v>
      </c>
      <c r="W2" s="3" t="s">
        <v>130</v>
      </c>
      <c r="Y2" s="3" t="s">
        <v>154</v>
      </c>
    </row>
    <row r="3" spans="1:25" ht="44" x14ac:dyDescent="0.2">
      <c r="B3" s="65"/>
      <c r="C3" s="66" t="s">
        <v>228</v>
      </c>
      <c r="D3" s="66" t="s">
        <v>229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6.6410322820579231E-6</v>
      </c>
      <c r="E5" s="110">
        <f>$C$40*D5</f>
        <v>6.6410322820579235E-4</v>
      </c>
      <c r="F5" s="85">
        <f>分析係数表!C8</f>
        <v>1.3183034008406591E-2</v>
      </c>
      <c r="G5" s="110">
        <f t="shared" ref="G5:G38" si="0">E5*F5</f>
        <v>8.7548954425295642E-6</v>
      </c>
      <c r="H5" s="110">
        <f t="array" ref="H5:H43">MMULT(逆行列係数!C5:AO43,'36'!G5:G43)</f>
        <v>4.0037978154188902E-5</v>
      </c>
      <c r="I5" s="110">
        <f t="shared" ref="I5:I38" si="1">C5+H5</f>
        <v>4.0037978154188902E-5</v>
      </c>
      <c r="J5" s="85">
        <f>分析係数表!G8</f>
        <v>0.12262521588946459</v>
      </c>
      <c r="K5" s="111">
        <f t="shared" ref="K5:K38" si="2">I5*J5</f>
        <v>4.9096657149350817E-6</v>
      </c>
      <c r="L5" s="79" t="s">
        <v>178</v>
      </c>
      <c r="M5" s="80" t="s">
        <v>178</v>
      </c>
      <c r="N5" s="81">
        <f>分析係数表!H8</f>
        <v>1.0919276675383911E-2</v>
      </c>
      <c r="O5" s="82">
        <f t="shared" ref="O5:O43" si="3">$M$44*N5</f>
        <v>0.27839279689353386</v>
      </c>
      <c r="P5" s="76">
        <f>分析係数表!C8</f>
        <v>1.3183034008406591E-2</v>
      </c>
      <c r="Q5" s="82">
        <f t="shared" ref="Q5:Q38" si="4">O5*P5</f>
        <v>3.6700617091428855E-3</v>
      </c>
      <c r="R5" s="83">
        <f t="array" ref="R5:R43">MMULT(逆行列係数!C5:AO43,'36'!Q5:Q43)</f>
        <v>4.2490265396031837E-3</v>
      </c>
      <c r="S5" s="84">
        <f t="shared" ref="S5:S38" si="5">I5+R5</f>
        <v>4.289064517757373E-3</v>
      </c>
      <c r="T5" s="85">
        <f>分析係数表!F8</f>
        <v>0.45595854922279794</v>
      </c>
      <c r="U5" s="86">
        <f t="shared" ref="U5:U38" si="6">S5*T5</f>
        <v>1.9556356350396314E-3</v>
      </c>
      <c r="V5" s="87">
        <f>分析係数表!D8</f>
        <v>1.1778929188255614</v>
      </c>
      <c r="W5" s="167">
        <f t="shared" ref="W5:W38" si="7">ROUND(S5*V5,0)</f>
        <v>0</v>
      </c>
      <c r="X5" s="76">
        <f>分析係数表!E8</f>
        <v>1.069084628670121</v>
      </c>
      <c r="Y5" s="166">
        <f t="shared" ref="Y5:Y38" si="8">ROUND(S5*X5,0)</f>
        <v>0</v>
      </c>
    </row>
    <row r="6" spans="1:25" x14ac:dyDescent="0.2">
      <c r="A6" s="6" t="s">
        <v>220</v>
      </c>
      <c r="B6" s="5" t="s">
        <v>266</v>
      </c>
      <c r="C6" s="90"/>
      <c r="D6" s="107">
        <f>投入係数表!AL6</f>
        <v>0</v>
      </c>
      <c r="E6" s="110">
        <f t="shared" ref="E6:E43" si="9">$C$40*D6</f>
        <v>0</v>
      </c>
      <c r="F6" s="85">
        <f>分析係数表!C9</f>
        <v>2.8837209302325584E-2</v>
      </c>
      <c r="G6" s="110">
        <f t="shared" si="0"/>
        <v>0</v>
      </c>
      <c r="H6" s="110">
        <v>1.4124077264167438E-5</v>
      </c>
      <c r="I6" s="110">
        <f t="shared" si="1"/>
        <v>1.4124077264167438E-5</v>
      </c>
      <c r="J6" s="85">
        <f>分析係数表!G9</f>
        <v>0.26470588235294118</v>
      </c>
      <c r="K6" s="111">
        <f t="shared" si="2"/>
        <v>3.7387263346325569E-6</v>
      </c>
      <c r="L6" s="79"/>
      <c r="M6" s="80"/>
      <c r="N6" s="81">
        <f>分析係数表!H9</f>
        <v>5.6393540150961169E-4</v>
      </c>
      <c r="O6" s="82">
        <f t="shared" si="3"/>
        <v>1.4377834572821557E-2</v>
      </c>
      <c r="P6" s="76">
        <f>分析係数表!C9</f>
        <v>2.8837209302325584E-2</v>
      </c>
      <c r="Q6" s="82">
        <f t="shared" si="4"/>
        <v>4.1461662489066816E-4</v>
      </c>
      <c r="R6" s="83">
        <v>4.7334648646233448E-4</v>
      </c>
      <c r="S6" s="84">
        <f t="shared" si="5"/>
        <v>4.8747056372650194E-4</v>
      </c>
      <c r="T6" s="85">
        <f>分析係数表!F9</f>
        <v>0.73529411764705888</v>
      </c>
      <c r="U6" s="86">
        <f t="shared" si="6"/>
        <v>3.5843423803419265E-4</v>
      </c>
      <c r="V6" s="87">
        <f>分析係数表!D9</f>
        <v>5.8823529411764705E-2</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7.2513812154696433E-3</v>
      </c>
      <c r="G7" s="110">
        <f t="shared" si="0"/>
        <v>0</v>
      </c>
      <c r="H7" s="110">
        <v>7.3127140866530285E-6</v>
      </c>
      <c r="I7" s="110">
        <f t="shared" si="1"/>
        <v>7.3127140866530285E-6</v>
      </c>
      <c r="J7" s="85">
        <f>分析係数表!G10</f>
        <v>0.19230769230769232</v>
      </c>
      <c r="K7" s="111">
        <f t="shared" si="2"/>
        <v>1.4062911705101979E-6</v>
      </c>
      <c r="L7" s="79"/>
      <c r="M7" s="80"/>
      <c r="N7" s="81">
        <f>分析係数表!H10</f>
        <v>1.0712116731972216E-3</v>
      </c>
      <c r="O7" s="82">
        <f t="shared" si="3"/>
        <v>2.7311114337698717E-2</v>
      </c>
      <c r="P7" s="76">
        <f>分析係数表!C10</f>
        <v>7.2513812154696433E-3</v>
      </c>
      <c r="Q7" s="82">
        <f t="shared" si="4"/>
        <v>1.9804330148193213E-4</v>
      </c>
      <c r="R7" s="83">
        <v>2.6408964421090436E-4</v>
      </c>
      <c r="S7" s="84">
        <f t="shared" si="5"/>
        <v>2.7140235829755738E-4</v>
      </c>
      <c r="T7" s="85">
        <f>分析係数表!F10</f>
        <v>0.57692307692307687</v>
      </c>
      <c r="U7" s="86">
        <f t="shared" si="6"/>
        <v>1.5657828363320616E-4</v>
      </c>
      <c r="V7" s="87">
        <f>分析係数表!D10</f>
        <v>3.8461538461538464E-2</v>
      </c>
      <c r="W7" s="167">
        <f t="shared" si="7"/>
        <v>0</v>
      </c>
      <c r="X7" s="76">
        <f>分析係数表!E10</f>
        <v>0</v>
      </c>
      <c r="Y7" s="166">
        <f t="shared" si="8"/>
        <v>0</v>
      </c>
    </row>
    <row r="8" spans="1:25" x14ac:dyDescent="0.2">
      <c r="A8" s="6" t="s">
        <v>222</v>
      </c>
      <c r="B8" s="5" t="s">
        <v>27</v>
      </c>
      <c r="C8" s="90"/>
      <c r="D8" s="107">
        <f>投入係数表!AL8</f>
        <v>6.6410322820579231E-6</v>
      </c>
      <c r="E8" s="110">
        <f t="shared" si="9"/>
        <v>6.6410322820579235E-4</v>
      </c>
      <c r="F8" s="85">
        <f>分析係数表!C11</f>
        <v>1.1498343082089746E-2</v>
      </c>
      <c r="G8" s="110">
        <f t="shared" si="0"/>
        <v>7.636086759833541E-6</v>
      </c>
      <c r="H8" s="110">
        <v>7.7171218880627435E-4</v>
      </c>
      <c r="I8" s="110">
        <f t="shared" si="1"/>
        <v>7.7171218880627435E-4</v>
      </c>
      <c r="J8" s="85">
        <f>分析係数表!G11</f>
        <v>0.33907284768211921</v>
      </c>
      <c r="K8" s="111">
        <f t="shared" si="2"/>
        <v>2.6166664944954468E-4</v>
      </c>
      <c r="L8" s="79"/>
      <c r="M8" s="80"/>
      <c r="N8" s="81">
        <f>分析係数表!H11</f>
        <v>-2.0361874779781897E-5</v>
      </c>
      <c r="O8" s="82">
        <f t="shared" si="3"/>
        <v>-5.1913688410501696E-4</v>
      </c>
      <c r="P8" s="76">
        <f>分析係数表!C11</f>
        <v>1.1498343082089746E-2</v>
      </c>
      <c r="Q8" s="82">
        <f t="shared" si="4"/>
        <v>-5.9692140000065479E-6</v>
      </c>
      <c r="R8" s="83">
        <v>7.5596933611230303E-4</v>
      </c>
      <c r="S8" s="84">
        <f t="shared" si="5"/>
        <v>1.5276815249185773E-3</v>
      </c>
      <c r="T8" s="85">
        <f>分析係数表!F11</f>
        <v>0.56026490066225165</v>
      </c>
      <c r="U8" s="86">
        <f t="shared" si="6"/>
        <v>8.559063378020638E-4</v>
      </c>
      <c r="V8" s="87">
        <f>分析係数表!D11</f>
        <v>2.781456953642384E-2</v>
      </c>
      <c r="W8" s="167">
        <f t="shared" si="7"/>
        <v>0</v>
      </c>
      <c r="X8" s="76">
        <f>分析係数表!E11</f>
        <v>1.9867549668874173E-2</v>
      </c>
      <c r="Y8" s="166">
        <f t="shared" si="8"/>
        <v>0</v>
      </c>
    </row>
    <row r="9" spans="1:25" x14ac:dyDescent="0.2">
      <c r="A9" s="6" t="s">
        <v>223</v>
      </c>
      <c r="B9" s="5" t="s">
        <v>191</v>
      </c>
      <c r="C9" s="90"/>
      <c r="D9" s="107">
        <f>投入係数表!AL9</f>
        <v>6.6410322820579231E-6</v>
      </c>
      <c r="E9" s="110">
        <f t="shared" si="9"/>
        <v>6.6410322820579235E-4</v>
      </c>
      <c r="F9" s="85">
        <f>分析係数表!C12</f>
        <v>1.9264738750820132E-2</v>
      </c>
      <c r="G9" s="110">
        <f t="shared" si="0"/>
        <v>1.2793775194960873E-5</v>
      </c>
      <c r="H9" s="110">
        <v>2.139618823648059E-4</v>
      </c>
      <c r="I9" s="110">
        <f t="shared" si="1"/>
        <v>2.139618823648059E-4</v>
      </c>
      <c r="J9" s="85">
        <f>分析係数表!G12</f>
        <v>0.14212218649517686</v>
      </c>
      <c r="K9" s="111">
        <f t="shared" si="2"/>
        <v>3.0408730548310035E-5</v>
      </c>
      <c r="L9" s="79"/>
      <c r="M9" s="80"/>
      <c r="N9" s="81">
        <f>分析係数表!H12</f>
        <v>9.1393832299599312E-2</v>
      </c>
      <c r="O9" s="82">
        <f t="shared" si="3"/>
        <v>2.3301346187209315</v>
      </c>
      <c r="P9" s="76">
        <f>分析係数表!C12</f>
        <v>1.9264738750820132E-2</v>
      </c>
      <c r="Q9" s="82">
        <f t="shared" si="4"/>
        <v>4.4889434683900623E-2</v>
      </c>
      <c r="R9" s="83">
        <v>4.9677940115291953E-2</v>
      </c>
      <c r="S9" s="84">
        <f t="shared" si="5"/>
        <v>4.9891901997656758E-2</v>
      </c>
      <c r="T9" s="85">
        <f>分析係数表!F12</f>
        <v>0.30139335476956058</v>
      </c>
      <c r="U9" s="86">
        <f t="shared" si="6"/>
        <v>1.5037087718907912E-2</v>
      </c>
      <c r="V9" s="87">
        <f>分析係数表!D12</f>
        <v>0.12266881028938907</v>
      </c>
      <c r="W9" s="167">
        <f t="shared" si="7"/>
        <v>0</v>
      </c>
      <c r="X9" s="76">
        <f>分析係数表!E12</f>
        <v>0.12057877813504823</v>
      </c>
      <c r="Y9" s="166">
        <f t="shared" si="8"/>
        <v>0</v>
      </c>
    </row>
    <row r="10" spans="1:25" x14ac:dyDescent="0.2">
      <c r="A10" s="6" t="s">
        <v>224</v>
      </c>
      <c r="B10" s="5" t="s">
        <v>28</v>
      </c>
      <c r="C10" s="90"/>
      <c r="D10" s="107">
        <f>投入係数表!AL10</f>
        <v>2.0454379428738404E-3</v>
      </c>
      <c r="E10" s="110">
        <f t="shared" si="9"/>
        <v>0.20454379428738403</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0.36048413808874896</v>
      </c>
      <c r="P10" s="76">
        <f>分析係数表!C13</f>
        <v>0</v>
      </c>
      <c r="Q10" s="82">
        <f t="shared" si="4"/>
        <v>0</v>
      </c>
      <c r="R10" s="83">
        <v>0</v>
      </c>
      <c r="S10" s="84">
        <f t="shared" si="5"/>
        <v>0</v>
      </c>
      <c r="T10" s="85">
        <f>分析係数表!F13</f>
        <v>0.38262910798122068</v>
      </c>
      <c r="U10" s="86">
        <f t="shared" si="6"/>
        <v>0</v>
      </c>
      <c r="V10" s="87">
        <f>分析係数表!D13</f>
        <v>0.27464788732394368</v>
      </c>
      <c r="W10" s="167">
        <f t="shared" si="7"/>
        <v>0</v>
      </c>
      <c r="X10" s="76">
        <f>分析係数表!E13</f>
        <v>0.21361502347417841</v>
      </c>
      <c r="Y10" s="166">
        <f t="shared" si="8"/>
        <v>0</v>
      </c>
    </row>
    <row r="11" spans="1:25" x14ac:dyDescent="0.2">
      <c r="A11" s="6" t="s">
        <v>225</v>
      </c>
      <c r="B11" s="5" t="s">
        <v>268</v>
      </c>
      <c r="C11" s="90"/>
      <c r="D11" s="107">
        <f>投入係数表!AL11</f>
        <v>3.4466957543880621E-3</v>
      </c>
      <c r="E11" s="110">
        <f t="shared" si="9"/>
        <v>0.34466957543880622</v>
      </c>
      <c r="F11" s="85">
        <f>分析係数表!C14</f>
        <v>0.18033902375567878</v>
      </c>
      <c r="G11" s="110">
        <f t="shared" si="0"/>
        <v>6.2157374752918597E-2</v>
      </c>
      <c r="H11" s="110">
        <v>0.12980640803774651</v>
      </c>
      <c r="I11" s="110">
        <f t="shared" si="1"/>
        <v>0.12980640803774651</v>
      </c>
      <c r="J11" s="85">
        <f>分析係数表!G14</f>
        <v>0.15919504269018833</v>
      </c>
      <c r="K11" s="111">
        <f t="shared" si="2"/>
        <v>2.0664536669029062E-2</v>
      </c>
      <c r="L11" s="79"/>
      <c r="M11" s="80"/>
      <c r="N11" s="81">
        <f>分析係数表!H14</f>
        <v>1.121673710694942E-3</v>
      </c>
      <c r="O11" s="82">
        <f t="shared" si="3"/>
        <v>2.8597670963524197E-2</v>
      </c>
      <c r="P11" s="76">
        <f>分析係数表!C14</f>
        <v>0.18033902375567878</v>
      </c>
      <c r="Q11" s="82">
        <f t="shared" si="4"/>
        <v>5.1572760632480757E-3</v>
      </c>
      <c r="R11" s="83">
        <v>2.8987021771473255E-2</v>
      </c>
      <c r="S11" s="84">
        <f t="shared" si="5"/>
        <v>0.15879342980921976</v>
      </c>
      <c r="T11" s="85">
        <f>分析係数表!F14</f>
        <v>0.29273560341521504</v>
      </c>
      <c r="U11" s="86">
        <f t="shared" si="6"/>
        <v>4.648449049357354E-2</v>
      </c>
      <c r="V11" s="87">
        <f>分析係数表!D14</f>
        <v>2.8339018630280766E-2</v>
      </c>
      <c r="W11" s="167">
        <f t="shared" si="7"/>
        <v>0</v>
      </c>
      <c r="X11" s="76">
        <f>分析係数表!E14</f>
        <v>2.6744444220172376E-2</v>
      </c>
      <c r="Y11" s="166">
        <f t="shared" si="8"/>
        <v>0</v>
      </c>
    </row>
    <row r="12" spans="1:25" x14ac:dyDescent="0.2">
      <c r="A12" s="6" t="s">
        <v>226</v>
      </c>
      <c r="B12" s="5" t="s">
        <v>29</v>
      </c>
      <c r="C12" s="90"/>
      <c r="D12" s="107">
        <f>投入係数表!AL12</f>
        <v>4.5557481454917351E-3</v>
      </c>
      <c r="E12" s="110">
        <f t="shared" si="9"/>
        <v>0.45557481454917348</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0.2123044144300778</v>
      </c>
      <c r="P12" s="76">
        <f>分析係数表!C15</f>
        <v>0</v>
      </c>
      <c r="Q12" s="82">
        <f t="shared" si="4"/>
        <v>0</v>
      </c>
      <c r="R12" s="83">
        <v>0</v>
      </c>
      <c r="S12" s="84">
        <f t="shared" si="5"/>
        <v>0</v>
      </c>
      <c r="T12" s="85">
        <f>分析係数表!F15</f>
        <v>0.30336402636810716</v>
      </c>
      <c r="U12" s="86">
        <f t="shared" si="6"/>
        <v>0</v>
      </c>
      <c r="V12" s="87">
        <f>分析係数表!D15</f>
        <v>2.6531599874437584E-2</v>
      </c>
      <c r="W12" s="167">
        <f t="shared" si="7"/>
        <v>0</v>
      </c>
      <c r="X12" s="76">
        <f>分析係数表!E15</f>
        <v>2.4295019357538975E-2</v>
      </c>
      <c r="Y12" s="166">
        <f t="shared" si="8"/>
        <v>0</v>
      </c>
    </row>
    <row r="13" spans="1:25" x14ac:dyDescent="0.2">
      <c r="A13" s="6" t="s">
        <v>227</v>
      </c>
      <c r="B13" s="5" t="s">
        <v>30</v>
      </c>
      <c r="C13" s="90"/>
      <c r="D13" s="107">
        <f>投入係数表!AL13</f>
        <v>2.4571819443614316E-3</v>
      </c>
      <c r="E13" s="110">
        <f t="shared" si="9"/>
        <v>0.24571819443614315</v>
      </c>
      <c r="F13" s="85">
        <f>分析係数表!C16</f>
        <v>5.2745741191408291E-2</v>
      </c>
      <c r="G13" s="110">
        <f t="shared" si="0"/>
        <v>1.2960588289748947E-2</v>
      </c>
      <c r="H13" s="110">
        <v>1.7197160871825632E-2</v>
      </c>
      <c r="I13" s="110">
        <f t="shared" si="1"/>
        <v>1.7197160871825632E-2</v>
      </c>
      <c r="J13" s="85">
        <f>分析係数表!G16</f>
        <v>3.3494998484389207E-2</v>
      </c>
      <c r="K13" s="111">
        <f t="shared" si="2"/>
        <v>5.7601887733759697E-4</v>
      </c>
      <c r="L13" s="79"/>
      <c r="M13" s="80"/>
      <c r="N13" s="81">
        <f>分析係数表!H16</f>
        <v>1.6486921479299057E-2</v>
      </c>
      <c r="O13" s="82">
        <f t="shared" si="3"/>
        <v>0.42034287794294484</v>
      </c>
      <c r="P13" s="76">
        <f>分析係数表!C16</f>
        <v>5.2745741191408291E-2</v>
      </c>
      <c r="Q13" s="82">
        <f t="shared" si="4"/>
        <v>2.2171296651630291E-2</v>
      </c>
      <c r="R13" s="83">
        <v>2.65545310170247E-2</v>
      </c>
      <c r="S13" s="84">
        <f t="shared" si="5"/>
        <v>4.3751691888850336E-2</v>
      </c>
      <c r="T13" s="85">
        <f>分析係数表!F16</f>
        <v>0.28872385571385267</v>
      </c>
      <c r="U13" s="86">
        <f t="shared" si="6"/>
        <v>1.2632157176153362E-2</v>
      </c>
      <c r="V13" s="87">
        <f>分析係数表!D16</f>
        <v>4.2588663231282207E-2</v>
      </c>
      <c r="W13" s="167">
        <f t="shared" si="7"/>
        <v>0</v>
      </c>
      <c r="X13" s="76">
        <f>分析係数表!E16</f>
        <v>4.1527735677478021E-2</v>
      </c>
      <c r="Y13" s="166">
        <f t="shared" si="8"/>
        <v>0</v>
      </c>
    </row>
    <row r="14" spans="1:25" x14ac:dyDescent="0.2">
      <c r="A14" s="6" t="s">
        <v>2</v>
      </c>
      <c r="B14" s="5" t="s">
        <v>365</v>
      </c>
      <c r="C14" s="90"/>
      <c r="D14" s="107">
        <f>投入係数表!AL14</f>
        <v>1.4855989214963575E-2</v>
      </c>
      <c r="E14" s="110">
        <f t="shared" si="9"/>
        <v>1.4855989214963574</v>
      </c>
      <c r="F14" s="85">
        <f>分析係数表!C17</f>
        <v>0.15216261717207402</v>
      </c>
      <c r="G14" s="110">
        <f t="shared" si="0"/>
        <v>0.22605261996289627</v>
      </c>
      <c r="H14" s="110">
        <v>0.27603459226550719</v>
      </c>
      <c r="I14" s="110">
        <f t="shared" si="1"/>
        <v>0.27603459226550719</v>
      </c>
      <c r="J14" s="85">
        <f>分析係数表!G17</f>
        <v>0.21223848391031053</v>
      </c>
      <c r="K14" s="111">
        <f t="shared" si="2"/>
        <v>5.8585163369231974E-2</v>
      </c>
      <c r="L14" s="79"/>
      <c r="M14" s="80"/>
      <c r="N14" s="81">
        <f>分析係数表!H17</f>
        <v>2.8913862187290294E-3</v>
      </c>
      <c r="O14" s="82">
        <f t="shared" si="3"/>
        <v>7.3717437542912406E-2</v>
      </c>
      <c r="P14" s="76">
        <f>分析係数表!C17</f>
        <v>0.15216261717207402</v>
      </c>
      <c r="Q14" s="82">
        <f t="shared" si="4"/>
        <v>1.1217038227748458E-2</v>
      </c>
      <c r="R14" s="83">
        <v>2.5897961565255392E-2</v>
      </c>
      <c r="S14" s="84">
        <f t="shared" si="5"/>
        <v>0.30193255383076256</v>
      </c>
      <c r="T14" s="85">
        <f>分析係数表!F17</f>
        <v>0.32270850924101696</v>
      </c>
      <c r="U14" s="86">
        <f t="shared" si="6"/>
        <v>9.7436204338058496E-2</v>
      </c>
      <c r="V14" s="87">
        <f>分析係数表!D17</f>
        <v>4.0646402101510458E-2</v>
      </c>
      <c r="W14" s="167">
        <f t="shared" si="7"/>
        <v>0</v>
      </c>
      <c r="X14" s="76">
        <f>分析係数表!E17</f>
        <v>3.8910779622853928E-2</v>
      </c>
      <c r="Y14" s="166">
        <f t="shared" si="8"/>
        <v>0</v>
      </c>
    </row>
    <row r="15" spans="1:25" x14ac:dyDescent="0.2">
      <c r="A15" s="6" t="s">
        <v>3</v>
      </c>
      <c r="B15" s="5" t="s">
        <v>31</v>
      </c>
      <c r="C15" s="90"/>
      <c r="D15" s="107">
        <f>投入係数表!AL15</f>
        <v>1.1356165202319047E-3</v>
      </c>
      <c r="E15" s="110">
        <f t="shared" si="9"/>
        <v>0.11356165202319048</v>
      </c>
      <c r="F15" s="85">
        <f>分析係数表!C18</f>
        <v>0.19097312809809552</v>
      </c>
      <c r="G15" s="110">
        <f t="shared" si="0"/>
        <v>2.1687223918856104E-2</v>
      </c>
      <c r="H15" s="110">
        <v>3.0817206128580413E-2</v>
      </c>
      <c r="I15" s="110">
        <f t="shared" si="1"/>
        <v>3.0817206128580413E-2</v>
      </c>
      <c r="J15" s="85">
        <f>分析係数表!G18</f>
        <v>0.21574136510077171</v>
      </c>
      <c r="K15" s="111">
        <f t="shared" si="2"/>
        <v>6.6485461187718066E-3</v>
      </c>
      <c r="L15" s="79"/>
      <c r="M15" s="80"/>
      <c r="N15" s="81">
        <f>分析係数表!H18</f>
        <v>4.4087885392745155E-4</v>
      </c>
      <c r="O15" s="82">
        <f t="shared" si="3"/>
        <v>1.1240442099317323E-2</v>
      </c>
      <c r="P15" s="76">
        <f>分析係数表!C18</f>
        <v>0.19097312809809552</v>
      </c>
      <c r="Q15" s="82">
        <f t="shared" si="4"/>
        <v>2.1466223889121529E-3</v>
      </c>
      <c r="R15" s="83">
        <v>5.5720942968656142E-3</v>
      </c>
      <c r="S15" s="84">
        <f t="shared" si="5"/>
        <v>3.6389300425446025E-2</v>
      </c>
      <c r="T15" s="85">
        <f>分析係数表!F18</f>
        <v>0.45875477635423689</v>
      </c>
      <c r="U15" s="86">
        <f t="shared" si="6"/>
        <v>1.6693765378362629E-2</v>
      </c>
      <c r="V15" s="87">
        <f>分析係数表!D18</f>
        <v>5.4057091481231737E-2</v>
      </c>
      <c r="W15" s="167">
        <f t="shared" si="7"/>
        <v>0</v>
      </c>
      <c r="X15" s="76">
        <f>分析係数表!E18</f>
        <v>5.3232936240353634E-2</v>
      </c>
      <c r="Y15" s="166">
        <f t="shared" si="8"/>
        <v>0</v>
      </c>
    </row>
    <row r="16" spans="1:25" x14ac:dyDescent="0.2">
      <c r="A16" s="6" t="s">
        <v>4</v>
      </c>
      <c r="B16" s="5" t="s">
        <v>32</v>
      </c>
      <c r="C16" s="90"/>
      <c r="D16" s="107">
        <f>投入係数表!AL16</f>
        <v>1.992309684617377E-4</v>
      </c>
      <c r="E16" s="110">
        <f t="shared" si="9"/>
        <v>1.9923096846173771E-2</v>
      </c>
      <c r="F16" s="85">
        <f>分析係数表!C19</f>
        <v>0.34654894752252985</v>
      </c>
      <c r="G16" s="110">
        <f t="shared" si="0"/>
        <v>6.9043282434309546E-3</v>
      </c>
      <c r="H16" s="110">
        <v>5.757738263739208E-2</v>
      </c>
      <c r="I16" s="110">
        <f t="shared" si="1"/>
        <v>5.757738263739208E-2</v>
      </c>
      <c r="J16" s="85">
        <f>分析係数表!G19</f>
        <v>5.7665249016256609E-2</v>
      </c>
      <c r="K16" s="111">
        <f t="shared" si="2"/>
        <v>3.320214107489504E-3</v>
      </c>
      <c r="L16" s="79"/>
      <c r="M16" s="80"/>
      <c r="N16" s="81">
        <f>分析係数表!H19</f>
        <v>-1.1331825964400361E-4</v>
      </c>
      <c r="O16" s="82">
        <f t="shared" si="3"/>
        <v>-2.88910961588879E-3</v>
      </c>
      <c r="P16" s="76">
        <f>分析係数表!C19</f>
        <v>0.34654894752252985</v>
      </c>
      <c r="Q16" s="82">
        <f t="shared" si="4"/>
        <v>-1.0012178966634807E-3</v>
      </c>
      <c r="R16" s="83">
        <v>7.9506286365902158E-3</v>
      </c>
      <c r="S16" s="84">
        <f t="shared" si="5"/>
        <v>6.5528011273982292E-2</v>
      </c>
      <c r="T16" s="85">
        <f>分析係数表!F19</f>
        <v>0.23996184268055168</v>
      </c>
      <c r="U16" s="86">
        <f t="shared" si="6"/>
        <v>1.5724222332496755E-2</v>
      </c>
      <c r="V16" s="87">
        <f>分析係数表!D19</f>
        <v>8.6675411052373579E-3</v>
      </c>
      <c r="W16" s="167">
        <f t="shared" si="7"/>
        <v>0</v>
      </c>
      <c r="X16" s="76">
        <f>分析係数表!E19</f>
        <v>9.7168673900658482E-3</v>
      </c>
      <c r="Y16" s="166">
        <f t="shared" si="8"/>
        <v>0</v>
      </c>
    </row>
    <row r="17" spans="1:25" x14ac:dyDescent="0.2">
      <c r="A17" s="6" t="s">
        <v>5</v>
      </c>
      <c r="B17" s="5" t="s">
        <v>33</v>
      </c>
      <c r="C17" s="90"/>
      <c r="D17" s="107">
        <f>投入係数表!AL17</f>
        <v>6.1097496994932889E-4</v>
      </c>
      <c r="E17" s="110">
        <f t="shared" si="9"/>
        <v>6.1097496994932887E-2</v>
      </c>
      <c r="F17" s="85">
        <f>分析係数表!C20</f>
        <v>0.26243263202551737</v>
      </c>
      <c r="G17" s="110">
        <f t="shared" si="0"/>
        <v>1.6033976946551374E-2</v>
      </c>
      <c r="H17" s="110">
        <v>4.7878897350038467E-2</v>
      </c>
      <c r="I17" s="110">
        <f t="shared" si="1"/>
        <v>4.7878897350038467E-2</v>
      </c>
      <c r="J17" s="85">
        <f>分析係数表!G20</f>
        <v>0.1000148720999405</v>
      </c>
      <c r="K17" s="111">
        <f t="shared" si="2"/>
        <v>4.7886017947502777E-3</v>
      </c>
      <c r="L17" s="79"/>
      <c r="M17" s="80"/>
      <c r="N17" s="81">
        <f>分析係数表!H20</f>
        <v>5.5154121686104877E-4</v>
      </c>
      <c r="O17" s="82">
        <f t="shared" si="3"/>
        <v>1.4061838208583718E-2</v>
      </c>
      <c r="P17" s="76">
        <f>分析係数表!C20</f>
        <v>0.26243263202551737</v>
      </c>
      <c r="Q17" s="82">
        <f t="shared" si="4"/>
        <v>3.6902852121956111E-3</v>
      </c>
      <c r="R17" s="83">
        <v>1.3542716311984131E-2</v>
      </c>
      <c r="S17" s="84">
        <f t="shared" si="5"/>
        <v>6.1421613662022596E-2</v>
      </c>
      <c r="T17" s="85">
        <f>分析係数表!F20</f>
        <v>0.22264772952607575</v>
      </c>
      <c r="U17" s="86">
        <f t="shared" si="6"/>
        <v>1.3675382825677127E-2</v>
      </c>
      <c r="V17" s="87">
        <f>分析係数表!D20</f>
        <v>2.3460737656157048E-2</v>
      </c>
      <c r="W17" s="167">
        <f t="shared" si="7"/>
        <v>0</v>
      </c>
      <c r="X17" s="76">
        <f>分析係数表!E20</f>
        <v>2.5307356732103905E-2</v>
      </c>
      <c r="Y17" s="166">
        <f t="shared" si="8"/>
        <v>0</v>
      </c>
    </row>
    <row r="18" spans="1:25" x14ac:dyDescent="0.2">
      <c r="A18" s="6" t="s">
        <v>6</v>
      </c>
      <c r="B18" s="5" t="s">
        <v>34</v>
      </c>
      <c r="C18" s="90"/>
      <c r="D18" s="107">
        <f>投入係数表!AL18</f>
        <v>1.640334973668307E-3</v>
      </c>
      <c r="E18" s="110">
        <f t="shared" si="9"/>
        <v>0.16403349736683071</v>
      </c>
      <c r="F18" s="85">
        <f>分析係数表!C21</f>
        <v>0.1872140973927936</v>
      </c>
      <c r="G18" s="110">
        <f t="shared" si="0"/>
        <v>3.0709383151714394E-2</v>
      </c>
      <c r="H18" s="110">
        <v>4.8193524360500624E-2</v>
      </c>
      <c r="I18" s="110">
        <f t="shared" si="1"/>
        <v>4.8193524360500624E-2</v>
      </c>
      <c r="J18" s="85">
        <f>分析係数表!G21</f>
        <v>0.28516992623231124</v>
      </c>
      <c r="K18" s="111">
        <f t="shared" si="2"/>
        <v>1.3743343786759057E-2</v>
      </c>
      <c r="L18" s="79"/>
      <c r="M18" s="80"/>
      <c r="N18" s="81">
        <f>分析係数表!H21</f>
        <v>9.0743137605549761E-4</v>
      </c>
      <c r="O18" s="82">
        <f t="shared" si="3"/>
        <v>2.3135448095984449E-2</v>
      </c>
      <c r="P18" s="76">
        <f>分析係数表!C21</f>
        <v>0.1872140973927936</v>
      </c>
      <c r="Q18" s="82">
        <f t="shared" si="4"/>
        <v>4.3312820330675536E-3</v>
      </c>
      <c r="R18" s="83">
        <v>1.21186880374627E-2</v>
      </c>
      <c r="S18" s="84">
        <f t="shared" si="5"/>
        <v>6.0312212397963326E-2</v>
      </c>
      <c r="T18" s="85">
        <f>分析係数表!F21</f>
        <v>0.425556514517416</v>
      </c>
      <c r="U18" s="86">
        <f t="shared" si="6"/>
        <v>2.5666254890911358E-2</v>
      </c>
      <c r="V18" s="87">
        <f>分析係数表!D21</f>
        <v>9.4188148317021936E-2</v>
      </c>
      <c r="W18" s="167">
        <f t="shared" si="7"/>
        <v>0</v>
      </c>
      <c r="X18" s="76">
        <f>分析係数表!E21</f>
        <v>8.1600416877005005E-2</v>
      </c>
      <c r="Y18" s="166">
        <f t="shared" si="8"/>
        <v>0</v>
      </c>
    </row>
    <row r="19" spans="1:25" x14ac:dyDescent="0.2">
      <c r="A19" s="6" t="s">
        <v>7</v>
      </c>
      <c r="B19" s="5" t="s">
        <v>269</v>
      </c>
      <c r="C19" s="90"/>
      <c r="D19" s="107">
        <f>投入係数表!AL19</f>
        <v>1.2106601850191594E-2</v>
      </c>
      <c r="E19" s="110">
        <f t="shared" si="9"/>
        <v>1.2106601850191594</v>
      </c>
      <c r="F19" s="85">
        <f>分析係数表!C22</f>
        <v>8.038175161462835E-2</v>
      </c>
      <c r="G19" s="110">
        <f t="shared" si="0"/>
        <v>9.7314986281930069E-2</v>
      </c>
      <c r="H19" s="110">
        <v>0.10932618675257777</v>
      </c>
      <c r="I19" s="110">
        <f t="shared" si="1"/>
        <v>0.10932618675257777</v>
      </c>
      <c r="J19" s="85">
        <f>分析係数表!G22</f>
        <v>0.19463811255169108</v>
      </c>
      <c r="K19" s="111">
        <f t="shared" si="2"/>
        <v>2.1279042641995431E-2</v>
      </c>
      <c r="L19" s="79"/>
      <c r="M19" s="80"/>
      <c r="N19" s="81">
        <f>分析係数表!H22</f>
        <v>4.3379646269970129E-5</v>
      </c>
      <c r="O19" s="82">
        <f t="shared" si="3"/>
        <v>1.1059872748324273E-3</v>
      </c>
      <c r="P19" s="76">
        <f>分析係数表!C22</f>
        <v>8.038175161462835E-2</v>
      </c>
      <c r="Q19" s="82">
        <f t="shared" si="4"/>
        <v>8.8901194414519878E-5</v>
      </c>
      <c r="R19" s="83">
        <v>1.7050869836194671E-3</v>
      </c>
      <c r="S19" s="84">
        <f t="shared" si="5"/>
        <v>0.11103127373619724</v>
      </c>
      <c r="T19" s="85">
        <f>分析係数表!F22</f>
        <v>0.41254969334958147</v>
      </c>
      <c r="U19" s="86">
        <f t="shared" si="6"/>
        <v>4.5805917932081608E-2</v>
      </c>
      <c r="V19" s="87">
        <f>分析係数表!D22</f>
        <v>4.4848872285594421E-2</v>
      </c>
      <c r="W19" s="167">
        <f t="shared" si="7"/>
        <v>0</v>
      </c>
      <c r="X19" s="76">
        <f>分析係数表!E22</f>
        <v>4.3889965439399083E-2</v>
      </c>
      <c r="Y19" s="166">
        <f t="shared" si="8"/>
        <v>0</v>
      </c>
    </row>
    <row r="20" spans="1:25" x14ac:dyDescent="0.2">
      <c r="A20" s="6" t="s">
        <v>8</v>
      </c>
      <c r="B20" s="5" t="s">
        <v>270</v>
      </c>
      <c r="C20" s="90"/>
      <c r="D20" s="107">
        <f>投入係数表!AL20</f>
        <v>1.7851094774171697E-2</v>
      </c>
      <c r="E20" s="110">
        <f t="shared" si="9"/>
        <v>1.7851094774171696</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6.5456389734980399E-4</v>
      </c>
      <c r="P20" s="76">
        <f>分析係数表!C23</f>
        <v>0</v>
      </c>
      <c r="Q20" s="82">
        <f t="shared" si="4"/>
        <v>0</v>
      </c>
      <c r="R20" s="83">
        <v>0</v>
      </c>
      <c r="S20" s="84">
        <f t="shared" si="5"/>
        <v>0</v>
      </c>
      <c r="T20" s="85">
        <f>分析係数表!F23</f>
        <v>0.44051299826689777</v>
      </c>
      <c r="U20" s="86">
        <f t="shared" si="6"/>
        <v>0</v>
      </c>
      <c r="V20" s="87">
        <f>分析係数表!D23</f>
        <v>7.0128249566724435E-2</v>
      </c>
      <c r="W20" s="167">
        <f t="shared" si="7"/>
        <v>0</v>
      </c>
      <c r="X20" s="76">
        <f>分析係数表!E23</f>
        <v>7.0031195840554589E-2</v>
      </c>
      <c r="Y20" s="166">
        <f t="shared" si="8"/>
        <v>0</v>
      </c>
    </row>
    <row r="21" spans="1:25" x14ac:dyDescent="0.2">
      <c r="A21" s="6" t="s">
        <v>9</v>
      </c>
      <c r="B21" s="5" t="s">
        <v>271</v>
      </c>
      <c r="C21" s="90"/>
      <c r="D21" s="107">
        <f>投入係数表!AL21</f>
        <v>6.2292882805703321E-3</v>
      </c>
      <c r="E21" s="110">
        <f t="shared" si="9"/>
        <v>0.6229288280570332</v>
      </c>
      <c r="F21" s="85">
        <f>分析係数表!C24</f>
        <v>0.43147437344773087</v>
      </c>
      <c r="G21" s="110">
        <f t="shared" si="0"/>
        <v>0.26877782578843767</v>
      </c>
      <c r="H21" s="110">
        <v>0.30823967794188395</v>
      </c>
      <c r="I21" s="110">
        <f t="shared" si="1"/>
        <v>0.30823967794188395</v>
      </c>
      <c r="J21" s="85">
        <f>分析係数表!G24</f>
        <v>0.20829056454796685</v>
      </c>
      <c r="K21" s="111">
        <f t="shared" si="2"/>
        <v>6.420341653459849E-2</v>
      </c>
      <c r="L21" s="79"/>
      <c r="M21" s="80"/>
      <c r="N21" s="81">
        <f>分析係数表!H24</f>
        <v>3.3906948002854204E-4</v>
      </c>
      <c r="O21" s="82">
        <f t="shared" si="3"/>
        <v>8.6447576787922389E-3</v>
      </c>
      <c r="P21" s="76">
        <f>分析係数表!C24</f>
        <v>0.43147437344773087</v>
      </c>
      <c r="Q21" s="82">
        <f t="shared" si="4"/>
        <v>3.7299914030643417E-3</v>
      </c>
      <c r="R21" s="83">
        <v>1.6156209087035973E-2</v>
      </c>
      <c r="S21" s="84">
        <f t="shared" si="5"/>
        <v>0.32439588702891992</v>
      </c>
      <c r="T21" s="85">
        <f>分析係数表!F24</f>
        <v>0.39163047769443349</v>
      </c>
      <c r="U21" s="86">
        <f t="shared" si="6"/>
        <v>0.12704331619924539</v>
      </c>
      <c r="V21" s="87">
        <f>分析係数表!D24</f>
        <v>4.8716936439005133E-2</v>
      </c>
      <c r="W21" s="167">
        <f t="shared" si="7"/>
        <v>0</v>
      </c>
      <c r="X21" s="76">
        <f>分析係数表!E24</f>
        <v>4.4926964074220289E-2</v>
      </c>
      <c r="Y21" s="166">
        <f t="shared" si="8"/>
        <v>0</v>
      </c>
    </row>
    <row r="22" spans="1:25" x14ac:dyDescent="0.2">
      <c r="A22" s="6" t="s">
        <v>10</v>
      </c>
      <c r="B22" s="5" t="s">
        <v>272</v>
      </c>
      <c r="C22" s="90"/>
      <c r="D22" s="107">
        <f>投入係数表!AL22</f>
        <v>1.8056966774915494E-2</v>
      </c>
      <c r="E22" s="110">
        <f t="shared" si="9"/>
        <v>1.8056966774915493</v>
      </c>
      <c r="F22" s="85">
        <f>分析係数表!C25</f>
        <v>2.0402938023075357E-2</v>
      </c>
      <c r="G22" s="110">
        <f t="shared" si="0"/>
        <v>3.6841517399333168E-2</v>
      </c>
      <c r="H22" s="110">
        <v>4.4709097872927726E-2</v>
      </c>
      <c r="I22" s="110">
        <f t="shared" si="1"/>
        <v>4.4709097872927726E-2</v>
      </c>
      <c r="J22" s="85">
        <f>分析係数表!G25</f>
        <v>0.19686528023418917</v>
      </c>
      <c r="K22" s="111">
        <f t="shared" si="2"/>
        <v>8.8016690817717073E-3</v>
      </c>
      <c r="L22" s="79"/>
      <c r="M22" s="80"/>
      <c r="N22" s="81">
        <f>分析係数表!H25</f>
        <v>5.1170276620495381E-4</v>
      </c>
      <c r="O22" s="82">
        <f t="shared" si="3"/>
        <v>1.3046135609247817E-2</v>
      </c>
      <c r="P22" s="76">
        <f>分析係数表!C25</f>
        <v>2.0402938023075357E-2</v>
      </c>
      <c r="Q22" s="82">
        <f t="shared" si="4"/>
        <v>2.6617949627611966E-4</v>
      </c>
      <c r="R22" s="83">
        <v>3.2311732353877943E-3</v>
      </c>
      <c r="S22" s="84">
        <f t="shared" si="5"/>
        <v>4.7940271108315523E-2</v>
      </c>
      <c r="T22" s="85">
        <f>分析係数表!F25</f>
        <v>0.34975910227480639</v>
      </c>
      <c r="U22" s="86">
        <f t="shared" si="6"/>
        <v>1.6767546185655274E-2</v>
      </c>
      <c r="V22" s="87">
        <f>分析係数表!D25</f>
        <v>8.9406598768067336E-2</v>
      </c>
      <c r="W22" s="167">
        <f t="shared" si="7"/>
        <v>0</v>
      </c>
      <c r="X22" s="76">
        <f>分析係数表!E25</f>
        <v>8.5991339879246204E-2</v>
      </c>
      <c r="Y22" s="166">
        <f t="shared" si="8"/>
        <v>0</v>
      </c>
    </row>
    <row r="23" spans="1:25" x14ac:dyDescent="0.2">
      <c r="A23" s="6" t="s">
        <v>11</v>
      </c>
      <c r="B23" s="5" t="s">
        <v>35</v>
      </c>
      <c r="C23" s="90"/>
      <c r="D23" s="107">
        <f>投入係数表!AL23</f>
        <v>1.0300241069471838E-2</v>
      </c>
      <c r="E23" s="110">
        <f t="shared" si="9"/>
        <v>1.0300241069471838</v>
      </c>
      <c r="F23" s="85">
        <f>分析係数表!C26</f>
        <v>0.47286916478187335</v>
      </c>
      <c r="G23" s="110">
        <f t="shared" si="0"/>
        <v>0.4870666391573098</v>
      </c>
      <c r="H23" s="110">
        <v>0.58437798566121057</v>
      </c>
      <c r="I23" s="110">
        <f t="shared" si="1"/>
        <v>0.58437798566121057</v>
      </c>
      <c r="J23" s="85">
        <f>分析係数表!G26</f>
        <v>0.19643719482749369</v>
      </c>
      <c r="K23" s="111">
        <f t="shared" si="2"/>
        <v>0.11479357222222954</v>
      </c>
      <c r="L23" s="79"/>
      <c r="M23" s="80"/>
      <c r="N23" s="81">
        <f>分析係数表!H26</f>
        <v>1.0239367117519889E-2</v>
      </c>
      <c r="O23" s="82">
        <f t="shared" si="3"/>
        <v>0.26105813919820114</v>
      </c>
      <c r="P23" s="76">
        <f>分析係数表!C26</f>
        <v>0.47286916478187335</v>
      </c>
      <c r="Q23" s="82">
        <f t="shared" si="4"/>
        <v>0.12344634424216341</v>
      </c>
      <c r="R23" s="83">
        <v>0.14236727513360339</v>
      </c>
      <c r="S23" s="84">
        <f t="shared" si="5"/>
        <v>0.72674526079481394</v>
      </c>
      <c r="T23" s="85">
        <f>分析係数表!F26</f>
        <v>0.33423527698357336</v>
      </c>
      <c r="U23" s="86">
        <f t="shared" si="6"/>
        <v>0.24290390353825389</v>
      </c>
      <c r="V23" s="87">
        <f>分析係数表!D26</f>
        <v>2.4038203573536514E-2</v>
      </c>
      <c r="W23" s="167">
        <f t="shared" si="7"/>
        <v>0</v>
      </c>
      <c r="X23" s="76">
        <f>分析係数表!E26</f>
        <v>2.5471604105504413E-2</v>
      </c>
      <c r="Y23" s="166">
        <f t="shared" si="8"/>
        <v>0</v>
      </c>
    </row>
    <row r="24" spans="1:25" x14ac:dyDescent="0.2">
      <c r="A24" s="6" t="s">
        <v>12</v>
      </c>
      <c r="B24" s="5" t="s">
        <v>366</v>
      </c>
      <c r="C24" s="90"/>
      <c r="D24" s="107">
        <f>投入係数表!AL24</f>
        <v>1.5872067154118436E-3</v>
      </c>
      <c r="E24" s="110">
        <f t="shared" si="9"/>
        <v>0.15872067154118435</v>
      </c>
      <c r="F24" s="85">
        <f>分析係数表!C27</f>
        <v>1</v>
      </c>
      <c r="G24" s="110">
        <f t="shared" si="0"/>
        <v>0.15872067154118435</v>
      </c>
      <c r="H24" s="110">
        <v>0.1846620793463761</v>
      </c>
      <c r="I24" s="110">
        <f t="shared" si="1"/>
        <v>0.1846620793463761</v>
      </c>
      <c r="J24" s="85">
        <f>分析係数表!G27</f>
        <v>0.17103446822411195</v>
      </c>
      <c r="K24" s="111">
        <f t="shared" si="2"/>
        <v>3.1583580542166201E-2</v>
      </c>
      <c r="L24" s="79"/>
      <c r="M24" s="80"/>
      <c r="N24" s="81">
        <f>分析係数表!H27</f>
        <v>1.1068892190070134E-2</v>
      </c>
      <c r="O24" s="82">
        <f t="shared" si="3"/>
        <v>0.28220732443326202</v>
      </c>
      <c r="P24" s="76">
        <f>分析係数表!C27</f>
        <v>1</v>
      </c>
      <c r="Q24" s="82">
        <f t="shared" si="4"/>
        <v>0.28220732443326202</v>
      </c>
      <c r="R24" s="83">
        <v>0.29442477004130796</v>
      </c>
      <c r="S24" s="84">
        <f t="shared" si="5"/>
        <v>0.47908684938768409</v>
      </c>
      <c r="T24" s="85">
        <f>分析係数表!F27</f>
        <v>0.3217420626139369</v>
      </c>
      <c r="U24" s="86">
        <f t="shared" si="6"/>
        <v>0.15414239109320602</v>
      </c>
      <c r="V24" s="87">
        <f>分析係数表!D27</f>
        <v>3.5680038778069315E-2</v>
      </c>
      <c r="W24" s="167">
        <f t="shared" si="7"/>
        <v>0</v>
      </c>
      <c r="X24" s="76">
        <f>分析係数表!E27</f>
        <v>4.2729638879229495E-2</v>
      </c>
      <c r="Y24" s="166">
        <f t="shared" si="8"/>
        <v>0</v>
      </c>
    </row>
    <row r="25" spans="1:25" x14ac:dyDescent="0.2">
      <c r="A25" s="6" t="s">
        <v>13</v>
      </c>
      <c r="B25" s="5" t="s">
        <v>192</v>
      </c>
      <c r="C25" s="90"/>
      <c r="D25" s="107">
        <f>投入係数表!AL25</f>
        <v>4.389722338440287E-2</v>
      </c>
      <c r="E25" s="110">
        <f t="shared" si="9"/>
        <v>4.3897223384402873</v>
      </c>
      <c r="F25" s="85">
        <f>分析係数表!C28</f>
        <v>0.16320886633176235</v>
      </c>
      <c r="G25" s="110">
        <f t="shared" si="0"/>
        <v>0.7164416063680521</v>
      </c>
      <c r="H25" s="110">
        <v>0.84667186847056541</v>
      </c>
      <c r="I25" s="110">
        <f t="shared" si="1"/>
        <v>0.84667186847056541</v>
      </c>
      <c r="J25" s="85">
        <f>分析係数表!G28</f>
        <v>0.12483282142099486</v>
      </c>
      <c r="K25" s="111">
        <f t="shared" si="2"/>
        <v>0.10569243815896615</v>
      </c>
      <c r="L25" s="79"/>
      <c r="M25" s="80"/>
      <c r="N25" s="81">
        <f>分析係数表!H28</f>
        <v>1.8347819774390428E-2</v>
      </c>
      <c r="O25" s="82">
        <f t="shared" si="3"/>
        <v>0.46778747491636852</v>
      </c>
      <c r="P25" s="76">
        <f>分析係数表!C28</f>
        <v>0.16320886633176235</v>
      </c>
      <c r="Q25" s="82">
        <f t="shared" si="4"/>
        <v>7.6347063465298223E-2</v>
      </c>
      <c r="R25" s="83">
        <v>9.3074419237076378E-2</v>
      </c>
      <c r="S25" s="84">
        <f t="shared" si="5"/>
        <v>0.93974628770764179</v>
      </c>
      <c r="T25" s="85">
        <f>分析係数表!F28</f>
        <v>0.21296475644963428</v>
      </c>
      <c r="U25" s="86">
        <f t="shared" si="6"/>
        <v>0.20013283928610587</v>
      </c>
      <c r="V25" s="87">
        <f>分析係数表!D28</f>
        <v>1.6750140660597507E-2</v>
      </c>
      <c r="W25" s="167">
        <f t="shared" si="7"/>
        <v>0</v>
      </c>
      <c r="X25" s="76">
        <f>分析係数表!E28</f>
        <v>1.6630233266000719E-2</v>
      </c>
      <c r="Y25" s="166">
        <f t="shared" si="8"/>
        <v>0</v>
      </c>
    </row>
    <row r="26" spans="1:25" x14ac:dyDescent="0.2">
      <c r="A26" s="6" t="s">
        <v>14</v>
      </c>
      <c r="B26" s="5" t="s">
        <v>50</v>
      </c>
      <c r="C26" s="90"/>
      <c r="D26" s="107">
        <f>投入係数表!AL26</f>
        <v>5.9437238924418415E-3</v>
      </c>
      <c r="E26" s="110">
        <f t="shared" si="9"/>
        <v>0.59437238924418412</v>
      </c>
      <c r="F26" s="85">
        <f>分析係数表!C29</f>
        <v>0.17511419896605485</v>
      </c>
      <c r="G26" s="110">
        <f t="shared" si="0"/>
        <v>0.10408304483003546</v>
      </c>
      <c r="H26" s="110">
        <v>0.12694926613092711</v>
      </c>
      <c r="I26" s="110">
        <f t="shared" si="1"/>
        <v>0.12694926613092711</v>
      </c>
      <c r="J26" s="85">
        <f>分析係数表!G29</f>
        <v>0.26067586141523297</v>
      </c>
      <c r="K26" s="111">
        <f t="shared" si="2"/>
        <v>3.3092609304711085E-2</v>
      </c>
      <c r="L26" s="79"/>
      <c r="M26" s="80"/>
      <c r="N26" s="81">
        <f>分析係数表!H29</f>
        <v>9.8560326923179068E-3</v>
      </c>
      <c r="O26" s="82">
        <f t="shared" si="3"/>
        <v>0.25128482307570232</v>
      </c>
      <c r="P26" s="76">
        <f>分析係数表!C29</f>
        <v>0.17511419896605485</v>
      </c>
      <c r="Q26" s="82">
        <f t="shared" si="4"/>
        <v>4.4003540505228429E-2</v>
      </c>
      <c r="R26" s="83">
        <v>6.1797834715888192E-2</v>
      </c>
      <c r="S26" s="84">
        <f t="shared" si="5"/>
        <v>0.18874710084681529</v>
      </c>
      <c r="T26" s="85">
        <f>分析係数表!F29</f>
        <v>0.43490212806294137</v>
      </c>
      <c r="U26" s="86">
        <f t="shared" si="6"/>
        <v>8.2086515823990569E-2</v>
      </c>
      <c r="V26" s="87">
        <f>分析係数表!D29</f>
        <v>6.8771031802455099E-2</v>
      </c>
      <c r="W26" s="167">
        <f t="shared" si="7"/>
        <v>0</v>
      </c>
      <c r="X26" s="76">
        <f>分析係数表!E29</f>
        <v>4.9670600502393476E-2</v>
      </c>
      <c r="Y26" s="166">
        <f t="shared" si="8"/>
        <v>0</v>
      </c>
    </row>
    <row r="27" spans="1:25" x14ac:dyDescent="0.2">
      <c r="A27" s="6" t="s">
        <v>15</v>
      </c>
      <c r="B27" s="5" t="s">
        <v>36</v>
      </c>
      <c r="C27" s="90"/>
      <c r="D27" s="107">
        <f>投入係数表!AL27</f>
        <v>1.2750781981551212E-3</v>
      </c>
      <c r="E27" s="110">
        <f t="shared" si="9"/>
        <v>0.12750781981551212</v>
      </c>
      <c r="F27" s="85">
        <f>分析係数表!C30</f>
        <v>1</v>
      </c>
      <c r="G27" s="110">
        <f t="shared" si="0"/>
        <v>0.12750781981551212</v>
      </c>
      <c r="H27" s="110">
        <v>0.16857977049778347</v>
      </c>
      <c r="I27" s="110">
        <f t="shared" si="1"/>
        <v>0.16857977049778347</v>
      </c>
      <c r="J27" s="85">
        <f>分析係数表!G30</f>
        <v>0.34449040627670319</v>
      </c>
      <c r="K27" s="111">
        <f t="shared" si="2"/>
        <v>5.8074113628814809E-2</v>
      </c>
      <c r="L27" s="79"/>
      <c r="M27" s="80"/>
      <c r="N27" s="81">
        <f>分析係数表!H30</f>
        <v>0</v>
      </c>
      <c r="O27" s="82">
        <f t="shared" si="3"/>
        <v>0</v>
      </c>
      <c r="P27" s="76">
        <f>分析係数表!C30</f>
        <v>1</v>
      </c>
      <c r="Q27" s="82">
        <f t="shared" si="4"/>
        <v>0</v>
      </c>
      <c r="R27" s="83">
        <v>8.5581975826686599E-2</v>
      </c>
      <c r="S27" s="84">
        <f t="shared" si="5"/>
        <v>0.25416174632447008</v>
      </c>
      <c r="T27" s="85">
        <f>分析係数表!F30</f>
        <v>0.43986930008545017</v>
      </c>
      <c r="U27" s="86">
        <f t="shared" si="6"/>
        <v>0.11179794946424039</v>
      </c>
      <c r="V27" s="87">
        <f>分析係数表!D30</f>
        <v>8.0303736502757711E-2</v>
      </c>
      <c r="W27" s="167">
        <f t="shared" si="7"/>
        <v>0</v>
      </c>
      <c r="X27" s="76">
        <f>分析係数表!E30</f>
        <v>6.1266798726015689E-2</v>
      </c>
      <c r="Y27" s="166">
        <f t="shared" si="8"/>
        <v>0</v>
      </c>
    </row>
    <row r="28" spans="1:25" x14ac:dyDescent="0.2">
      <c r="A28" s="6" t="s">
        <v>16</v>
      </c>
      <c r="B28" s="5" t="s">
        <v>193</v>
      </c>
      <c r="C28" s="90"/>
      <c r="D28" s="107">
        <f>投入係数表!AL28</f>
        <v>5.439005439005439E-3</v>
      </c>
      <c r="E28" s="110">
        <f t="shared" si="9"/>
        <v>0.54390054390054388</v>
      </c>
      <c r="F28" s="85">
        <f>分析係数表!C31</f>
        <v>0.18996181002708823</v>
      </c>
      <c r="G28" s="110">
        <f t="shared" si="0"/>
        <v>0.10332033179406508</v>
      </c>
      <c r="H28" s="110">
        <v>0.13704700914161111</v>
      </c>
      <c r="I28" s="110">
        <f t="shared" si="1"/>
        <v>0.13704700914161111</v>
      </c>
      <c r="J28" s="85">
        <f>分析係数表!G31</f>
        <v>7.0838389091119197E-2</v>
      </c>
      <c r="K28" s="111">
        <f t="shared" si="2"/>
        <v>9.7081893573476175E-3</v>
      </c>
      <c r="L28" s="79"/>
      <c r="M28" s="80"/>
      <c r="N28" s="81">
        <f>分析係数表!H31</f>
        <v>2.3010689098960483E-2</v>
      </c>
      <c r="O28" s="82">
        <f t="shared" si="3"/>
        <v>0.58666982137641743</v>
      </c>
      <c r="P28" s="76">
        <f>分析係数表!C31</f>
        <v>0.18996181002708823</v>
      </c>
      <c r="Q28" s="82">
        <f t="shared" si="4"/>
        <v>0.11144486115693279</v>
      </c>
      <c r="R28" s="83">
        <v>0.15378858815130969</v>
      </c>
      <c r="S28" s="84">
        <f t="shared" si="5"/>
        <v>0.2908355972929208</v>
      </c>
      <c r="T28" s="85">
        <f>分析係数表!F31</f>
        <v>0.34223146703645924</v>
      </c>
      <c r="U28" s="86">
        <f t="shared" si="6"/>
        <v>9.9533093127981156E-2</v>
      </c>
      <c r="V28" s="87">
        <f>分析係数表!D31</f>
        <v>4.4201768070722826E-2</v>
      </c>
      <c r="W28" s="167">
        <f t="shared" si="7"/>
        <v>0</v>
      </c>
      <c r="X28" s="76">
        <f>分析係数表!E31</f>
        <v>3.8597099439533135E-2</v>
      </c>
      <c r="Y28" s="166">
        <f t="shared" si="8"/>
        <v>0</v>
      </c>
    </row>
    <row r="29" spans="1:25" x14ac:dyDescent="0.2">
      <c r="A29" s="6" t="s">
        <v>17</v>
      </c>
      <c r="B29" s="5" t="s">
        <v>273</v>
      </c>
      <c r="C29" s="90"/>
      <c r="D29" s="107">
        <f>投入係数表!AL29</f>
        <v>8.0356490612900873E-4</v>
      </c>
      <c r="E29" s="110">
        <f t="shared" si="9"/>
        <v>8.0356490612900872E-2</v>
      </c>
      <c r="F29" s="85">
        <f>分析係数表!C32</f>
        <v>1</v>
      </c>
      <c r="G29" s="110">
        <f t="shared" si="0"/>
        <v>8.0356490612900872E-2</v>
      </c>
      <c r="H29" s="110">
        <v>0.10795409971967002</v>
      </c>
      <c r="I29" s="110">
        <f t="shared" si="1"/>
        <v>0.10795409971967002</v>
      </c>
      <c r="J29" s="85">
        <f>分析係数表!G32</f>
        <v>0.14032906064664244</v>
      </c>
      <c r="K29" s="111">
        <f t="shared" si="2"/>
        <v>1.5149097406615259E-2</v>
      </c>
      <c r="L29" s="79"/>
      <c r="M29" s="80"/>
      <c r="N29" s="81">
        <f>分析係数表!H32</f>
        <v>6.1785010473086027E-3</v>
      </c>
      <c r="O29" s="82">
        <f t="shared" si="3"/>
        <v>0.15752418757256142</v>
      </c>
      <c r="P29" s="76">
        <f>分析係数表!C32</f>
        <v>1</v>
      </c>
      <c r="Q29" s="82">
        <f t="shared" si="4"/>
        <v>0.15752418757256142</v>
      </c>
      <c r="R29" s="83">
        <v>0.21690070016806051</v>
      </c>
      <c r="S29" s="84">
        <f t="shared" si="5"/>
        <v>0.32485479988773053</v>
      </c>
      <c r="T29" s="85">
        <f>分析係数表!F32</f>
        <v>0.48206428161469295</v>
      </c>
      <c r="U29" s="86">
        <f t="shared" si="6"/>
        <v>0.15660089573696365</v>
      </c>
      <c r="V29" s="87">
        <f>分析係数表!D32</f>
        <v>1.827051846183279E-2</v>
      </c>
      <c r="W29" s="167">
        <f t="shared" si="7"/>
        <v>0</v>
      </c>
      <c r="X29" s="76">
        <f>分析係数表!E32</f>
        <v>2.7549263439831644E-2</v>
      </c>
      <c r="Y29" s="166">
        <f t="shared" si="8"/>
        <v>0</v>
      </c>
    </row>
    <row r="30" spans="1:25" x14ac:dyDescent="0.2">
      <c r="A30" s="6" t="s">
        <v>18</v>
      </c>
      <c r="B30" s="5" t="s">
        <v>274</v>
      </c>
      <c r="C30" s="90"/>
      <c r="D30" s="107">
        <f>投入係数表!AL30</f>
        <v>3.5861574323112785E-4</v>
      </c>
      <c r="E30" s="110">
        <f t="shared" si="9"/>
        <v>3.5861574323112787E-2</v>
      </c>
      <c r="F30" s="85">
        <f>分析係数表!C33</f>
        <v>0.86409315680331789</v>
      </c>
      <c r="G30" s="110">
        <f t="shared" si="0"/>
        <v>3.0987740964795337E-2</v>
      </c>
      <c r="H30" s="110">
        <v>4.9301484430635804E-2</v>
      </c>
      <c r="I30" s="110">
        <f t="shared" si="1"/>
        <v>4.9301484430635804E-2</v>
      </c>
      <c r="J30" s="85">
        <f>分析係数表!G33</f>
        <v>0.50769230769230766</v>
      </c>
      <c r="K30" s="111">
        <f t="shared" si="2"/>
        <v>2.5029984403245869E-2</v>
      </c>
      <c r="L30" s="79"/>
      <c r="M30" s="80"/>
      <c r="N30" s="81">
        <f>分析係数表!H33</f>
        <v>9.5612281574628043E-4</v>
      </c>
      <c r="O30" s="82">
        <f t="shared" si="3"/>
        <v>2.4376862384061664E-2</v>
      </c>
      <c r="P30" s="76">
        <f>分析係数表!C33</f>
        <v>0.86409315680331789</v>
      </c>
      <c r="Q30" s="82">
        <f t="shared" si="4"/>
        <v>2.1063879970403897E-2</v>
      </c>
      <c r="R30" s="83">
        <v>7.1336980914171177E-2</v>
      </c>
      <c r="S30" s="84">
        <f t="shared" si="5"/>
        <v>0.12063846534480699</v>
      </c>
      <c r="T30" s="85">
        <f>分析係数表!F33</f>
        <v>0.64348226623675731</v>
      </c>
      <c r="U30" s="86">
        <f t="shared" si="6"/>
        <v>7.762871307540091E-2</v>
      </c>
      <c r="V30" s="87">
        <f>分析係数表!D33</f>
        <v>0.11340396130815293</v>
      </c>
      <c r="W30" s="167">
        <f t="shared" si="7"/>
        <v>0</v>
      </c>
      <c r="X30" s="76">
        <f>分析係数表!E33</f>
        <v>0.11146936895439889</v>
      </c>
      <c r="Y30" s="166">
        <f t="shared" si="8"/>
        <v>0</v>
      </c>
    </row>
    <row r="31" spans="1:25" x14ac:dyDescent="0.2">
      <c r="A31" s="6" t="s">
        <v>19</v>
      </c>
      <c r="B31" s="5" t="s">
        <v>275</v>
      </c>
      <c r="C31" s="90"/>
      <c r="D31" s="107">
        <f>投入係数表!AL31</f>
        <v>2.609261583620558E-2</v>
      </c>
      <c r="E31" s="110">
        <f t="shared" si="9"/>
        <v>2.6092615836205582</v>
      </c>
      <c r="F31" s="85">
        <f>分析係数表!C34</f>
        <v>0.40150848192581112</v>
      </c>
      <c r="G31" s="110">
        <f t="shared" si="0"/>
        <v>1.0476406573868282</v>
      </c>
      <c r="H31" s="110">
        <v>1.2417353937730982</v>
      </c>
      <c r="I31" s="110">
        <f t="shared" si="1"/>
        <v>1.2417353937730982</v>
      </c>
      <c r="J31" s="85">
        <f>分析係数表!G34</f>
        <v>0.42480512041441487</v>
      </c>
      <c r="K31" s="111">
        <f t="shared" si="2"/>
        <v>0.52749555347462185</v>
      </c>
      <c r="L31" s="79"/>
      <c r="M31" s="80"/>
      <c r="N31" s="81">
        <f>分析係数表!H34</f>
        <v>0.15672180898436738</v>
      </c>
      <c r="O31" s="82">
        <f t="shared" si="3"/>
        <v>3.9957063122808187</v>
      </c>
      <c r="P31" s="76">
        <f>分析係数表!C34</f>
        <v>0.40150848192581112</v>
      </c>
      <c r="Q31" s="82">
        <f t="shared" si="4"/>
        <v>1.6043099756652526</v>
      </c>
      <c r="R31" s="83">
        <v>1.7510793652426888</v>
      </c>
      <c r="S31" s="84">
        <f t="shared" si="5"/>
        <v>2.9928147590157872</v>
      </c>
      <c r="T31" s="85">
        <f>分析係数表!F34</f>
        <v>0.69808980649017505</v>
      </c>
      <c r="U31" s="86">
        <f t="shared" si="6"/>
        <v>2.0892534759822707</v>
      </c>
      <c r="V31" s="87">
        <f>分析係数表!D34</f>
        <v>0.1643762608024307</v>
      </c>
      <c r="W31" s="167">
        <f t="shared" si="7"/>
        <v>0</v>
      </c>
      <c r="X31" s="76">
        <f>分析係数表!E34</f>
        <v>0.12280028889497671</v>
      </c>
      <c r="Y31" s="166">
        <f t="shared" si="8"/>
        <v>0</v>
      </c>
    </row>
    <row r="32" spans="1:25" x14ac:dyDescent="0.2">
      <c r="A32" s="6" t="s">
        <v>20</v>
      </c>
      <c r="B32" s="5" t="s">
        <v>37</v>
      </c>
      <c r="C32" s="90"/>
      <c r="D32" s="107">
        <f>投入係数表!AL32</f>
        <v>8.3743417076750405E-3</v>
      </c>
      <c r="E32" s="110">
        <f t="shared" si="9"/>
        <v>0.83743417076750404</v>
      </c>
      <c r="F32" s="85">
        <f>分析係数表!C35</f>
        <v>0.54799934277091245</v>
      </c>
      <c r="G32" s="110">
        <f t="shared" si="0"/>
        <v>0.45891337519449626</v>
      </c>
      <c r="H32" s="110">
        <v>0.5822186983254638</v>
      </c>
      <c r="I32" s="110">
        <f t="shared" si="1"/>
        <v>0.5822186983254638</v>
      </c>
      <c r="J32" s="85">
        <f>分析係数表!G35</f>
        <v>0.31370112289734142</v>
      </c>
      <c r="K32" s="111">
        <f t="shared" si="2"/>
        <v>0.18264265943652647</v>
      </c>
      <c r="L32" s="79"/>
      <c r="M32" s="80"/>
      <c r="N32" s="81">
        <f>分析係数表!H35</f>
        <v>5.7539116932049765E-2</v>
      </c>
      <c r="O32" s="82">
        <f t="shared" si="3"/>
        <v>1.4669905498052813</v>
      </c>
      <c r="P32" s="76">
        <f>分析係数表!C35</f>
        <v>0.54799934277091245</v>
      </c>
      <c r="Q32" s="82">
        <f t="shared" si="4"/>
        <v>0.80390985714443364</v>
      </c>
      <c r="R32" s="83">
        <v>1.1142924093724829</v>
      </c>
      <c r="S32" s="84">
        <f t="shared" si="5"/>
        <v>1.6965111076979467</v>
      </c>
      <c r="T32" s="85">
        <f>分析係数表!F35</f>
        <v>0.64107230038613461</v>
      </c>
      <c r="U32" s="86">
        <f t="shared" si="6"/>
        <v>1.0875862784425521</v>
      </c>
      <c r="V32" s="87">
        <f>分析係数表!D35</f>
        <v>5.5848978444513482E-2</v>
      </c>
      <c r="W32" s="167">
        <f t="shared" si="7"/>
        <v>0</v>
      </c>
      <c r="X32" s="76">
        <f>分析係数表!E35</f>
        <v>5.027147781575015E-2</v>
      </c>
      <c r="Y32" s="166">
        <f t="shared" si="8"/>
        <v>0</v>
      </c>
    </row>
    <row r="33" spans="1:25" x14ac:dyDescent="0.2">
      <c r="A33" s="6" t="s">
        <v>21</v>
      </c>
      <c r="B33" s="5" t="s">
        <v>38</v>
      </c>
      <c r="C33" s="90"/>
      <c r="D33" s="107">
        <f>投入係数表!AL33</f>
        <v>5.3659540839028023E-3</v>
      </c>
      <c r="E33" s="110">
        <f t="shared" si="9"/>
        <v>0.53659540839028019</v>
      </c>
      <c r="F33" s="85">
        <f>分析係数表!C36</f>
        <v>1</v>
      </c>
      <c r="G33" s="110">
        <f t="shared" si="0"/>
        <v>0.53659540839028019</v>
      </c>
      <c r="H33" s="110">
        <v>0.68711091596001028</v>
      </c>
      <c r="I33" s="110">
        <f t="shared" si="1"/>
        <v>0.68711091596001028</v>
      </c>
      <c r="J33" s="85">
        <f>分析係数表!G36</f>
        <v>7.1688905781264842E-2</v>
      </c>
      <c r="K33" s="111">
        <f t="shared" si="2"/>
        <v>4.9258229715535763E-2</v>
      </c>
      <c r="L33" s="79"/>
      <c r="M33" s="80"/>
      <c r="N33" s="81">
        <f>分析係数表!H36</f>
        <v>0.19452761335809809</v>
      </c>
      <c r="O33" s="82">
        <f t="shared" si="3"/>
        <v>4.9595855078817159</v>
      </c>
      <c r="P33" s="76">
        <f>分析係数表!C36</f>
        <v>1</v>
      </c>
      <c r="Q33" s="82">
        <f t="shared" si="4"/>
        <v>4.9595855078817159</v>
      </c>
      <c r="R33" s="83">
        <v>5.2969135332165216</v>
      </c>
      <c r="S33" s="84">
        <f t="shared" si="5"/>
        <v>5.9840244491765322</v>
      </c>
      <c r="T33" s="85">
        <f>分析係数表!F36</f>
        <v>0.82458021691620631</v>
      </c>
      <c r="U33" s="86">
        <f t="shared" si="6"/>
        <v>4.9343081783338665</v>
      </c>
      <c r="V33" s="87">
        <f>分析係数表!D36</f>
        <v>1.8213224015528919E-2</v>
      </c>
      <c r="W33" s="167">
        <f t="shared" si="7"/>
        <v>0</v>
      </c>
      <c r="X33" s="76">
        <f>分析係数表!E36</f>
        <v>9.6003746487667817E-3</v>
      </c>
      <c r="Y33" s="166">
        <f t="shared" si="8"/>
        <v>0</v>
      </c>
    </row>
    <row r="34" spans="1:25" x14ac:dyDescent="0.2">
      <c r="A34" s="6" t="s">
        <v>22</v>
      </c>
      <c r="B34" s="5" t="s">
        <v>378</v>
      </c>
      <c r="C34" s="90"/>
      <c r="D34" s="107">
        <f>投入係数表!AL34</f>
        <v>9.0782911295731808E-3</v>
      </c>
      <c r="E34" s="110">
        <f t="shared" si="9"/>
        <v>0.90782911295731805</v>
      </c>
      <c r="F34" s="85">
        <f>分析係数表!C37</f>
        <v>0.69131042420256494</v>
      </c>
      <c r="G34" s="110">
        <f t="shared" si="0"/>
        <v>0.62759172918196182</v>
      </c>
      <c r="H34" s="110">
        <v>0.83263933590380834</v>
      </c>
      <c r="I34" s="110">
        <f t="shared" si="1"/>
        <v>0.83263933590380834</v>
      </c>
      <c r="J34" s="85">
        <f>分析係数表!G37</f>
        <v>0.4182361073997049</v>
      </c>
      <c r="K34" s="111">
        <f t="shared" si="2"/>
        <v>0.34823983471628417</v>
      </c>
      <c r="L34" s="79"/>
      <c r="M34" s="80"/>
      <c r="N34" s="81">
        <f>分析係数表!H37</f>
        <v>4.8668421919292611E-2</v>
      </c>
      <c r="O34" s="82">
        <f t="shared" si="3"/>
        <v>1.240827437686487</v>
      </c>
      <c r="P34" s="76">
        <f>分析係数表!C37</f>
        <v>0.69131042420256494</v>
      </c>
      <c r="Q34" s="82">
        <f t="shared" si="4"/>
        <v>0.85779694230922698</v>
      </c>
      <c r="R34" s="83">
        <v>1.0400812393765018</v>
      </c>
      <c r="S34" s="84">
        <f t="shared" si="5"/>
        <v>1.8727205752803102</v>
      </c>
      <c r="T34" s="85">
        <f>分析係数表!F37</f>
        <v>0.69719766239499947</v>
      </c>
      <c r="U34" s="86">
        <f t="shared" si="6"/>
        <v>1.305656407404451</v>
      </c>
      <c r="V34" s="87">
        <f>分析係数表!D37</f>
        <v>8.1275923365593528E-2</v>
      </c>
      <c r="W34" s="167">
        <f t="shared" si="7"/>
        <v>0</v>
      </c>
      <c r="X34" s="76">
        <f>分析係数表!E37</f>
        <v>7.6285857025014239E-2</v>
      </c>
      <c r="Y34" s="166">
        <f t="shared" si="8"/>
        <v>0</v>
      </c>
    </row>
    <row r="35" spans="1:25" x14ac:dyDescent="0.2">
      <c r="A35" s="6" t="s">
        <v>23</v>
      </c>
      <c r="B35" s="5" t="s">
        <v>194</v>
      </c>
      <c r="C35" s="90"/>
      <c r="D35" s="107">
        <f>投入係数表!AL35</f>
        <v>2.5846897641769437E-2</v>
      </c>
      <c r="E35" s="110">
        <f t="shared" si="9"/>
        <v>2.5846897641769435</v>
      </c>
      <c r="F35" s="85">
        <f>分析係数表!C38</f>
        <v>0.16493332646861969</v>
      </c>
      <c r="G35" s="110">
        <f t="shared" si="0"/>
        <v>0.42630148069509544</v>
      </c>
      <c r="H35" s="110">
        <v>0.50261422522278043</v>
      </c>
      <c r="I35" s="110">
        <f t="shared" si="1"/>
        <v>0.50261422522278043</v>
      </c>
      <c r="J35" s="85">
        <f>分析係数表!G38</f>
        <v>0.22742119554523632</v>
      </c>
      <c r="K35" s="111">
        <f t="shared" si="2"/>
        <v>0.1143051279982074</v>
      </c>
      <c r="L35" s="79"/>
      <c r="M35" s="80"/>
      <c r="N35" s="81">
        <f>分析係数表!H38</f>
        <v>4.333006953137588E-2</v>
      </c>
      <c r="O35" s="82">
        <f t="shared" si="3"/>
        <v>1.1047232893754761</v>
      </c>
      <c r="P35" s="76">
        <f>分析係数表!C38</f>
        <v>0.16493332646861969</v>
      </c>
      <c r="Q35" s="82">
        <f t="shared" si="4"/>
        <v>0.18220568694405284</v>
      </c>
      <c r="R35" s="83">
        <v>0.23910302327211386</v>
      </c>
      <c r="S35" s="84">
        <f t="shared" si="5"/>
        <v>0.74171724849489429</v>
      </c>
      <c r="T35" s="85">
        <f>分析係数表!F38</f>
        <v>0.45295344535830939</v>
      </c>
      <c r="U35" s="86">
        <f t="shared" si="6"/>
        <v>0.33596338318744767</v>
      </c>
      <c r="V35" s="87">
        <f>分析係数表!D38</f>
        <v>0.12785801424579907</v>
      </c>
      <c r="W35" s="167">
        <f t="shared" si="7"/>
        <v>0</v>
      </c>
      <c r="X35" s="76">
        <f>分析係数表!E38</f>
        <v>0.15044665695958442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3.2708718384811153E-2</v>
      </c>
      <c r="I36" s="110">
        <f t="shared" si="1"/>
        <v>3.2708718384811153E-2</v>
      </c>
      <c r="J36" s="85">
        <f>分析係数表!G39</f>
        <v>0.35098455975764681</v>
      </c>
      <c r="K36" s="111">
        <f t="shared" si="2"/>
        <v>1.148025512252979E-2</v>
      </c>
      <c r="L36" s="79"/>
      <c r="M36" s="80"/>
      <c r="N36" s="81">
        <f>分析係数表!H39</f>
        <v>3.8129823772400278E-3</v>
      </c>
      <c r="O36" s="82">
        <f t="shared" si="3"/>
        <v>9.7214024340882957E-2</v>
      </c>
      <c r="P36" s="76">
        <f>分析係数表!C39</f>
        <v>1</v>
      </c>
      <c r="Q36" s="82">
        <f t="shared" si="4"/>
        <v>9.7214024340882957E-2</v>
      </c>
      <c r="R36" s="83">
        <v>0.13452081098826157</v>
      </c>
      <c r="S36" s="84">
        <f t="shared" si="5"/>
        <v>0.16722952937307273</v>
      </c>
      <c r="T36" s="85">
        <f>分析係数表!F39</f>
        <v>0.70174924264634031</v>
      </c>
      <c r="U36" s="86">
        <f t="shared" si="6"/>
        <v>0.11735319558565771</v>
      </c>
      <c r="V36" s="87">
        <f>分析係数表!D39</f>
        <v>4.6491742402032639E-2</v>
      </c>
      <c r="W36" s="167">
        <f t="shared" si="7"/>
        <v>0</v>
      </c>
      <c r="X36" s="76">
        <f>分析係数表!E39</f>
        <v>5.7790970389914979E-2</v>
      </c>
      <c r="Y36" s="166">
        <f t="shared" si="8"/>
        <v>0</v>
      </c>
    </row>
    <row r="37" spans="1:25" x14ac:dyDescent="0.2">
      <c r="A37" s="6" t="s">
        <v>25</v>
      </c>
      <c r="B37" s="5" t="s">
        <v>40</v>
      </c>
      <c r="C37" s="90"/>
      <c r="D37" s="107">
        <f>投入係数表!AL37</f>
        <v>1.8594890389762183E-4</v>
      </c>
      <c r="E37" s="110">
        <f t="shared" si="9"/>
        <v>1.8594890389762184E-2</v>
      </c>
      <c r="F37" s="85">
        <f>分析係数表!C40</f>
        <v>0.986418220166009</v>
      </c>
      <c r="G37" s="110">
        <f t="shared" si="0"/>
        <v>1.8342338682451238E-2</v>
      </c>
      <c r="H37" s="110">
        <v>2.3820385225208209E-2</v>
      </c>
      <c r="I37" s="110">
        <f t="shared" si="1"/>
        <v>2.3820385225208209E-2</v>
      </c>
      <c r="J37" s="85">
        <f>分析係数表!G40</f>
        <v>0.50833339863186511</v>
      </c>
      <c r="K37" s="111">
        <f t="shared" si="2"/>
        <v>1.2108697378250355E-2</v>
      </c>
      <c r="L37" s="79"/>
      <c r="M37" s="80"/>
      <c r="N37" s="81">
        <f>分析係数表!H40</f>
        <v>2.8557086729192376E-2</v>
      </c>
      <c r="O37" s="82">
        <f t="shared" si="3"/>
        <v>0.72807819437284915</v>
      </c>
      <c r="P37" s="76">
        <f>分析係数表!C40</f>
        <v>0.986418220166009</v>
      </c>
      <c r="Q37" s="82">
        <f t="shared" si="4"/>
        <v>0.71818959663494741</v>
      </c>
      <c r="R37" s="83">
        <v>0.72185174276126962</v>
      </c>
      <c r="S37" s="84">
        <f t="shared" si="5"/>
        <v>0.74567212798647786</v>
      </c>
      <c r="T37" s="85">
        <f>分析係数表!F40</f>
        <v>0.70189391861713379</v>
      </c>
      <c r="U37" s="86">
        <f t="shared" si="6"/>
        <v>0.52338273191600582</v>
      </c>
      <c r="V37" s="87">
        <f>分析係数表!D40</f>
        <v>5.9372037079118312E-2</v>
      </c>
      <c r="W37" s="167">
        <f t="shared" si="7"/>
        <v>0</v>
      </c>
      <c r="X37" s="76">
        <f>分析係数表!E40</f>
        <v>3.6992924251091137E-2</v>
      </c>
      <c r="Y37" s="166">
        <f t="shared" si="8"/>
        <v>0</v>
      </c>
    </row>
    <row r="38" spans="1:25" x14ac:dyDescent="0.2">
      <c r="A38" s="6" t="s">
        <v>26</v>
      </c>
      <c r="B38" s="5" t="s">
        <v>277</v>
      </c>
      <c r="C38" s="90"/>
      <c r="D38" s="107">
        <f>投入係数表!AL38</f>
        <v>3.3205161410289612E-5</v>
      </c>
      <c r="E38" s="110">
        <f t="shared" si="9"/>
        <v>3.320516141028961E-3</v>
      </c>
      <c r="F38" s="85">
        <f>分析係数表!C41</f>
        <v>0.80184103858729516</v>
      </c>
      <c r="G38" s="110">
        <f t="shared" si="0"/>
        <v>2.6625261111685393E-3</v>
      </c>
      <c r="H38" s="110">
        <v>4.5499208998981263E-3</v>
      </c>
      <c r="I38" s="110">
        <f t="shared" si="1"/>
        <v>4.5499208998981263E-3</v>
      </c>
      <c r="J38" s="85">
        <f>分析係数表!G41</f>
        <v>0.44493407945472047</v>
      </c>
      <c r="K38" s="111">
        <f t="shared" si="2"/>
        <v>2.0244148671879664E-3</v>
      </c>
      <c r="L38" s="79"/>
      <c r="M38" s="80"/>
      <c r="N38" s="81">
        <f>分析係数表!H41</f>
        <v>5.1019775806905684E-2</v>
      </c>
      <c r="O38" s="82">
        <f t="shared" si="3"/>
        <v>1.3007764622161793</v>
      </c>
      <c r="P38" s="76">
        <f>分析係数表!C41</f>
        <v>0.80184103858729516</v>
      </c>
      <c r="Q38" s="82">
        <f t="shared" si="4"/>
        <v>1.0430159494333286</v>
      </c>
      <c r="R38" s="83">
        <v>1.0627492459062133</v>
      </c>
      <c r="S38" s="84">
        <f t="shared" si="5"/>
        <v>1.0672991668061114</v>
      </c>
      <c r="T38" s="85">
        <f>分析係数表!F41</f>
        <v>0.54844555184325272</v>
      </c>
      <c r="U38" s="86">
        <f t="shared" si="6"/>
        <v>0.58535548052082154</v>
      </c>
      <c r="V38" s="87">
        <f>分析係数表!D41</f>
        <v>0.12300192021580549</v>
      </c>
      <c r="W38" s="167">
        <f t="shared" si="7"/>
        <v>0</v>
      </c>
      <c r="X38" s="76">
        <f>分析係数表!E41</f>
        <v>0.11337510103012113</v>
      </c>
      <c r="Y38" s="166">
        <f t="shared" si="8"/>
        <v>0</v>
      </c>
    </row>
    <row r="39" spans="1:25" x14ac:dyDescent="0.2">
      <c r="A39" s="6" t="s">
        <v>51</v>
      </c>
      <c r="B39" s="5" t="s">
        <v>368</v>
      </c>
      <c r="C39" s="90"/>
      <c r="D39" s="107">
        <f>投入係数表!AL39</f>
        <v>1.7864376838735813E-3</v>
      </c>
      <c r="E39" s="110">
        <f t="shared" si="9"/>
        <v>0.17864376838735813</v>
      </c>
      <c r="F39" s="85">
        <f>分析係数表!C42</f>
        <v>0.44131191733123665</v>
      </c>
      <c r="G39" s="110">
        <f>E39*F39</f>
        <v>7.8837623946302379E-2</v>
      </c>
      <c r="H39" s="110">
        <v>8.9348603562045326E-2</v>
      </c>
      <c r="I39" s="110">
        <f>C39+H39</f>
        <v>8.9348603562045326E-2</v>
      </c>
      <c r="J39" s="85">
        <f>分析係数表!G42</f>
        <v>0.48534983581712554</v>
      </c>
      <c r="K39" s="111">
        <f>I39*J39</f>
        <v>4.3365330069328134E-2</v>
      </c>
      <c r="L39" s="79"/>
      <c r="M39" s="80"/>
      <c r="N39" s="81">
        <f>分析係数表!H42</f>
        <v>1.2950152359941286E-2</v>
      </c>
      <c r="O39" s="82">
        <f t="shared" si="3"/>
        <v>0.33017105829079074</v>
      </c>
      <c r="P39" s="76">
        <f>分析係数表!C42</f>
        <v>0.44131191733123665</v>
      </c>
      <c r="Q39" s="82">
        <f>O39*P39</f>
        <v>0.14570842278159235</v>
      </c>
      <c r="R39" s="83">
        <v>0.15401138901020478</v>
      </c>
      <c r="S39" s="84">
        <f>I39+R39</f>
        <v>0.24335999257225011</v>
      </c>
      <c r="T39" s="85">
        <f>分析係数表!F42</f>
        <v>0.55380146501641825</v>
      </c>
      <c r="U39" s="86">
        <f>S39*T39</f>
        <v>0.13477312041289677</v>
      </c>
      <c r="V39" s="87">
        <f>分析係数表!D42</f>
        <v>0.11909573124526396</v>
      </c>
      <c r="W39" s="167">
        <f>ROUND(S39*V39,0)</f>
        <v>0</v>
      </c>
      <c r="X39" s="76">
        <f>分析係数表!E42</f>
        <v>8.701692346552159E-2</v>
      </c>
      <c r="Y39" s="166">
        <f>ROUND(S39*X39,0)</f>
        <v>0</v>
      </c>
    </row>
    <row r="40" spans="1:25" x14ac:dyDescent="0.2">
      <c r="A40" s="6" t="s">
        <v>195</v>
      </c>
      <c r="B40" s="5" t="s">
        <v>41</v>
      </c>
      <c r="C40" s="75">
        <f>最終需要_まとめ!C41</f>
        <v>100</v>
      </c>
      <c r="D40" s="107">
        <f>投入係数表!AL40</f>
        <v>0.13687167533321379</v>
      </c>
      <c r="E40" s="110">
        <f t="shared" si="9"/>
        <v>13.687167533321379</v>
      </c>
      <c r="F40" s="85">
        <f>分析係数表!C43</f>
        <v>0.58313408441687564</v>
      </c>
      <c r="G40" s="110">
        <f>E40*F40</f>
        <v>7.9814539078037487</v>
      </c>
      <c r="H40" s="110">
        <v>8.9730642638081974</v>
      </c>
      <c r="I40" s="110">
        <f>C40+H40</f>
        <v>108.9730642638082</v>
      </c>
      <c r="J40" s="85">
        <f>分析係数表!G43</f>
        <v>0.35547453496171444</v>
      </c>
      <c r="K40" s="111">
        <f>I40*J40</f>
        <v>38.737149342530245</v>
      </c>
      <c r="L40" s="79"/>
      <c r="M40" s="80"/>
      <c r="N40" s="81">
        <f>分析係数表!H43</f>
        <v>3.5303064373624467E-2</v>
      </c>
      <c r="O40" s="82">
        <f t="shared" si="3"/>
        <v>0.90007050119372867</v>
      </c>
      <c r="P40" s="76">
        <f>分析係数表!C43</f>
        <v>0.58313408441687564</v>
      </c>
      <c r="Q40" s="82">
        <f>O40*P40</f>
        <v>0.52486178762424329</v>
      </c>
      <c r="R40" s="83">
        <v>1.0820535124170059</v>
      </c>
      <c r="S40" s="84">
        <f>I40+R40</f>
        <v>110.0551177762252</v>
      </c>
      <c r="T40" s="85">
        <f>分析係数表!F43</f>
        <v>0.6082654287782493</v>
      </c>
      <c r="U40" s="86">
        <f>S40*T40</f>
        <v>66.942723403396343</v>
      </c>
      <c r="V40" s="87">
        <f>分析係数表!D43</f>
        <v>0.13569621261928955</v>
      </c>
      <c r="W40" s="167">
        <f>ROUND(S40*V40,0)</f>
        <v>15</v>
      </c>
      <c r="X40" s="76">
        <f>分析係数表!E43</f>
        <v>0.1090457500713911</v>
      </c>
      <c r="Y40" s="166">
        <f>ROUND(S40*X40,0)</f>
        <v>12</v>
      </c>
    </row>
    <row r="41" spans="1:25" x14ac:dyDescent="0.2">
      <c r="A41" s="6" t="s">
        <v>341</v>
      </c>
      <c r="B41" s="5" t="s">
        <v>42</v>
      </c>
      <c r="C41" s="90"/>
      <c r="D41" s="107">
        <f>投入係数表!AL41</f>
        <v>9.4302658405222512E-4</v>
      </c>
      <c r="E41" s="110">
        <f t="shared" si="9"/>
        <v>9.4302658405222506E-2</v>
      </c>
      <c r="F41" s="85">
        <f>分析係数表!C44</f>
        <v>0.48869592147894036</v>
      </c>
      <c r="G41" s="110">
        <f>E41*F41</f>
        <v>4.6085324547253954E-2</v>
      </c>
      <c r="H41" s="110">
        <v>5.7887965954738281E-2</v>
      </c>
      <c r="I41" s="110">
        <f>C41+H41</f>
        <v>5.7887965954738281E-2</v>
      </c>
      <c r="J41" s="85">
        <f>分析係数表!G44</f>
        <v>0.26651387949759747</v>
      </c>
      <c r="K41" s="111">
        <f>I41*J41</f>
        <v>1.5427946382822143E-2</v>
      </c>
      <c r="L41" s="79"/>
      <c r="M41" s="80"/>
      <c r="N41" s="81">
        <f>分析係数表!H44</f>
        <v>0.11648762971842183</v>
      </c>
      <c r="O41" s="82">
        <f t="shared" si="3"/>
        <v>2.9699144004581797</v>
      </c>
      <c r="P41" s="76">
        <f>分析係数表!C44</f>
        <v>0.48869592147894036</v>
      </c>
      <c r="Q41" s="82">
        <f>O41*P41</f>
        <v>1.4513850546454847</v>
      </c>
      <c r="R41" s="83">
        <v>1.4775208183455784</v>
      </c>
      <c r="S41" s="84">
        <f>I41+R41</f>
        <v>1.5354087843003166</v>
      </c>
      <c r="T41" s="85">
        <f>分析係数表!F44</f>
        <v>0.48744292920528731</v>
      </c>
      <c r="U41" s="86">
        <f>S41*T41</f>
        <v>0.74842415534687545</v>
      </c>
      <c r="V41" s="87">
        <f>分析係数表!D44</f>
        <v>0.16560852576338733</v>
      </c>
      <c r="W41" s="167">
        <f>ROUND(S41*V41,0)</f>
        <v>0</v>
      </c>
      <c r="X41" s="76">
        <f>分析係数表!E44</f>
        <v>0.11883889729949676</v>
      </c>
      <c r="Y41" s="166">
        <f>ROUND(S41*X41,0)</f>
        <v>0</v>
      </c>
    </row>
    <row r="42" spans="1:25" x14ac:dyDescent="0.2">
      <c r="A42" s="6" t="s">
        <v>342</v>
      </c>
      <c r="B42" s="5" t="s">
        <v>279</v>
      </c>
      <c r="C42" s="90"/>
      <c r="D42" s="107">
        <f>投入係数表!AL42</f>
        <v>2.7493873647719803E-3</v>
      </c>
      <c r="E42" s="110">
        <f t="shared" si="9"/>
        <v>0.27493873647719802</v>
      </c>
      <c r="F42" s="85">
        <f>分析係数表!C45</f>
        <v>1</v>
      </c>
      <c r="G42" s="110">
        <f>E42*F42</f>
        <v>0.27493873647719802</v>
      </c>
      <c r="H42" s="110">
        <v>0.31901607545512944</v>
      </c>
      <c r="I42" s="110">
        <f>C42+H42</f>
        <v>0.31901607545512944</v>
      </c>
      <c r="J42" s="85">
        <f>分析係数表!G45</f>
        <v>0</v>
      </c>
      <c r="K42" s="111">
        <f>I42*J42</f>
        <v>0</v>
      </c>
      <c r="L42" s="79"/>
      <c r="M42" s="80"/>
      <c r="N42" s="81">
        <f>分析係数表!H45</f>
        <v>0</v>
      </c>
      <c r="O42" s="82">
        <f t="shared" si="3"/>
        <v>0</v>
      </c>
      <c r="P42" s="76">
        <f>分析係数表!C45</f>
        <v>1</v>
      </c>
      <c r="Q42" s="82">
        <f>O42*P42</f>
        <v>0</v>
      </c>
      <c r="R42" s="83">
        <v>4.1714693946012973E-2</v>
      </c>
      <c r="S42" s="84">
        <f>I42+R42</f>
        <v>0.3607307694011424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4.7616201462355309E-3</v>
      </c>
      <c r="E43" s="110">
        <f t="shared" si="9"/>
        <v>0.47616201462355306</v>
      </c>
      <c r="F43" s="85">
        <f>分析係数表!C46</f>
        <v>0.30494810971089692</v>
      </c>
      <c r="G43" s="110">
        <f>E43*F43</f>
        <v>0.14520470627558496</v>
      </c>
      <c r="H43" s="110">
        <v>0.17247247068377838</v>
      </c>
      <c r="I43" s="110">
        <f>C43+H43</f>
        <v>0.17247247068377838</v>
      </c>
      <c r="J43" s="85">
        <f>分析係数表!G46</f>
        <v>9.2473281285530198E-3</v>
      </c>
      <c r="K43" s="111">
        <f>I43*J43</f>
        <v>1.59490952955514E-3</v>
      </c>
      <c r="L43" s="79"/>
      <c r="M43" s="80"/>
      <c r="N43" s="81">
        <f>分析係数表!H46</f>
        <v>2.1824388568312321E-2</v>
      </c>
      <c r="O43" s="82">
        <f t="shared" si="3"/>
        <v>0.55642445508508165</v>
      </c>
      <c r="P43" s="76">
        <f>分析係数表!C46</f>
        <v>0.30494810971089692</v>
      </c>
      <c r="Q43" s="82">
        <f>O43*P43</f>
        <v>0.16968058577511153</v>
      </c>
      <c r="R43" s="83">
        <v>0.19671800009546997</v>
      </c>
      <c r="S43" s="84">
        <f>I43+R43</f>
        <v>0.36919047077924838</v>
      </c>
      <c r="T43" s="85">
        <f>分析係数表!F46</f>
        <v>0.31334798756916549</v>
      </c>
      <c r="U43" s="86">
        <f>S43*T43</f>
        <v>0.11568509104839028</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108">
        <f>投入係数表!AL44</f>
        <v>0.37690514613591536</v>
      </c>
      <c r="E44" s="96">
        <f>SUM(E5:E43)</f>
        <v>37.690514613591532</v>
      </c>
      <c r="F44" s="98">
        <f>分析係数表!C47</f>
        <v>0.48015758503444039</v>
      </c>
      <c r="G44" s="96">
        <f>SUM(G5:G43)</f>
        <v>14.232521169269441</v>
      </c>
      <c r="H44" s="96">
        <f>SUM(H5:H43)</f>
        <v>16.7955578196174</v>
      </c>
      <c r="I44" s="96">
        <f>SUM(I5:I43)</f>
        <v>116.79555781961739</v>
      </c>
      <c r="J44" s="98">
        <f>分析係数表!G47</f>
        <v>0.24216917805049562</v>
      </c>
      <c r="K44" s="112">
        <f>SUM(K5:K43)</f>
        <v>40.641128569290146</v>
      </c>
      <c r="L44" s="94">
        <f>最終需要_まとめ!$L$33</f>
        <v>0.62733333333333341</v>
      </c>
      <c r="M44" s="91">
        <f>K44*L44</f>
        <v>25.495534655801354</v>
      </c>
      <c r="N44" s="95">
        <f>分析係数表!H47</f>
        <v>1</v>
      </c>
      <c r="O44" s="96">
        <f>SUM(O5:O43)</f>
        <v>25.495534655801354</v>
      </c>
      <c r="P44" s="92">
        <f>分析係数表!C47</f>
        <v>0.48015758503444039</v>
      </c>
      <c r="Q44" s="96">
        <f>SUM(Q5:Q43)</f>
        <v>13.474864434405433</v>
      </c>
      <c r="R44" s="91">
        <f>SUM(R5:R43)</f>
        <v>15.629018811202805</v>
      </c>
      <c r="S44" s="97">
        <f>SUM(S5:S43)</f>
        <v>132.42457663082021</v>
      </c>
      <c r="T44" s="98">
        <f>分析係数表!F47</f>
        <v>0.48752883779285588</v>
      </c>
      <c r="U44" s="99">
        <f>SUM(U5:U43)</f>
        <v>80.481584102689354</v>
      </c>
      <c r="V44" s="100">
        <f>分析係数表!D47</f>
        <v>6.635127530274626E-2</v>
      </c>
      <c r="W44" s="164">
        <f>SUM(W5:W43)</f>
        <v>15</v>
      </c>
      <c r="X44" s="92">
        <f>分析係数表!E47</f>
        <v>5.6027434453383658E-2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345</v>
      </c>
      <c r="S2" s="3" t="s">
        <v>153</v>
      </c>
      <c r="U2" s="64" t="s">
        <v>210</v>
      </c>
      <c r="W2" s="3" t="s">
        <v>130</v>
      </c>
      <c r="Y2" s="3" t="s">
        <v>154</v>
      </c>
    </row>
    <row r="3" spans="1:25" ht="44" x14ac:dyDescent="0.2">
      <c r="B3" s="65"/>
      <c r="C3" s="66" t="s">
        <v>228</v>
      </c>
      <c r="D3" s="66" t="s">
        <v>347</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1.9710741576260942E-2</v>
      </c>
      <c r="E5" s="110">
        <f>$C$41*D5</f>
        <v>1.9710741576260942</v>
      </c>
      <c r="F5" s="85">
        <f>分析係数表!C8</f>
        <v>1.3183034008406591E-2</v>
      </c>
      <c r="G5" s="110">
        <f t="shared" ref="G5:G38" si="0">E5*F5</f>
        <v>2.5984737653076174E-2</v>
      </c>
      <c r="H5" s="110">
        <f t="array" ref="H5:H43">MMULT(逆行列係数!C5:AO43,'37'!G5:G43)</f>
        <v>2.7065460998537478E-2</v>
      </c>
      <c r="I5" s="110">
        <f t="shared" ref="I5:I38" si="1">C5+H5</f>
        <v>2.7065460998537478E-2</v>
      </c>
      <c r="J5" s="85">
        <f>分析係数表!G8</f>
        <v>0.12262521588946459</v>
      </c>
      <c r="K5" s="111">
        <f t="shared" ref="K5:K38" si="2">I5*J5</f>
        <v>3.3189079980935421E-3</v>
      </c>
      <c r="L5" s="79" t="s">
        <v>178</v>
      </c>
      <c r="M5" s="80" t="s">
        <v>178</v>
      </c>
      <c r="N5" s="81">
        <f>分析係数表!H8</f>
        <v>1.0919276675383911E-2</v>
      </c>
      <c r="O5" s="82">
        <f t="shared" ref="O5:O43" si="3">$M$44*N5</f>
        <v>0.21986958221590741</v>
      </c>
      <c r="P5" s="76">
        <f>分析係数表!C8</f>
        <v>1.3183034008406591E-2</v>
      </c>
      <c r="Q5" s="82">
        <f t="shared" ref="Q5:Q38" si="4">O5*P5</f>
        <v>2.8985481797664564E-3</v>
      </c>
      <c r="R5" s="83">
        <f t="array" ref="R5:R43">MMULT(逆行列係数!C5:AO43,'37'!Q5:Q43)</f>
        <v>3.355804103092992E-3</v>
      </c>
      <c r="S5" s="84">
        <f t="shared" ref="S5:S38" si="5">I5+R5</f>
        <v>3.0421265101630471E-2</v>
      </c>
      <c r="T5" s="85">
        <f>分析係数表!F8</f>
        <v>0.45595854922279794</v>
      </c>
      <c r="U5" s="86">
        <f t="shared" ref="U5:U38" si="6">S5*T5</f>
        <v>1.3870835901261562E-2</v>
      </c>
      <c r="V5" s="87">
        <f>分析係数表!D8</f>
        <v>1.1778929188255614</v>
      </c>
      <c r="W5" s="88">
        <f t="shared" ref="W5:W38" si="7">ROUND(S5*V5,0)</f>
        <v>0</v>
      </c>
      <c r="X5" s="76">
        <f>分析係数表!E8</f>
        <v>1.069084628670121</v>
      </c>
      <c r="Y5" s="89">
        <f t="shared" ref="Y5:Y38" si="8">ROUND(S5*X5,0)</f>
        <v>0</v>
      </c>
    </row>
    <row r="6" spans="1:25" x14ac:dyDescent="0.2">
      <c r="A6" s="6" t="s">
        <v>220</v>
      </c>
      <c r="B6" s="5" t="s">
        <v>266</v>
      </c>
      <c r="C6" s="90"/>
      <c r="D6" s="107">
        <f>投入係数表!AM6</f>
        <v>1.2087340007300275E-3</v>
      </c>
      <c r="E6" s="110">
        <f t="shared" ref="E6:E43" si="9">$C$41*D6</f>
        <v>0.12087340007300275</v>
      </c>
      <c r="F6" s="85">
        <f>分析係数表!C9</f>
        <v>2.8837209302325584E-2</v>
      </c>
      <c r="G6" s="110">
        <f t="shared" si="0"/>
        <v>3.4856515369889166E-3</v>
      </c>
      <c r="H6" s="110">
        <v>3.5511259349492084E-3</v>
      </c>
      <c r="I6" s="110">
        <f t="shared" si="1"/>
        <v>3.5511259349492084E-3</v>
      </c>
      <c r="J6" s="85">
        <f>分析係数表!G9</f>
        <v>0.26470588235294118</v>
      </c>
      <c r="K6" s="111">
        <f t="shared" si="2"/>
        <v>9.4000392395714345E-4</v>
      </c>
      <c r="L6" s="79"/>
      <c r="M6" s="80"/>
      <c r="N6" s="81">
        <f>分析係数表!H9</f>
        <v>5.6393540150961169E-4</v>
      </c>
      <c r="O6" s="82">
        <f t="shared" si="3"/>
        <v>1.1355352997529837E-2</v>
      </c>
      <c r="P6" s="76">
        <f>分析係数表!C9</f>
        <v>2.8837209302325584E-2</v>
      </c>
      <c r="Q6" s="82">
        <f t="shared" si="4"/>
        <v>3.2745669109155812E-4</v>
      </c>
      <c r="R6" s="83">
        <v>3.7384047067008891E-4</v>
      </c>
      <c r="S6" s="84">
        <f t="shared" si="5"/>
        <v>3.924966405619297E-3</v>
      </c>
      <c r="T6" s="85">
        <f>分析係数表!F9</f>
        <v>0.73529411764705888</v>
      </c>
      <c r="U6" s="86">
        <f t="shared" si="6"/>
        <v>2.8860047100141891E-3</v>
      </c>
      <c r="V6" s="87">
        <f>分析係数表!D9</f>
        <v>5.8823529411764705E-2</v>
      </c>
      <c r="W6" s="88">
        <f t="shared" si="7"/>
        <v>0</v>
      </c>
      <c r="X6" s="76">
        <f>分析係数表!E9</f>
        <v>0</v>
      </c>
      <c r="Y6" s="89">
        <f t="shared" si="8"/>
        <v>0</v>
      </c>
    </row>
    <row r="7" spans="1:25" x14ac:dyDescent="0.2">
      <c r="A7" s="6" t="s">
        <v>221</v>
      </c>
      <c r="B7" s="5" t="s">
        <v>267</v>
      </c>
      <c r="C7" s="90"/>
      <c r="D7" s="107">
        <f>投入係数表!AM7</f>
        <v>4.3502456362907423E-3</v>
      </c>
      <c r="E7" s="110">
        <f t="shared" si="9"/>
        <v>0.43502456362907421</v>
      </c>
      <c r="F7" s="85">
        <f>分析係数表!C10</f>
        <v>7.2513812154696433E-3</v>
      </c>
      <c r="G7" s="110">
        <f t="shared" si="0"/>
        <v>3.1545289489677475E-3</v>
      </c>
      <c r="H7" s="110">
        <v>3.2682555305803963E-3</v>
      </c>
      <c r="I7" s="110">
        <f t="shared" si="1"/>
        <v>3.2682555305803963E-3</v>
      </c>
      <c r="J7" s="85">
        <f>分析係数表!G10</f>
        <v>0.19230769230769232</v>
      </c>
      <c r="K7" s="111">
        <f t="shared" si="2"/>
        <v>6.2851067895776857E-4</v>
      </c>
      <c r="L7" s="79"/>
      <c r="M7" s="80"/>
      <c r="N7" s="81">
        <f>分析係数表!H10</f>
        <v>1.0712116731972216E-3</v>
      </c>
      <c r="O7" s="82">
        <f t="shared" si="3"/>
        <v>2.1569822805354948E-2</v>
      </c>
      <c r="P7" s="76">
        <f>分析係数表!C10</f>
        <v>7.2513812154696433E-3</v>
      </c>
      <c r="Q7" s="82">
        <f t="shared" si="4"/>
        <v>1.5641100791175959E-4</v>
      </c>
      <c r="R7" s="83">
        <v>2.0857321162086372E-4</v>
      </c>
      <c r="S7" s="84">
        <f t="shared" si="5"/>
        <v>3.47682874220126E-3</v>
      </c>
      <c r="T7" s="85">
        <f>分析係数表!F10</f>
        <v>0.57692307692307687</v>
      </c>
      <c r="U7" s="86">
        <f t="shared" si="6"/>
        <v>2.005862735885342E-3</v>
      </c>
      <c r="V7" s="87">
        <f>分析係数表!D10</f>
        <v>3.8461538461538464E-2</v>
      </c>
      <c r="W7" s="88">
        <f t="shared" si="7"/>
        <v>0</v>
      </c>
      <c r="X7" s="76">
        <f>分析係数表!E10</f>
        <v>0</v>
      </c>
      <c r="Y7" s="89">
        <f t="shared" si="8"/>
        <v>0</v>
      </c>
    </row>
    <row r="8" spans="1:25" x14ac:dyDescent="0.2">
      <c r="A8" s="6" t="s">
        <v>222</v>
      </c>
      <c r="B8" s="5" t="s">
        <v>27</v>
      </c>
      <c r="C8" s="90"/>
      <c r="D8" s="107">
        <f>投入係数表!AM8</f>
        <v>1.7951495060346942E-5</v>
      </c>
      <c r="E8" s="110">
        <f t="shared" si="9"/>
        <v>1.7951495060346942E-3</v>
      </c>
      <c r="F8" s="85">
        <f>分析係数表!C11</f>
        <v>1.1498343082089746E-2</v>
      </c>
      <c r="G8" s="110">
        <f t="shared" si="0"/>
        <v>2.064124490403085E-5</v>
      </c>
      <c r="H8" s="110">
        <v>3.2423321959500948E-3</v>
      </c>
      <c r="I8" s="110">
        <f t="shared" si="1"/>
        <v>3.2423321959500948E-3</v>
      </c>
      <c r="J8" s="85">
        <f>分析係数表!G11</f>
        <v>0.33907284768211921</v>
      </c>
      <c r="K8" s="111">
        <f t="shared" si="2"/>
        <v>1.0993868108122177E-3</v>
      </c>
      <c r="L8" s="79"/>
      <c r="M8" s="80"/>
      <c r="N8" s="81">
        <f>分析係数表!H11</f>
        <v>-2.0361874779781897E-5</v>
      </c>
      <c r="O8" s="82">
        <f t="shared" si="3"/>
        <v>-4.1000489630013535E-4</v>
      </c>
      <c r="P8" s="76">
        <f>分析係数表!C11</f>
        <v>1.1498343082089746E-2</v>
      </c>
      <c r="Q8" s="82">
        <f t="shared" si="4"/>
        <v>-4.7143769629955849E-6</v>
      </c>
      <c r="R8" s="83">
        <v>5.9705087183924035E-4</v>
      </c>
      <c r="S8" s="84">
        <f t="shared" si="5"/>
        <v>3.8393830677893349E-3</v>
      </c>
      <c r="T8" s="85">
        <f>分析係数表!F11</f>
        <v>0.56026490066225165</v>
      </c>
      <c r="U8" s="86">
        <f t="shared" si="6"/>
        <v>2.1510715730793228E-3</v>
      </c>
      <c r="V8" s="87">
        <f>分析係数表!D11</f>
        <v>2.781456953642384E-2</v>
      </c>
      <c r="W8" s="88">
        <f t="shared" si="7"/>
        <v>0</v>
      </c>
      <c r="X8" s="76">
        <f>分析係数表!E11</f>
        <v>1.9867549668874173E-2</v>
      </c>
      <c r="Y8" s="89">
        <f t="shared" si="8"/>
        <v>0</v>
      </c>
    </row>
    <row r="9" spans="1:25" x14ac:dyDescent="0.2">
      <c r="A9" s="6" t="s">
        <v>223</v>
      </c>
      <c r="B9" s="5" t="s">
        <v>191</v>
      </c>
      <c r="C9" s="90"/>
      <c r="D9" s="107">
        <f>投入係数表!AM9</f>
        <v>0.15265353016150363</v>
      </c>
      <c r="E9" s="110">
        <f t="shared" si="9"/>
        <v>15.265353016150362</v>
      </c>
      <c r="F9" s="85">
        <f>分析係数表!C12</f>
        <v>1.9264738750820132E-2</v>
      </c>
      <c r="G9" s="110">
        <f t="shared" si="0"/>
        <v>0.29408303779518086</v>
      </c>
      <c r="H9" s="110">
        <v>0.29784837773495859</v>
      </c>
      <c r="I9" s="110">
        <f t="shared" si="1"/>
        <v>0.29784837773495859</v>
      </c>
      <c r="J9" s="85">
        <f>分析係数表!G12</f>
        <v>0.14212218649517686</v>
      </c>
      <c r="K9" s="111">
        <f t="shared" si="2"/>
        <v>4.2330862687733666E-2</v>
      </c>
      <c r="L9" s="79"/>
      <c r="M9" s="80"/>
      <c r="N9" s="81">
        <f>分析係数表!H12</f>
        <v>9.1393832299599312E-2</v>
      </c>
      <c r="O9" s="82">
        <f t="shared" si="3"/>
        <v>1.840298063893238</v>
      </c>
      <c r="P9" s="76">
        <f>分析係数表!C12</f>
        <v>1.9264738750820132E-2</v>
      </c>
      <c r="Q9" s="82">
        <f t="shared" si="4"/>
        <v>3.5452861424543326E-2</v>
      </c>
      <c r="R9" s="83">
        <v>3.9234736172693685E-2</v>
      </c>
      <c r="S9" s="84">
        <f t="shared" si="5"/>
        <v>0.33708311390765228</v>
      </c>
      <c r="T9" s="85">
        <f>分析係数表!F12</f>
        <v>0.30139335476956058</v>
      </c>
      <c r="U9" s="86">
        <f t="shared" si="6"/>
        <v>0.10159461053679725</v>
      </c>
      <c r="V9" s="87">
        <f>分析係数表!D12</f>
        <v>0.12266881028938907</v>
      </c>
      <c r="W9" s="88">
        <f t="shared" si="7"/>
        <v>0</v>
      </c>
      <c r="X9" s="76">
        <f>分析係数表!E12</f>
        <v>0.12057877813504823</v>
      </c>
      <c r="Y9" s="89">
        <f t="shared" si="8"/>
        <v>0</v>
      </c>
    </row>
    <row r="10" spans="1:25" x14ac:dyDescent="0.2">
      <c r="A10" s="6" t="s">
        <v>224</v>
      </c>
      <c r="B10" s="5" t="s">
        <v>28</v>
      </c>
      <c r="C10" s="90"/>
      <c r="D10" s="107">
        <f>投入係数表!AM10</f>
        <v>3.5663636853222594E-3</v>
      </c>
      <c r="E10" s="110">
        <f t="shared" si="9"/>
        <v>0.35663636853222591</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0.28470383473084621</v>
      </c>
      <c r="P10" s="76">
        <f>分析係数表!C13</f>
        <v>0</v>
      </c>
      <c r="Q10" s="82">
        <f t="shared" si="4"/>
        <v>0</v>
      </c>
      <c r="R10" s="83">
        <v>0</v>
      </c>
      <c r="S10" s="84">
        <f t="shared" si="5"/>
        <v>0</v>
      </c>
      <c r="T10" s="85">
        <f>分析係数表!F13</f>
        <v>0.38262910798122068</v>
      </c>
      <c r="U10" s="86">
        <f t="shared" si="6"/>
        <v>0</v>
      </c>
      <c r="V10" s="87">
        <f>分析係数表!D13</f>
        <v>0.27464788732394368</v>
      </c>
      <c r="W10" s="88">
        <f t="shared" si="7"/>
        <v>0</v>
      </c>
      <c r="X10" s="76">
        <f>分析係数表!E13</f>
        <v>0.21361502347417841</v>
      </c>
      <c r="Y10" s="89">
        <f t="shared" si="8"/>
        <v>0</v>
      </c>
    </row>
    <row r="11" spans="1:25" x14ac:dyDescent="0.2">
      <c r="A11" s="6" t="s">
        <v>225</v>
      </c>
      <c r="B11" s="5" t="s">
        <v>268</v>
      </c>
      <c r="C11" s="90"/>
      <c r="D11" s="107">
        <f>投入係数表!AM11</f>
        <v>5.9957993501558787E-3</v>
      </c>
      <c r="E11" s="110">
        <f t="shared" si="9"/>
        <v>0.59957993501558782</v>
      </c>
      <c r="F11" s="85">
        <f>分析係数表!C14</f>
        <v>0.18033902375567878</v>
      </c>
      <c r="G11" s="110">
        <f t="shared" si="0"/>
        <v>0.10812766014420443</v>
      </c>
      <c r="H11" s="110">
        <v>0.18886758296917072</v>
      </c>
      <c r="I11" s="110">
        <f t="shared" si="1"/>
        <v>0.18886758296917072</v>
      </c>
      <c r="J11" s="85">
        <f>分析係数表!G14</f>
        <v>0.15919504269018833</v>
      </c>
      <c r="K11" s="111">
        <f t="shared" si="2"/>
        <v>3.0066782933569819E-2</v>
      </c>
      <c r="L11" s="79"/>
      <c r="M11" s="80"/>
      <c r="N11" s="81">
        <f>分析係数表!H14</f>
        <v>1.121673710694942E-3</v>
      </c>
      <c r="O11" s="82">
        <f t="shared" si="3"/>
        <v>2.2585921896185721E-2</v>
      </c>
      <c r="P11" s="76">
        <f>分析係数表!C14</f>
        <v>0.18033902375567878</v>
      </c>
      <c r="Q11" s="82">
        <f t="shared" si="4"/>
        <v>4.0731231053801427E-3</v>
      </c>
      <c r="R11" s="83">
        <v>2.2893424103263033E-2</v>
      </c>
      <c r="S11" s="84">
        <f t="shared" si="5"/>
        <v>0.21176100707243375</v>
      </c>
      <c r="T11" s="85">
        <f>分析係数表!F14</f>
        <v>0.29273560341521504</v>
      </c>
      <c r="U11" s="86">
        <f t="shared" si="6"/>
        <v>6.1989986185162514E-2</v>
      </c>
      <c r="V11" s="87">
        <f>分析係数表!D14</f>
        <v>2.8339018630280766E-2</v>
      </c>
      <c r="W11" s="88">
        <f t="shared" si="7"/>
        <v>0</v>
      </c>
      <c r="X11" s="76">
        <f>分析係数表!E14</f>
        <v>2.6744444220172376E-2</v>
      </c>
      <c r="Y11" s="89">
        <f t="shared" si="8"/>
        <v>0</v>
      </c>
    </row>
    <row r="12" spans="1:25" x14ac:dyDescent="0.2">
      <c r="A12" s="6" t="s">
        <v>226</v>
      </c>
      <c r="B12" s="5" t="s">
        <v>29</v>
      </c>
      <c r="C12" s="90"/>
      <c r="D12" s="107">
        <f>投入係数表!AM12</f>
        <v>6.3189262612421242E-3</v>
      </c>
      <c r="E12" s="110">
        <f t="shared" si="9"/>
        <v>0.63189262612421238</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0.16767417628691625</v>
      </c>
      <c r="P12" s="76">
        <f>分析係数表!C15</f>
        <v>0</v>
      </c>
      <c r="Q12" s="82">
        <f t="shared" si="4"/>
        <v>0</v>
      </c>
      <c r="R12" s="83">
        <v>0</v>
      </c>
      <c r="S12" s="84">
        <f t="shared" si="5"/>
        <v>0</v>
      </c>
      <c r="T12" s="85">
        <f>分析係数表!F15</f>
        <v>0.30336402636810716</v>
      </c>
      <c r="U12" s="86">
        <f t="shared" si="6"/>
        <v>0</v>
      </c>
      <c r="V12" s="87">
        <f>分析係数表!D15</f>
        <v>2.6531599874437584E-2</v>
      </c>
      <c r="W12" s="88">
        <f t="shared" si="7"/>
        <v>0</v>
      </c>
      <c r="X12" s="76">
        <f>分析係数表!E15</f>
        <v>2.4295019357538975E-2</v>
      </c>
      <c r="Y12" s="89">
        <f t="shared" si="8"/>
        <v>0</v>
      </c>
    </row>
    <row r="13" spans="1:25" x14ac:dyDescent="0.2">
      <c r="A13" s="6" t="s">
        <v>227</v>
      </c>
      <c r="B13" s="5" t="s">
        <v>30</v>
      </c>
      <c r="C13" s="90"/>
      <c r="D13" s="107">
        <f>投入係数表!AM13</f>
        <v>5.1281437555724431E-3</v>
      </c>
      <c r="E13" s="110">
        <f t="shared" si="9"/>
        <v>0.5128143755572443</v>
      </c>
      <c r="F13" s="85">
        <f>分析係数表!C16</f>
        <v>5.2745741191408291E-2</v>
      </c>
      <c r="G13" s="110">
        <f t="shared" si="0"/>
        <v>2.7048774332376062E-2</v>
      </c>
      <c r="H13" s="110">
        <v>3.742649397884517E-2</v>
      </c>
      <c r="I13" s="110">
        <f t="shared" si="1"/>
        <v>3.742649397884517E-2</v>
      </c>
      <c r="J13" s="85">
        <f>分析係数表!G16</f>
        <v>3.3494998484389207E-2</v>
      </c>
      <c r="K13" s="111">
        <f t="shared" si="2"/>
        <v>1.2536003590974207E-3</v>
      </c>
      <c r="L13" s="79"/>
      <c r="M13" s="80"/>
      <c r="N13" s="81">
        <f>分析係数表!H16</f>
        <v>1.6486921479299057E-2</v>
      </c>
      <c r="O13" s="82">
        <f t="shared" si="3"/>
        <v>0.33197918190423575</v>
      </c>
      <c r="P13" s="76">
        <f>分析係数表!C16</f>
        <v>5.2745741191408291E-2</v>
      </c>
      <c r="Q13" s="82">
        <f t="shared" si="4"/>
        <v>1.7510488009656273E-2</v>
      </c>
      <c r="R13" s="83">
        <v>2.0972287019643737E-2</v>
      </c>
      <c r="S13" s="84">
        <f t="shared" si="5"/>
        <v>5.8398780998488907E-2</v>
      </c>
      <c r="T13" s="85">
        <f>分析係数表!F16</f>
        <v>0.28872385571385267</v>
      </c>
      <c r="U13" s="86">
        <f t="shared" si="6"/>
        <v>1.6861121218872593E-2</v>
      </c>
      <c r="V13" s="87">
        <f>分析係数表!D16</f>
        <v>4.2588663231282207E-2</v>
      </c>
      <c r="W13" s="88">
        <f t="shared" si="7"/>
        <v>0</v>
      </c>
      <c r="X13" s="76">
        <f>分析係数表!E16</f>
        <v>4.1527735677478021E-2</v>
      </c>
      <c r="Y13" s="89">
        <f t="shared" si="8"/>
        <v>0</v>
      </c>
    </row>
    <row r="14" spans="1:25" x14ac:dyDescent="0.2">
      <c r="A14" s="6" t="s">
        <v>2</v>
      </c>
      <c r="B14" s="5" t="s">
        <v>365</v>
      </c>
      <c r="C14" s="90"/>
      <c r="D14" s="107">
        <f>投入係数表!AM14</f>
        <v>2.8423200512215992E-3</v>
      </c>
      <c r="E14" s="110">
        <f t="shared" si="9"/>
        <v>0.2842320051221599</v>
      </c>
      <c r="F14" s="85">
        <f>分析係数表!C17</f>
        <v>0.15216261717207402</v>
      </c>
      <c r="G14" s="110">
        <f t="shared" si="0"/>
        <v>4.3249485783454202E-2</v>
      </c>
      <c r="H14" s="110">
        <v>7.3338350871067451E-2</v>
      </c>
      <c r="I14" s="110">
        <f t="shared" si="1"/>
        <v>7.3338350871067451E-2</v>
      </c>
      <c r="J14" s="85">
        <f>分析係数表!G17</f>
        <v>0.21223848391031053</v>
      </c>
      <c r="K14" s="111">
        <f t="shared" si="2"/>
        <v>1.5565220401357757E-2</v>
      </c>
      <c r="L14" s="79"/>
      <c r="M14" s="80"/>
      <c r="N14" s="81">
        <f>分析係数表!H17</f>
        <v>2.8913862187290294E-3</v>
      </c>
      <c r="O14" s="82">
        <f t="shared" si="3"/>
        <v>5.8220695274619219E-2</v>
      </c>
      <c r="P14" s="76">
        <f>分析係数表!C17</f>
        <v>0.15216261717207402</v>
      </c>
      <c r="Q14" s="82">
        <f t="shared" si="4"/>
        <v>8.8590133665638632E-3</v>
      </c>
      <c r="R14" s="83">
        <v>2.0453740373799829E-2</v>
      </c>
      <c r="S14" s="84">
        <f t="shared" si="5"/>
        <v>9.3792091244867287E-2</v>
      </c>
      <c r="T14" s="85">
        <f>分析係数表!F17</f>
        <v>0.32270850924101696</v>
      </c>
      <c r="U14" s="86">
        <f t="shared" si="6"/>
        <v>3.026750594422856E-2</v>
      </c>
      <c r="V14" s="87">
        <f>分析係数表!D17</f>
        <v>4.0646402101510458E-2</v>
      </c>
      <c r="W14" s="88">
        <f t="shared" si="7"/>
        <v>0</v>
      </c>
      <c r="X14" s="76">
        <f>分析係数表!E17</f>
        <v>3.8910779622853928E-2</v>
      </c>
      <c r="Y14" s="89">
        <f t="shared" si="8"/>
        <v>0</v>
      </c>
    </row>
    <row r="15" spans="1:25" x14ac:dyDescent="0.2">
      <c r="A15" s="6" t="s">
        <v>3</v>
      </c>
      <c r="B15" s="5" t="s">
        <v>31</v>
      </c>
      <c r="C15" s="90"/>
      <c r="D15" s="107">
        <f>投入係数表!AM15</f>
        <v>1.4780064266352315E-3</v>
      </c>
      <c r="E15" s="110">
        <f t="shared" si="9"/>
        <v>0.14780064266352316</v>
      </c>
      <c r="F15" s="85">
        <f>分析係数表!C18</f>
        <v>0.19097312809809552</v>
      </c>
      <c r="G15" s="110">
        <f t="shared" si="0"/>
        <v>2.8225951064361852E-2</v>
      </c>
      <c r="H15" s="110">
        <v>3.5426095092054966E-2</v>
      </c>
      <c r="I15" s="110">
        <f t="shared" si="1"/>
        <v>3.5426095092054966E-2</v>
      </c>
      <c r="J15" s="85">
        <f>分析係数表!G18</f>
        <v>0.21574136510077171</v>
      </c>
      <c r="K15" s="111">
        <f t="shared" si="2"/>
        <v>7.6428741153496873E-3</v>
      </c>
      <c r="L15" s="79"/>
      <c r="M15" s="80"/>
      <c r="N15" s="81">
        <f>分析係数表!H18</f>
        <v>4.4087885392745155E-4</v>
      </c>
      <c r="O15" s="82">
        <f t="shared" si="3"/>
        <v>8.8774973198898887E-3</v>
      </c>
      <c r="P15" s="76">
        <f>分析係数表!C18</f>
        <v>0.19097312809809552</v>
      </c>
      <c r="Q15" s="82">
        <f t="shared" si="4"/>
        <v>1.6953634328618313E-3</v>
      </c>
      <c r="R15" s="83">
        <v>4.4007390233879234E-3</v>
      </c>
      <c r="S15" s="84">
        <f t="shared" si="5"/>
        <v>3.982683411544289E-2</v>
      </c>
      <c r="T15" s="85">
        <f>分析係数表!F18</f>
        <v>0.45875477635423689</v>
      </c>
      <c r="U15" s="86">
        <f t="shared" si="6"/>
        <v>1.8270750377527296E-2</v>
      </c>
      <c r="V15" s="87">
        <f>分析係数表!D18</f>
        <v>5.4057091481231737E-2</v>
      </c>
      <c r="W15" s="88">
        <f t="shared" si="7"/>
        <v>0</v>
      </c>
      <c r="X15" s="76">
        <f>分析係数表!E18</f>
        <v>5.3232936240353634E-2</v>
      </c>
      <c r="Y15" s="89">
        <f t="shared" si="8"/>
        <v>0</v>
      </c>
    </row>
    <row r="16" spans="1:25" x14ac:dyDescent="0.2">
      <c r="A16" s="6" t="s">
        <v>4</v>
      </c>
      <c r="B16" s="5" t="s">
        <v>32</v>
      </c>
      <c r="C16" s="90"/>
      <c r="D16" s="107">
        <f>投入係数表!AM16</f>
        <v>1.7951495060346942E-5</v>
      </c>
      <c r="E16" s="110">
        <f t="shared" si="9"/>
        <v>1.7951495060346942E-3</v>
      </c>
      <c r="F16" s="85">
        <f>分析係数表!C19</f>
        <v>0.34654894752252985</v>
      </c>
      <c r="G16" s="110">
        <f t="shared" si="0"/>
        <v>6.2210717196191259E-4</v>
      </c>
      <c r="H16" s="110">
        <v>1.2816251335590117E-2</v>
      </c>
      <c r="I16" s="110">
        <f t="shared" si="1"/>
        <v>1.2816251335590117E-2</v>
      </c>
      <c r="J16" s="85">
        <f>分析係数表!G19</f>
        <v>5.7665249016256609E-2</v>
      </c>
      <c r="K16" s="111">
        <f t="shared" si="2"/>
        <v>7.3905232472173542E-4</v>
      </c>
      <c r="L16" s="79"/>
      <c r="M16" s="80"/>
      <c r="N16" s="81">
        <f>分析係数表!H19</f>
        <v>-1.1331825964400361E-4</v>
      </c>
      <c r="O16" s="82">
        <f t="shared" si="3"/>
        <v>-2.2817663794094489E-3</v>
      </c>
      <c r="P16" s="76">
        <f>分析係数表!C19</f>
        <v>0.34654894752252985</v>
      </c>
      <c r="Q16" s="82">
        <f t="shared" si="4"/>
        <v>-7.9074373727663807E-4</v>
      </c>
      <c r="R16" s="83">
        <v>6.2792623091805387E-3</v>
      </c>
      <c r="S16" s="84">
        <f t="shared" si="5"/>
        <v>1.9095513644770655E-2</v>
      </c>
      <c r="T16" s="85">
        <f>分析係数表!F19</f>
        <v>0.23996184268055168</v>
      </c>
      <c r="U16" s="86">
        <f t="shared" si="6"/>
        <v>4.5821946411307843E-3</v>
      </c>
      <c r="V16" s="87">
        <f>分析係数表!D19</f>
        <v>8.6675411052373579E-3</v>
      </c>
      <c r="W16" s="88">
        <f t="shared" si="7"/>
        <v>0</v>
      </c>
      <c r="X16" s="76">
        <f>分析係数表!E19</f>
        <v>9.7168673900658482E-3</v>
      </c>
      <c r="Y16" s="89">
        <f t="shared" si="8"/>
        <v>0</v>
      </c>
    </row>
    <row r="17" spans="1:25" x14ac:dyDescent="0.2">
      <c r="A17" s="6" t="s">
        <v>5</v>
      </c>
      <c r="B17" s="5" t="s">
        <v>33</v>
      </c>
      <c r="C17" s="90"/>
      <c r="D17" s="107">
        <f>投入係数表!AM17</f>
        <v>3.7099756458050347E-4</v>
      </c>
      <c r="E17" s="110">
        <f t="shared" si="9"/>
        <v>3.7099756458050345E-2</v>
      </c>
      <c r="F17" s="85">
        <f>分析係数表!C20</f>
        <v>0.26243263202551737</v>
      </c>
      <c r="G17" s="110">
        <f t="shared" si="0"/>
        <v>9.7361867347918376E-3</v>
      </c>
      <c r="H17" s="110">
        <v>1.6532717378134838E-2</v>
      </c>
      <c r="I17" s="110">
        <f t="shared" si="1"/>
        <v>1.6532717378134838E-2</v>
      </c>
      <c r="J17" s="85">
        <f>分析係数表!G20</f>
        <v>0.1000148720999405</v>
      </c>
      <c r="K17" s="111">
        <f t="shared" si="2"/>
        <v>1.6535176140386196E-3</v>
      </c>
      <c r="L17" s="79"/>
      <c r="M17" s="80"/>
      <c r="N17" s="81">
        <f>分析係数表!H20</f>
        <v>5.5154121686104877E-4</v>
      </c>
      <c r="O17" s="82">
        <f t="shared" si="3"/>
        <v>1.1105784799781927E-2</v>
      </c>
      <c r="P17" s="76">
        <f>分析係数表!C20</f>
        <v>0.26243263202551737</v>
      </c>
      <c r="Q17" s="82">
        <f t="shared" si="4"/>
        <v>2.9145203357157545E-3</v>
      </c>
      <c r="R17" s="83">
        <v>1.0695791740341775E-2</v>
      </c>
      <c r="S17" s="84">
        <f t="shared" si="5"/>
        <v>2.7228509118476615E-2</v>
      </c>
      <c r="T17" s="85">
        <f>分析係数表!F20</f>
        <v>0.22264772952607575</v>
      </c>
      <c r="U17" s="86">
        <f t="shared" si="6"/>
        <v>6.0623657336088691E-3</v>
      </c>
      <c r="V17" s="87">
        <f>分析係数表!D20</f>
        <v>2.3460737656157048E-2</v>
      </c>
      <c r="W17" s="88">
        <f t="shared" si="7"/>
        <v>0</v>
      </c>
      <c r="X17" s="76">
        <f>分析係数表!E20</f>
        <v>2.5307356732103905E-2</v>
      </c>
      <c r="Y17" s="89">
        <f t="shared" si="8"/>
        <v>0</v>
      </c>
    </row>
    <row r="18" spans="1:25" x14ac:dyDescent="0.2">
      <c r="A18" s="6" t="s">
        <v>6</v>
      </c>
      <c r="B18" s="5" t="s">
        <v>34</v>
      </c>
      <c r="C18" s="90"/>
      <c r="D18" s="107">
        <f>投入係数表!AM18</f>
        <v>2.4055003380864903E-3</v>
      </c>
      <c r="E18" s="110">
        <f t="shared" si="9"/>
        <v>0.24055003380864903</v>
      </c>
      <c r="F18" s="85">
        <f>分析係数表!C21</f>
        <v>0.1872140973927936</v>
      </c>
      <c r="G18" s="110">
        <f t="shared" si="0"/>
        <v>4.5034357457292215E-2</v>
      </c>
      <c r="H18" s="110">
        <v>5.7767103852302784E-2</v>
      </c>
      <c r="I18" s="110">
        <f t="shared" si="1"/>
        <v>5.7767103852302784E-2</v>
      </c>
      <c r="J18" s="85">
        <f>分析係数表!G21</f>
        <v>0.28516992623231124</v>
      </c>
      <c r="K18" s="111">
        <f t="shared" si="2"/>
        <v>1.6473440744215449E-2</v>
      </c>
      <c r="L18" s="79"/>
      <c r="M18" s="80"/>
      <c r="N18" s="81">
        <f>分析係数表!H21</f>
        <v>9.0743137605549761E-4</v>
      </c>
      <c r="O18" s="82">
        <f t="shared" si="3"/>
        <v>1.8271957335114729E-2</v>
      </c>
      <c r="P18" s="76">
        <f>分析係数表!C21</f>
        <v>0.1872140973927936</v>
      </c>
      <c r="Q18" s="82">
        <f t="shared" si="4"/>
        <v>3.4207680000931384E-3</v>
      </c>
      <c r="R18" s="83">
        <v>9.5711200344771805E-3</v>
      </c>
      <c r="S18" s="84">
        <f t="shared" si="5"/>
        <v>6.7338223886779958E-2</v>
      </c>
      <c r="T18" s="85">
        <f>分析係数表!F21</f>
        <v>0.425556514517416</v>
      </c>
      <c r="U18" s="86">
        <f t="shared" si="6"/>
        <v>2.8656219851051483E-2</v>
      </c>
      <c r="V18" s="87">
        <f>分析係数表!D21</f>
        <v>9.4188148317021936E-2</v>
      </c>
      <c r="W18" s="88">
        <f t="shared" si="7"/>
        <v>0</v>
      </c>
      <c r="X18" s="76">
        <f>分析係数表!E21</f>
        <v>8.1600416877005005E-2</v>
      </c>
      <c r="Y18" s="89">
        <f t="shared" si="8"/>
        <v>0</v>
      </c>
    </row>
    <row r="19" spans="1:25" x14ac:dyDescent="0.2">
      <c r="A19" s="6" t="s">
        <v>7</v>
      </c>
      <c r="B19" s="5" t="s">
        <v>269</v>
      </c>
      <c r="C19" s="90"/>
      <c r="D19" s="107">
        <f>投入係数表!AM19</f>
        <v>0</v>
      </c>
      <c r="E19" s="110">
        <f t="shared" si="9"/>
        <v>0</v>
      </c>
      <c r="F19" s="85">
        <f>分析係数表!C22</f>
        <v>8.038175161462835E-2</v>
      </c>
      <c r="G19" s="110">
        <f t="shared" si="0"/>
        <v>0</v>
      </c>
      <c r="H19" s="110">
        <v>3.903391110164022E-3</v>
      </c>
      <c r="I19" s="110">
        <f t="shared" si="1"/>
        <v>3.903391110164022E-3</v>
      </c>
      <c r="J19" s="85">
        <f>分析係数表!G22</f>
        <v>0.19463811255169108</v>
      </c>
      <c r="K19" s="111">
        <f t="shared" si="2"/>
        <v>7.5974867823337536E-4</v>
      </c>
      <c r="L19" s="79"/>
      <c r="M19" s="80"/>
      <c r="N19" s="81">
        <f>分析係数表!H22</f>
        <v>4.3379646269970129E-5</v>
      </c>
      <c r="O19" s="82">
        <f t="shared" si="3"/>
        <v>8.7348869211767975E-4</v>
      </c>
      <c r="P19" s="76">
        <f>分析係数表!C22</f>
        <v>8.038175161462835E-2</v>
      </c>
      <c r="Q19" s="82">
        <f t="shared" si="4"/>
        <v>7.021255108798991E-5</v>
      </c>
      <c r="R19" s="83">
        <v>1.3466467771921775E-3</v>
      </c>
      <c r="S19" s="84">
        <f t="shared" si="5"/>
        <v>5.2500378873561997E-3</v>
      </c>
      <c r="T19" s="85">
        <f>分析係数表!F22</f>
        <v>0.41254969334958147</v>
      </c>
      <c r="U19" s="86">
        <f t="shared" si="6"/>
        <v>2.1659015205024849E-3</v>
      </c>
      <c r="V19" s="87">
        <f>分析係数表!D22</f>
        <v>4.4848872285594421E-2</v>
      </c>
      <c r="W19" s="88">
        <f t="shared" si="7"/>
        <v>0</v>
      </c>
      <c r="X19" s="76">
        <f>分析係数表!E22</f>
        <v>4.3889965439399083E-2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5.1696269533495329E-4</v>
      </c>
      <c r="P20" s="76">
        <f>分析係数表!C23</f>
        <v>0</v>
      </c>
      <c r="Q20" s="82">
        <f t="shared" si="4"/>
        <v>0</v>
      </c>
      <c r="R20" s="83">
        <v>0</v>
      </c>
      <c r="S20" s="84">
        <f t="shared" si="5"/>
        <v>0</v>
      </c>
      <c r="T20" s="85">
        <f>分析係数表!F23</f>
        <v>0.44051299826689777</v>
      </c>
      <c r="U20" s="86">
        <f t="shared" si="6"/>
        <v>0</v>
      </c>
      <c r="V20" s="87">
        <f>分析係数表!D23</f>
        <v>7.0128249566724435E-2</v>
      </c>
      <c r="W20" s="88">
        <f t="shared" si="7"/>
        <v>0</v>
      </c>
      <c r="X20" s="76">
        <f>分析係数表!E23</f>
        <v>7.0031195840554589E-2</v>
      </c>
      <c r="Y20" s="89">
        <f t="shared" si="8"/>
        <v>0</v>
      </c>
    </row>
    <row r="21" spans="1:25" x14ac:dyDescent="0.2">
      <c r="A21" s="6" t="s">
        <v>9</v>
      </c>
      <c r="B21" s="5" t="s">
        <v>271</v>
      </c>
      <c r="C21" s="90"/>
      <c r="D21" s="107">
        <f>投入係数表!AM21</f>
        <v>6.3428615879892525E-4</v>
      </c>
      <c r="E21" s="110">
        <f t="shared" si="9"/>
        <v>6.3428615879892528E-2</v>
      </c>
      <c r="F21" s="85">
        <f>分析係数表!C24</f>
        <v>0.43147437344773087</v>
      </c>
      <c r="G21" s="110">
        <f t="shared" si="0"/>
        <v>2.7367822295433421E-2</v>
      </c>
      <c r="H21" s="110">
        <v>4.0874115343435102E-2</v>
      </c>
      <c r="I21" s="110">
        <f t="shared" si="1"/>
        <v>4.0874115343435102E-2</v>
      </c>
      <c r="J21" s="85">
        <f>分析係数表!G24</f>
        <v>0.20829056454796685</v>
      </c>
      <c r="K21" s="111">
        <f t="shared" si="2"/>
        <v>8.5136925602828113E-3</v>
      </c>
      <c r="L21" s="79"/>
      <c r="M21" s="80"/>
      <c r="N21" s="81">
        <f>分析係数表!H24</f>
        <v>3.3906948002854204E-4</v>
      </c>
      <c r="O21" s="82">
        <f t="shared" si="3"/>
        <v>6.8274728383892107E-3</v>
      </c>
      <c r="P21" s="76">
        <f>分析係数表!C24</f>
        <v>0.43147437344773087</v>
      </c>
      <c r="Q21" s="82">
        <f t="shared" si="4"/>
        <v>2.9458795651753854E-3</v>
      </c>
      <c r="R21" s="83">
        <v>1.2759880937285679E-2</v>
      </c>
      <c r="S21" s="84">
        <f t="shared" si="5"/>
        <v>5.3633996280720783E-2</v>
      </c>
      <c r="T21" s="85">
        <f>分析係数表!F24</f>
        <v>0.39163047769443349</v>
      </c>
      <c r="U21" s="86">
        <f t="shared" si="6"/>
        <v>2.100470758408015E-2</v>
      </c>
      <c r="V21" s="87">
        <f>分析係数表!D24</f>
        <v>4.8716936439005133E-2</v>
      </c>
      <c r="W21" s="88">
        <f t="shared" si="7"/>
        <v>0</v>
      </c>
      <c r="X21" s="76">
        <f>分析係数表!E24</f>
        <v>4.4926964074220289E-2</v>
      </c>
      <c r="Y21" s="89">
        <f t="shared" si="8"/>
        <v>0</v>
      </c>
    </row>
    <row r="22" spans="1:25" x14ac:dyDescent="0.2">
      <c r="A22" s="6" t="s">
        <v>10</v>
      </c>
      <c r="B22" s="5" t="s">
        <v>272</v>
      </c>
      <c r="C22" s="90"/>
      <c r="D22" s="107">
        <f>投入係数表!AM22</f>
        <v>5.9838316867823139E-6</v>
      </c>
      <c r="E22" s="110">
        <f t="shared" si="9"/>
        <v>5.983831686782314E-4</v>
      </c>
      <c r="F22" s="85">
        <f>分析係数表!C25</f>
        <v>2.0402938023075357E-2</v>
      </c>
      <c r="G22" s="110">
        <f t="shared" si="0"/>
        <v>1.2208774704593401E-5</v>
      </c>
      <c r="H22" s="110">
        <v>1.5624608697697392E-3</v>
      </c>
      <c r="I22" s="110">
        <f t="shared" si="1"/>
        <v>1.5624608697697392E-3</v>
      </c>
      <c r="J22" s="85">
        <f>分析係数表!G25</f>
        <v>0.19686528023418917</v>
      </c>
      <c r="K22" s="111">
        <f t="shared" si="2"/>
        <v>3.0759429698217465E-4</v>
      </c>
      <c r="L22" s="79"/>
      <c r="M22" s="80"/>
      <c r="N22" s="81">
        <f>分析係数表!H25</f>
        <v>5.1170276620495381E-4</v>
      </c>
      <c r="O22" s="82">
        <f t="shared" si="3"/>
        <v>1.0303601307020795E-2</v>
      </c>
      <c r="P22" s="76">
        <f>分析係数表!C25</f>
        <v>2.0402938023075357E-2</v>
      </c>
      <c r="Q22" s="82">
        <f t="shared" si="4"/>
        <v>2.1022373888162352E-4</v>
      </c>
      <c r="R22" s="83">
        <v>2.5519220226219775E-3</v>
      </c>
      <c r="S22" s="84">
        <f t="shared" si="5"/>
        <v>4.1143828923917167E-3</v>
      </c>
      <c r="T22" s="85">
        <f>分析係数表!F25</f>
        <v>0.34975910227480639</v>
      </c>
      <c r="U22" s="86">
        <f t="shared" si="6"/>
        <v>1.4390428668577481E-3</v>
      </c>
      <c r="V22" s="87">
        <f>分析係数表!D25</f>
        <v>8.9406598768067336E-2</v>
      </c>
      <c r="W22" s="88">
        <f t="shared" si="7"/>
        <v>0</v>
      </c>
      <c r="X22" s="76">
        <f>分析係数表!E25</f>
        <v>8.5991339879246204E-2</v>
      </c>
      <c r="Y22" s="89">
        <f t="shared" si="8"/>
        <v>0</v>
      </c>
    </row>
    <row r="23" spans="1:25" x14ac:dyDescent="0.2">
      <c r="A23" s="6" t="s">
        <v>11</v>
      </c>
      <c r="B23" s="5" t="s">
        <v>35</v>
      </c>
      <c r="C23" s="90"/>
      <c r="D23" s="107">
        <f>投入係数表!AM23</f>
        <v>1.4959579216955785E-4</v>
      </c>
      <c r="E23" s="110">
        <f t="shared" si="9"/>
        <v>1.4959579216955786E-2</v>
      </c>
      <c r="F23" s="85">
        <f>分析係数表!C26</f>
        <v>0.47286916478187335</v>
      </c>
      <c r="G23" s="110">
        <f t="shared" si="0"/>
        <v>7.0739237298101535E-3</v>
      </c>
      <c r="H23" s="110">
        <v>2.492888733140964E-2</v>
      </c>
      <c r="I23" s="110">
        <f t="shared" si="1"/>
        <v>2.492888733140964E-2</v>
      </c>
      <c r="J23" s="85">
        <f>分析係数表!G26</f>
        <v>0.19643719482749369</v>
      </c>
      <c r="K23" s="111">
        <f t="shared" si="2"/>
        <v>4.8969606975527548E-3</v>
      </c>
      <c r="L23" s="79"/>
      <c r="M23" s="80"/>
      <c r="N23" s="81">
        <f>分析係数表!H26</f>
        <v>1.0239367117519889E-2</v>
      </c>
      <c r="O23" s="82">
        <f t="shared" si="3"/>
        <v>0.20617898393945069</v>
      </c>
      <c r="P23" s="76">
        <f>分析係数表!C26</f>
        <v>0.47286916478187335</v>
      </c>
      <c r="Q23" s="82">
        <f t="shared" si="4"/>
        <v>9.7495683931023328E-2</v>
      </c>
      <c r="R23" s="83">
        <v>0.11243909201003312</v>
      </c>
      <c r="S23" s="84">
        <f t="shared" si="5"/>
        <v>0.13736797934144276</v>
      </c>
      <c r="T23" s="85">
        <f>分析係数表!F26</f>
        <v>0.33423527698357336</v>
      </c>
      <c r="U23" s="86">
        <f t="shared" si="6"/>
        <v>4.5913224623860903E-2</v>
      </c>
      <c r="V23" s="87">
        <f>分析係数表!D26</f>
        <v>2.4038203573536514E-2</v>
      </c>
      <c r="W23" s="88">
        <f t="shared" si="7"/>
        <v>0</v>
      </c>
      <c r="X23" s="76">
        <f>分析係数表!E26</f>
        <v>2.5471604105504413E-2</v>
      </c>
      <c r="Y23" s="89">
        <f t="shared" si="8"/>
        <v>0</v>
      </c>
    </row>
    <row r="24" spans="1:25" x14ac:dyDescent="0.2">
      <c r="A24" s="6" t="s">
        <v>12</v>
      </c>
      <c r="B24" s="5" t="s">
        <v>366</v>
      </c>
      <c r="C24" s="90"/>
      <c r="D24" s="107">
        <f>投入係数表!AM24</f>
        <v>1.3164429710921092E-4</v>
      </c>
      <c r="E24" s="110">
        <f t="shared" si="9"/>
        <v>1.3164429710921091E-2</v>
      </c>
      <c r="F24" s="85">
        <f>分析係数表!C27</f>
        <v>1</v>
      </c>
      <c r="G24" s="110">
        <f t="shared" si="0"/>
        <v>1.3164429710921091E-2</v>
      </c>
      <c r="H24" s="110">
        <v>2.0644681978215076E-2</v>
      </c>
      <c r="I24" s="110">
        <f t="shared" si="1"/>
        <v>2.0644681978215076E-2</v>
      </c>
      <c r="J24" s="85">
        <f>分析係数表!G27</f>
        <v>0.17103446822411195</v>
      </c>
      <c r="K24" s="111">
        <f t="shared" si="2"/>
        <v>3.5309522037999231E-3</v>
      </c>
      <c r="L24" s="79"/>
      <c r="M24" s="80"/>
      <c r="N24" s="81">
        <f>分析係数表!H27</f>
        <v>1.1068892190070134E-2</v>
      </c>
      <c r="O24" s="82">
        <f t="shared" si="3"/>
        <v>0.22288222688872142</v>
      </c>
      <c r="P24" s="76">
        <f>分析係数表!C27</f>
        <v>1</v>
      </c>
      <c r="Q24" s="82">
        <f t="shared" si="4"/>
        <v>0.22288222688872142</v>
      </c>
      <c r="R24" s="83">
        <v>0.23253134386143515</v>
      </c>
      <c r="S24" s="84">
        <f t="shared" si="5"/>
        <v>0.25317602583965021</v>
      </c>
      <c r="T24" s="85">
        <f>分析係数表!F27</f>
        <v>0.3217420626139369</v>
      </c>
      <c r="U24" s="86">
        <f t="shared" si="6"/>
        <v>8.1457376758048441E-2</v>
      </c>
      <c r="V24" s="87">
        <f>分析係数表!D27</f>
        <v>3.5680038778069315E-2</v>
      </c>
      <c r="W24" s="88">
        <f t="shared" si="7"/>
        <v>0</v>
      </c>
      <c r="X24" s="76">
        <f>分析係数表!E27</f>
        <v>4.2729638879229495E-2</v>
      </c>
      <c r="Y24" s="89">
        <f t="shared" si="8"/>
        <v>0</v>
      </c>
    </row>
    <row r="25" spans="1:25" x14ac:dyDescent="0.2">
      <c r="A25" s="6" t="s">
        <v>13</v>
      </c>
      <c r="B25" s="5" t="s">
        <v>192</v>
      </c>
      <c r="C25" s="90"/>
      <c r="D25" s="107">
        <f>投入係数表!AM25</f>
        <v>1.7951495060346942E-5</v>
      </c>
      <c r="E25" s="110">
        <f t="shared" si="9"/>
        <v>1.7951495060346942E-3</v>
      </c>
      <c r="F25" s="85">
        <f>分析係数表!C28</f>
        <v>0.16320886633176235</v>
      </c>
      <c r="G25" s="110">
        <f t="shared" si="0"/>
        <v>2.9298431577594563E-4</v>
      </c>
      <c r="H25" s="110">
        <v>2.5280738653696237E-2</v>
      </c>
      <c r="I25" s="110">
        <f t="shared" si="1"/>
        <v>2.5280738653696237E-2</v>
      </c>
      <c r="J25" s="85">
        <f>分析係数表!G28</f>
        <v>0.12483282142099486</v>
      </c>
      <c r="K25" s="111">
        <f t="shared" si="2"/>
        <v>3.1558659337477045E-3</v>
      </c>
      <c r="L25" s="79"/>
      <c r="M25" s="80"/>
      <c r="N25" s="81">
        <f>分析係数表!H28</f>
        <v>1.8347819774390428E-2</v>
      </c>
      <c r="O25" s="82">
        <f t="shared" si="3"/>
        <v>0.36945006416610027</v>
      </c>
      <c r="P25" s="76">
        <f>分析係数表!C28</f>
        <v>0.16320886633176235</v>
      </c>
      <c r="Q25" s="82">
        <f t="shared" si="4"/>
        <v>6.0297526138746081E-2</v>
      </c>
      <c r="R25" s="83">
        <v>7.350848836965547E-2</v>
      </c>
      <c r="S25" s="84">
        <f t="shared" si="5"/>
        <v>9.8789227023351703E-2</v>
      </c>
      <c r="T25" s="85">
        <f>分析係数表!F28</f>
        <v>0.21296475644963428</v>
      </c>
      <c r="U25" s="86">
        <f t="shared" si="6"/>
        <v>2.1038623672875723E-2</v>
      </c>
      <c r="V25" s="87">
        <f>分析係数表!D28</f>
        <v>1.6750140660597507E-2</v>
      </c>
      <c r="W25" s="88">
        <f t="shared" si="7"/>
        <v>0</v>
      </c>
      <c r="X25" s="76">
        <f>分析係数表!E28</f>
        <v>1.6630233266000719E-2</v>
      </c>
      <c r="Y25" s="89">
        <f t="shared" si="8"/>
        <v>0</v>
      </c>
    </row>
    <row r="26" spans="1:25" x14ac:dyDescent="0.2">
      <c r="A26" s="6" t="s">
        <v>14</v>
      </c>
      <c r="B26" s="5" t="s">
        <v>50</v>
      </c>
      <c r="C26" s="90"/>
      <c r="D26" s="107">
        <f>投入係数表!AM26</f>
        <v>5.7085754291903278E-3</v>
      </c>
      <c r="E26" s="110">
        <f t="shared" si="9"/>
        <v>0.57085754291903279</v>
      </c>
      <c r="F26" s="85">
        <f>分析係数表!C29</f>
        <v>0.17511419896605485</v>
      </c>
      <c r="G26" s="110">
        <f t="shared" si="0"/>
        <v>9.9965261351996695E-2</v>
      </c>
      <c r="H26" s="110">
        <v>0.12215371092766447</v>
      </c>
      <c r="I26" s="110">
        <f t="shared" si="1"/>
        <v>0.12215371092766447</v>
      </c>
      <c r="J26" s="85">
        <f>分析係数表!G29</f>
        <v>0.26067586141523297</v>
      </c>
      <c r="K26" s="111">
        <f t="shared" si="2"/>
        <v>3.1842523821136295E-2</v>
      </c>
      <c r="L26" s="79"/>
      <c r="M26" s="80"/>
      <c r="N26" s="81">
        <f>分析係数表!H29</f>
        <v>9.8560326923179068E-3</v>
      </c>
      <c r="O26" s="82">
        <f t="shared" si="3"/>
        <v>0.19846019610910465</v>
      </c>
      <c r="P26" s="76">
        <f>分析係数表!C29</f>
        <v>0.17511419896605485</v>
      </c>
      <c r="Q26" s="82">
        <f t="shared" si="4"/>
        <v>3.4753198268292013E-2</v>
      </c>
      <c r="R26" s="83">
        <v>4.8806809128852227E-2</v>
      </c>
      <c r="S26" s="84">
        <f t="shared" si="5"/>
        <v>0.17096052005651668</v>
      </c>
      <c r="T26" s="85">
        <f>分析係数表!F29</f>
        <v>0.43490212806294137</v>
      </c>
      <c r="U26" s="86">
        <f t="shared" si="6"/>
        <v>7.4351093987326283E-2</v>
      </c>
      <c r="V26" s="87">
        <f>分析係数表!D29</f>
        <v>6.8771031802455099E-2</v>
      </c>
      <c r="W26" s="88">
        <f t="shared" si="7"/>
        <v>0</v>
      </c>
      <c r="X26" s="76">
        <f>分析係数表!E29</f>
        <v>4.9670600502393476E-2</v>
      </c>
      <c r="Y26" s="89">
        <f t="shared" si="8"/>
        <v>0</v>
      </c>
    </row>
    <row r="27" spans="1:25" x14ac:dyDescent="0.2">
      <c r="A27" s="6" t="s">
        <v>15</v>
      </c>
      <c r="B27" s="5" t="s">
        <v>36</v>
      </c>
      <c r="C27" s="90"/>
      <c r="D27" s="107">
        <f>投入係数表!AM27</f>
        <v>2.118276417120939E-3</v>
      </c>
      <c r="E27" s="110">
        <f t="shared" si="9"/>
        <v>0.21182764171209389</v>
      </c>
      <c r="F27" s="85">
        <f>分析係数表!C30</f>
        <v>1</v>
      </c>
      <c r="G27" s="110">
        <f t="shared" si="0"/>
        <v>0.21182764171209389</v>
      </c>
      <c r="H27" s="110">
        <v>0.30641051771075739</v>
      </c>
      <c r="I27" s="110">
        <f t="shared" si="1"/>
        <v>0.30641051771075739</v>
      </c>
      <c r="J27" s="85">
        <f>分析係数表!G30</f>
        <v>0.34449040627670319</v>
      </c>
      <c r="K27" s="111">
        <f t="shared" si="2"/>
        <v>0.10555548373363377</v>
      </c>
      <c r="L27" s="79"/>
      <c r="M27" s="80"/>
      <c r="N27" s="81">
        <f>分析係数表!H30</f>
        <v>0</v>
      </c>
      <c r="O27" s="82">
        <f t="shared" si="3"/>
        <v>0</v>
      </c>
      <c r="P27" s="76">
        <f>分析係数表!C30</f>
        <v>1</v>
      </c>
      <c r="Q27" s="82">
        <f t="shared" si="4"/>
        <v>0</v>
      </c>
      <c r="R27" s="83">
        <v>6.7591092442746026E-2</v>
      </c>
      <c r="S27" s="84">
        <f t="shared" si="5"/>
        <v>0.37400161015350342</v>
      </c>
      <c r="T27" s="85">
        <f>分析係数表!F30</f>
        <v>0.43986930008545017</v>
      </c>
      <c r="U27" s="86">
        <f t="shared" si="6"/>
        <v>0.16451182648905294</v>
      </c>
      <c r="V27" s="87">
        <f>分析係数表!D30</f>
        <v>8.0303736502757711E-2</v>
      </c>
      <c r="W27" s="88">
        <f t="shared" si="7"/>
        <v>0</v>
      </c>
      <c r="X27" s="76">
        <f>分析係数表!E30</f>
        <v>6.1266798726015689E-2</v>
      </c>
      <c r="Y27" s="89">
        <f t="shared" si="8"/>
        <v>0</v>
      </c>
    </row>
    <row r="28" spans="1:25" x14ac:dyDescent="0.2">
      <c r="A28" s="6" t="s">
        <v>16</v>
      </c>
      <c r="B28" s="5" t="s">
        <v>193</v>
      </c>
      <c r="C28" s="90"/>
      <c r="D28" s="107">
        <f>投入係数表!AM28</f>
        <v>3.8338409617214284E-2</v>
      </c>
      <c r="E28" s="110">
        <f t="shared" si="9"/>
        <v>3.8338409617214282</v>
      </c>
      <c r="F28" s="85">
        <f>分析係数表!C31</f>
        <v>0.18996181002708823</v>
      </c>
      <c r="G28" s="110">
        <f t="shared" si="0"/>
        <v>0.72828336844459518</v>
      </c>
      <c r="H28" s="110">
        <v>0.81733590448733029</v>
      </c>
      <c r="I28" s="110">
        <f t="shared" si="1"/>
        <v>0.81733590448733029</v>
      </c>
      <c r="J28" s="85">
        <f>分析係数表!G31</f>
        <v>7.0838389091119197E-2</v>
      </c>
      <c r="K28" s="111">
        <f t="shared" si="2"/>
        <v>5.7898758820215342E-2</v>
      </c>
      <c r="L28" s="79"/>
      <c r="M28" s="80"/>
      <c r="N28" s="81">
        <f>分析係数表!H31</f>
        <v>2.3010689098960483E-2</v>
      </c>
      <c r="O28" s="82">
        <f t="shared" si="3"/>
        <v>0.46334118541883129</v>
      </c>
      <c r="P28" s="76">
        <f>分析係数表!C31</f>
        <v>0.18996181002708823</v>
      </c>
      <c r="Q28" s="82">
        <f t="shared" si="4"/>
        <v>8.8017130242257893E-2</v>
      </c>
      <c r="R28" s="83">
        <v>0.12145943790109634</v>
      </c>
      <c r="S28" s="84">
        <f t="shared" si="5"/>
        <v>0.93879534238842666</v>
      </c>
      <c r="T28" s="85">
        <f>分析係数表!F31</f>
        <v>0.34223146703645924</v>
      </c>
      <c r="U28" s="86">
        <f t="shared" si="6"/>
        <v>0.32128530727258631</v>
      </c>
      <c r="V28" s="87">
        <f>分析係数表!D31</f>
        <v>4.4201768070722826E-2</v>
      </c>
      <c r="W28" s="88">
        <f t="shared" si="7"/>
        <v>0</v>
      </c>
      <c r="X28" s="76">
        <f>分析係数表!E31</f>
        <v>3.8597099439533135E-2</v>
      </c>
      <c r="Y28" s="89">
        <f t="shared" si="8"/>
        <v>0</v>
      </c>
    </row>
    <row r="29" spans="1:25" x14ac:dyDescent="0.2">
      <c r="A29" s="6" t="s">
        <v>17</v>
      </c>
      <c r="B29" s="5" t="s">
        <v>273</v>
      </c>
      <c r="C29" s="90"/>
      <c r="D29" s="107">
        <f>投入係数表!AM29</f>
        <v>9.3467450947539756E-3</v>
      </c>
      <c r="E29" s="110">
        <f t="shared" si="9"/>
        <v>0.93467450947539754</v>
      </c>
      <c r="F29" s="85">
        <f>分析係数表!C32</f>
        <v>1</v>
      </c>
      <c r="G29" s="110">
        <f t="shared" si="0"/>
        <v>0.93467450947539754</v>
      </c>
      <c r="H29" s="110">
        <v>1.0785550176882943</v>
      </c>
      <c r="I29" s="110">
        <f t="shared" si="1"/>
        <v>1.0785550176882943</v>
      </c>
      <c r="J29" s="85">
        <f>分析係数表!G32</f>
        <v>0.14032906064664244</v>
      </c>
      <c r="K29" s="111">
        <f t="shared" si="2"/>
        <v>0.15135261248792117</v>
      </c>
      <c r="L29" s="79"/>
      <c r="M29" s="80"/>
      <c r="N29" s="81">
        <f>分析係数表!H32</f>
        <v>6.1785010473086027E-3</v>
      </c>
      <c r="O29" s="82">
        <f t="shared" si="3"/>
        <v>0.12440974657733238</v>
      </c>
      <c r="P29" s="76">
        <f>分析係数表!C32</f>
        <v>1</v>
      </c>
      <c r="Q29" s="82">
        <f t="shared" si="4"/>
        <v>0.12440974657733238</v>
      </c>
      <c r="R29" s="83">
        <v>0.17130423940719763</v>
      </c>
      <c r="S29" s="84">
        <f t="shared" si="5"/>
        <v>1.2498592570954918</v>
      </c>
      <c r="T29" s="85">
        <f>分析係数表!F32</f>
        <v>0.48206428161469295</v>
      </c>
      <c r="U29" s="86">
        <f t="shared" si="6"/>
        <v>0.60251250489121211</v>
      </c>
      <c r="V29" s="87">
        <f>分析係数表!D32</f>
        <v>1.827051846183279E-2</v>
      </c>
      <c r="W29" s="88">
        <f t="shared" si="7"/>
        <v>0</v>
      </c>
      <c r="X29" s="76">
        <f>分析係数表!E32</f>
        <v>2.7549263439831644E-2</v>
      </c>
      <c r="Y29" s="89">
        <f t="shared" si="8"/>
        <v>0</v>
      </c>
    </row>
    <row r="30" spans="1:25" x14ac:dyDescent="0.2">
      <c r="A30" s="6" t="s">
        <v>18</v>
      </c>
      <c r="B30" s="5" t="s">
        <v>274</v>
      </c>
      <c r="C30" s="90"/>
      <c r="D30" s="107">
        <f>投入係数表!AM30</f>
        <v>1.8884972803484983E-2</v>
      </c>
      <c r="E30" s="110">
        <f t="shared" si="9"/>
        <v>1.8884972803484983</v>
      </c>
      <c r="F30" s="85">
        <f>分析係数表!C33</f>
        <v>0.86409315680331789</v>
      </c>
      <c r="G30" s="110">
        <f t="shared" si="0"/>
        <v>1.6318375765908144</v>
      </c>
      <c r="H30" s="110">
        <v>1.6801225506791766</v>
      </c>
      <c r="I30" s="110">
        <f t="shared" si="1"/>
        <v>1.6801225506791766</v>
      </c>
      <c r="J30" s="85">
        <f>分析係数表!G33</f>
        <v>0.50769230769230766</v>
      </c>
      <c r="K30" s="111">
        <f t="shared" si="2"/>
        <v>0.85298529496019726</v>
      </c>
      <c r="L30" s="79"/>
      <c r="M30" s="80"/>
      <c r="N30" s="81">
        <f>分析係数表!H33</f>
        <v>9.5612281574628043E-4</v>
      </c>
      <c r="O30" s="82">
        <f t="shared" si="3"/>
        <v>1.9252403826267226E-2</v>
      </c>
      <c r="P30" s="76">
        <f>分析係数表!C33</f>
        <v>0.86409315680331789</v>
      </c>
      <c r="Q30" s="82">
        <f t="shared" si="4"/>
        <v>1.6635870398291522E-2</v>
      </c>
      <c r="R30" s="83">
        <v>5.6340653799822796E-2</v>
      </c>
      <c r="S30" s="84">
        <f t="shared" si="5"/>
        <v>1.7364632044789994</v>
      </c>
      <c r="T30" s="85">
        <f>分析係数表!F33</f>
        <v>0.64348226623675731</v>
      </c>
      <c r="U30" s="86">
        <f t="shared" si="6"/>
        <v>1.1173832780548882</v>
      </c>
      <c r="V30" s="87">
        <f>分析係数表!D33</f>
        <v>0.11340396130815293</v>
      </c>
      <c r="W30" s="88">
        <f t="shared" si="7"/>
        <v>0</v>
      </c>
      <c r="X30" s="76">
        <f>分析係数表!E33</f>
        <v>0.11146936895439889</v>
      </c>
      <c r="Y30" s="89">
        <f t="shared" si="8"/>
        <v>0</v>
      </c>
    </row>
    <row r="31" spans="1:25" x14ac:dyDescent="0.2">
      <c r="A31" s="6" t="s">
        <v>19</v>
      </c>
      <c r="B31" s="5" t="s">
        <v>275</v>
      </c>
      <c r="C31" s="90"/>
      <c r="D31" s="107">
        <f>投入係数表!AM31</f>
        <v>8.7034831884248764E-2</v>
      </c>
      <c r="E31" s="110">
        <f t="shared" si="9"/>
        <v>8.703483188424876</v>
      </c>
      <c r="F31" s="85">
        <f>分析係数表!C34</f>
        <v>0.40150848192581112</v>
      </c>
      <c r="G31" s="110">
        <f t="shared" si="0"/>
        <v>3.4945223224512905</v>
      </c>
      <c r="H31" s="110">
        <v>3.6659417995938188</v>
      </c>
      <c r="I31" s="110">
        <f t="shared" si="1"/>
        <v>3.6659417995938188</v>
      </c>
      <c r="J31" s="85">
        <f>分析係数表!G34</f>
        <v>0.42480512041441487</v>
      </c>
      <c r="K31" s="111">
        <f t="shared" si="2"/>
        <v>1.557310847608689</v>
      </c>
      <c r="L31" s="79"/>
      <c r="M31" s="80"/>
      <c r="N31" s="81">
        <f>分析係数表!H34</f>
        <v>0.15672180898436738</v>
      </c>
      <c r="O31" s="82">
        <f t="shared" si="3"/>
        <v>3.1557363816227855</v>
      </c>
      <c r="P31" s="76">
        <f>分析係数表!C34</f>
        <v>0.40150848192581112</v>
      </c>
      <c r="Q31" s="82">
        <f t="shared" si="4"/>
        <v>1.2670549239434168</v>
      </c>
      <c r="R31" s="83">
        <v>1.3829707261069897</v>
      </c>
      <c r="S31" s="84">
        <f t="shared" si="5"/>
        <v>5.0489125257008087</v>
      </c>
      <c r="T31" s="85">
        <f>分析係数表!F34</f>
        <v>0.69808980649017505</v>
      </c>
      <c r="U31" s="86">
        <f t="shared" si="6"/>
        <v>3.5245943680522984</v>
      </c>
      <c r="V31" s="87">
        <f>分析係数表!D34</f>
        <v>0.1643762608024307</v>
      </c>
      <c r="W31" s="88">
        <f t="shared" si="7"/>
        <v>1</v>
      </c>
      <c r="X31" s="76">
        <f>分析係数表!E34</f>
        <v>0.12280028889497671</v>
      </c>
      <c r="Y31" s="89">
        <f t="shared" si="8"/>
        <v>1</v>
      </c>
    </row>
    <row r="32" spans="1:25" x14ac:dyDescent="0.2">
      <c r="A32" s="6" t="s">
        <v>20</v>
      </c>
      <c r="B32" s="5" t="s">
        <v>37</v>
      </c>
      <c r="C32" s="90"/>
      <c r="D32" s="107">
        <f>投入係数表!AM32</f>
        <v>6.6899238258226277E-3</v>
      </c>
      <c r="E32" s="110">
        <f t="shared" si="9"/>
        <v>0.66899238258226279</v>
      </c>
      <c r="F32" s="85">
        <f>分析係数表!C35</f>
        <v>0.54799934277091245</v>
      </c>
      <c r="G32" s="110">
        <f t="shared" si="0"/>
        <v>0.3666073859738268</v>
      </c>
      <c r="H32" s="110">
        <v>0.56193450744573148</v>
      </c>
      <c r="I32" s="110">
        <f t="shared" si="1"/>
        <v>0.56193450744573148</v>
      </c>
      <c r="J32" s="85">
        <f>分析係数表!G35</f>
        <v>0.31370112289734142</v>
      </c>
      <c r="K32" s="111">
        <f t="shared" si="2"/>
        <v>0.17627948598049042</v>
      </c>
      <c r="L32" s="79"/>
      <c r="M32" s="80"/>
      <c r="N32" s="81">
        <f>分析係数表!H35</f>
        <v>5.7539116932049765E-2</v>
      </c>
      <c r="O32" s="82">
        <f t="shared" si="3"/>
        <v>1.1586025317448261</v>
      </c>
      <c r="P32" s="76">
        <f>分析係数表!C35</f>
        <v>0.54799934277091245</v>
      </c>
      <c r="Q32" s="82">
        <f t="shared" si="4"/>
        <v>0.63491342592887989</v>
      </c>
      <c r="R32" s="83">
        <v>0.88004793676030346</v>
      </c>
      <c r="S32" s="84">
        <f t="shared" si="5"/>
        <v>1.4419824442060349</v>
      </c>
      <c r="T32" s="85">
        <f>分析係数表!F35</f>
        <v>0.64107230038613461</v>
      </c>
      <c r="U32" s="86">
        <f t="shared" si="6"/>
        <v>0.92441500262358378</v>
      </c>
      <c r="V32" s="87">
        <f>分析係数表!D35</f>
        <v>5.5848978444513482E-2</v>
      </c>
      <c r="W32" s="88">
        <f t="shared" si="7"/>
        <v>0</v>
      </c>
      <c r="X32" s="76">
        <f>分析係数表!E35</f>
        <v>5.027147781575015E-2</v>
      </c>
      <c r="Y32" s="89">
        <f t="shared" si="8"/>
        <v>0</v>
      </c>
    </row>
    <row r="33" spans="1:25" x14ac:dyDescent="0.2">
      <c r="A33" s="6" t="s">
        <v>21</v>
      </c>
      <c r="B33" s="5" t="s">
        <v>38</v>
      </c>
      <c r="C33" s="90"/>
      <c r="D33" s="107">
        <f>投入係数表!AM33</f>
        <v>9.9511120951189889E-3</v>
      </c>
      <c r="E33" s="110">
        <f t="shared" si="9"/>
        <v>0.99511120951189891</v>
      </c>
      <c r="F33" s="85">
        <f>分析係数表!C36</f>
        <v>1</v>
      </c>
      <c r="G33" s="110">
        <f t="shared" si="0"/>
        <v>0.99511120951189891</v>
      </c>
      <c r="H33" s="110">
        <v>1.2276431909249461</v>
      </c>
      <c r="I33" s="110">
        <f t="shared" si="1"/>
        <v>1.2276431909249461</v>
      </c>
      <c r="J33" s="85">
        <f>分析係数表!G36</f>
        <v>7.1688905781264842E-2</v>
      </c>
      <c r="K33" s="111">
        <f t="shared" si="2"/>
        <v>8.8008397047229792E-2</v>
      </c>
      <c r="L33" s="79"/>
      <c r="M33" s="80"/>
      <c r="N33" s="81">
        <f>分析係数表!H36</f>
        <v>0.19452761335809809</v>
      </c>
      <c r="O33" s="82">
        <f t="shared" si="3"/>
        <v>3.9169906899532632</v>
      </c>
      <c r="P33" s="76">
        <f>分析係数表!C36</f>
        <v>1</v>
      </c>
      <c r="Q33" s="82">
        <f t="shared" si="4"/>
        <v>3.9169906899532632</v>
      </c>
      <c r="R33" s="83">
        <v>4.1834062467769018</v>
      </c>
      <c r="S33" s="84">
        <f t="shared" si="5"/>
        <v>5.4110494377018483</v>
      </c>
      <c r="T33" s="85">
        <f>分析係数表!F36</f>
        <v>0.82458021691620631</v>
      </c>
      <c r="U33" s="86">
        <f t="shared" si="6"/>
        <v>4.4618443190845065</v>
      </c>
      <c r="V33" s="87">
        <f>分析係数表!D36</f>
        <v>1.8213224015528919E-2</v>
      </c>
      <c r="W33" s="88">
        <f t="shared" si="7"/>
        <v>0</v>
      </c>
      <c r="X33" s="76">
        <f>分析係数表!E36</f>
        <v>9.6003746487667817E-3</v>
      </c>
      <c r="Y33" s="89">
        <f t="shared" si="8"/>
        <v>0</v>
      </c>
    </row>
    <row r="34" spans="1:25" x14ac:dyDescent="0.2">
      <c r="A34" s="6" t="s">
        <v>22</v>
      </c>
      <c r="B34" s="5" t="s">
        <v>378</v>
      </c>
      <c r="C34" s="90"/>
      <c r="D34" s="107">
        <f>投入係数表!AM34</f>
        <v>2.7142660531244579E-2</v>
      </c>
      <c r="E34" s="110">
        <f t="shared" si="9"/>
        <v>2.714266053124458</v>
      </c>
      <c r="F34" s="85">
        <f>分析係数表!C37</f>
        <v>0.69131042420256494</v>
      </c>
      <c r="G34" s="110">
        <f t="shared" si="0"/>
        <v>1.8764004165840908</v>
      </c>
      <c r="H34" s="110">
        <v>2.1967916225167223</v>
      </c>
      <c r="I34" s="110">
        <f t="shared" si="1"/>
        <v>2.1967916225167223</v>
      </c>
      <c r="J34" s="85">
        <f>分析係数表!G37</f>
        <v>0.4182361073997049</v>
      </c>
      <c r="K34" s="111">
        <f t="shared" si="2"/>
        <v>0.91877757696967588</v>
      </c>
      <c r="L34" s="79"/>
      <c r="M34" s="80"/>
      <c r="N34" s="81">
        <f>分析係数表!H37</f>
        <v>4.8668421919292611E-2</v>
      </c>
      <c r="O34" s="82">
        <f t="shared" si="3"/>
        <v>0.97998300735668009</v>
      </c>
      <c r="P34" s="76">
        <f>分析係数表!C37</f>
        <v>0.69131042420256494</v>
      </c>
      <c r="Q34" s="82">
        <f t="shared" si="4"/>
        <v>0.67747246852705179</v>
      </c>
      <c r="R34" s="83">
        <v>0.82143730054829645</v>
      </c>
      <c r="S34" s="84">
        <f t="shared" si="5"/>
        <v>3.0182289230650188</v>
      </c>
      <c r="T34" s="85">
        <f>分析係数表!F37</f>
        <v>0.69719766239499947</v>
      </c>
      <c r="U34" s="86">
        <f t="shared" si="6"/>
        <v>2.1043021497339076</v>
      </c>
      <c r="V34" s="87">
        <f>分析係数表!D37</f>
        <v>8.1275923365593528E-2</v>
      </c>
      <c r="W34" s="88">
        <f t="shared" si="7"/>
        <v>0</v>
      </c>
      <c r="X34" s="76">
        <f>分析係数表!E37</f>
        <v>7.6285857025014239E-2</v>
      </c>
      <c r="Y34" s="89">
        <f t="shared" si="8"/>
        <v>0</v>
      </c>
    </row>
    <row r="35" spans="1:25" x14ac:dyDescent="0.2">
      <c r="A35" s="6" t="s">
        <v>23</v>
      </c>
      <c r="B35" s="5" t="s">
        <v>194</v>
      </c>
      <c r="C35" s="90"/>
      <c r="D35" s="107">
        <f>投入係数表!AM35</f>
        <v>2.0386914556867343E-2</v>
      </c>
      <c r="E35" s="110">
        <f t="shared" si="9"/>
        <v>2.0386914556867342</v>
      </c>
      <c r="F35" s="85">
        <f>分析係数表!C38</f>
        <v>0.16493332646861969</v>
      </c>
      <c r="G35" s="110">
        <f t="shared" si="0"/>
        <v>0.33624816342956565</v>
      </c>
      <c r="H35" s="110">
        <v>0.41173625400409231</v>
      </c>
      <c r="I35" s="110">
        <f t="shared" si="1"/>
        <v>0.41173625400409231</v>
      </c>
      <c r="J35" s="85">
        <f>分析係数表!G38</f>
        <v>0.22742119554523632</v>
      </c>
      <c r="K35" s="111">
        <f t="shared" si="2"/>
        <v>9.3637551134927763E-2</v>
      </c>
      <c r="L35" s="79"/>
      <c r="M35" s="80"/>
      <c r="N35" s="81">
        <f>分析係数表!H38</f>
        <v>4.333006953137588E-2</v>
      </c>
      <c r="O35" s="82">
        <f t="shared" si="3"/>
        <v>0.87249041932668814</v>
      </c>
      <c r="P35" s="76">
        <f>分析係数表!C38</f>
        <v>0.16493332646861969</v>
      </c>
      <c r="Q35" s="82">
        <f t="shared" si="4"/>
        <v>0.14390274717155155</v>
      </c>
      <c r="R35" s="83">
        <v>0.18883923154629978</v>
      </c>
      <c r="S35" s="84">
        <f t="shared" si="5"/>
        <v>0.60057548555039209</v>
      </c>
      <c r="T35" s="85">
        <f>分析係数表!F38</f>
        <v>0.45295344535830939</v>
      </c>
      <c r="U35" s="86">
        <f t="shared" si="6"/>
        <v>0.27203273537778966</v>
      </c>
      <c r="V35" s="87">
        <f>分析係数表!D38</f>
        <v>0.12785801424579907</v>
      </c>
      <c r="W35" s="88">
        <f t="shared" si="7"/>
        <v>0</v>
      </c>
      <c r="X35" s="76">
        <f>分析係数表!E38</f>
        <v>0.15044665695958442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3.3325268329068396E-2</v>
      </c>
      <c r="I36" s="110">
        <f t="shared" si="1"/>
        <v>3.3325268329068396E-2</v>
      </c>
      <c r="J36" s="85">
        <f>分析係数表!G39</f>
        <v>0.35098455975764681</v>
      </c>
      <c r="K36" s="111">
        <f t="shared" si="2"/>
        <v>1.169665463328352E-2</v>
      </c>
      <c r="L36" s="79"/>
      <c r="M36" s="80"/>
      <c r="N36" s="81">
        <f>分析係数表!H39</f>
        <v>3.8129823772400278E-3</v>
      </c>
      <c r="O36" s="82">
        <f t="shared" si="3"/>
        <v>7.6777873407160135E-2</v>
      </c>
      <c r="P36" s="76">
        <f>分析係数表!C39</f>
        <v>1</v>
      </c>
      <c r="Q36" s="82">
        <f t="shared" si="4"/>
        <v>7.6777873407160135E-2</v>
      </c>
      <c r="R36" s="83">
        <v>0.10624209692697364</v>
      </c>
      <c r="S36" s="84">
        <f t="shared" si="5"/>
        <v>0.13956736525604205</v>
      </c>
      <c r="T36" s="85">
        <f>分析係数表!F39</f>
        <v>0.70174924264634031</v>
      </c>
      <c r="U36" s="86">
        <f t="shared" si="6"/>
        <v>9.794129286657266E-2</v>
      </c>
      <c r="V36" s="87">
        <f>分析係数表!D39</f>
        <v>4.6491742402032639E-2</v>
      </c>
      <c r="W36" s="88">
        <f t="shared" si="7"/>
        <v>0</v>
      </c>
      <c r="X36" s="76">
        <f>分析係数表!E39</f>
        <v>5.7790970389914979E-2</v>
      </c>
      <c r="Y36" s="89">
        <f t="shared" si="8"/>
        <v>0</v>
      </c>
    </row>
    <row r="37" spans="1:25" x14ac:dyDescent="0.2">
      <c r="A37" s="6" t="s">
        <v>25</v>
      </c>
      <c r="B37" s="5" t="s">
        <v>40</v>
      </c>
      <c r="C37" s="90"/>
      <c r="D37" s="107">
        <f>投入係数表!AM37</f>
        <v>1.615634555431225E-4</v>
      </c>
      <c r="E37" s="110">
        <f t="shared" si="9"/>
        <v>1.6156345554312248E-2</v>
      </c>
      <c r="F37" s="85">
        <f>分析係数表!C40</f>
        <v>0.986418220166009</v>
      </c>
      <c r="G37" s="110">
        <f t="shared" si="0"/>
        <v>1.5936913626071698E-2</v>
      </c>
      <c r="H37" s="110">
        <v>2.1778908193467932E-2</v>
      </c>
      <c r="I37" s="110">
        <f t="shared" si="1"/>
        <v>2.1778908193467932E-2</v>
      </c>
      <c r="J37" s="85">
        <f>分析係数表!G40</f>
        <v>0.50833339863186511</v>
      </c>
      <c r="K37" s="111">
        <f t="shared" si="2"/>
        <v>1.1070946420476927E-2</v>
      </c>
      <c r="L37" s="79"/>
      <c r="M37" s="80"/>
      <c r="N37" s="81">
        <f>分析係数表!H40</f>
        <v>2.8557086729192376E-2</v>
      </c>
      <c r="O37" s="82">
        <f t="shared" si="3"/>
        <v>0.57502295391102032</v>
      </c>
      <c r="P37" s="76">
        <f>分析係数表!C40</f>
        <v>0.986418220166009</v>
      </c>
      <c r="Q37" s="82">
        <f t="shared" si="4"/>
        <v>0.5672131187515097</v>
      </c>
      <c r="R37" s="83">
        <v>0.57010541534751691</v>
      </c>
      <c r="S37" s="84">
        <f t="shared" si="5"/>
        <v>0.59188432354098486</v>
      </c>
      <c r="T37" s="85">
        <f>分析係数表!F40</f>
        <v>0.70189391861713379</v>
      </c>
      <c r="U37" s="86">
        <f t="shared" si="6"/>
        <v>0.41544000721823332</v>
      </c>
      <c r="V37" s="87">
        <f>分析係数表!D40</f>
        <v>5.9372037079118312E-2</v>
      </c>
      <c r="W37" s="88">
        <f t="shared" si="7"/>
        <v>0</v>
      </c>
      <c r="X37" s="76">
        <f>分析係数表!E40</f>
        <v>3.6992924251091137E-2</v>
      </c>
      <c r="Y37" s="89">
        <f t="shared" si="8"/>
        <v>0</v>
      </c>
    </row>
    <row r="38" spans="1:25" x14ac:dyDescent="0.2">
      <c r="A38" s="6" t="s">
        <v>26</v>
      </c>
      <c r="B38" s="5" t="s">
        <v>277</v>
      </c>
      <c r="C38" s="90"/>
      <c r="D38" s="107">
        <f>投入係数表!AM38</f>
        <v>6.582214855460546E-5</v>
      </c>
      <c r="E38" s="110">
        <f t="shared" si="9"/>
        <v>6.5822148554605456E-3</v>
      </c>
      <c r="F38" s="85">
        <f>分析係数表!C41</f>
        <v>0.80184103858729516</v>
      </c>
      <c r="G38" s="110">
        <f t="shared" si="0"/>
        <v>5.2778899959072065E-3</v>
      </c>
      <c r="H38" s="110">
        <v>9.0416995920698049E-3</v>
      </c>
      <c r="I38" s="110">
        <f t="shared" si="1"/>
        <v>9.0416995920698049E-3</v>
      </c>
      <c r="J38" s="85">
        <f>分析係数表!G41</f>
        <v>0.44493407945472047</v>
      </c>
      <c r="K38" s="111">
        <f t="shared" si="2"/>
        <v>4.0229602847037006E-3</v>
      </c>
      <c r="L38" s="79"/>
      <c r="M38" s="80"/>
      <c r="N38" s="81">
        <f>分析係数表!H41</f>
        <v>5.1019775806905684E-2</v>
      </c>
      <c r="O38" s="82">
        <f t="shared" si="3"/>
        <v>1.0273296597294261</v>
      </c>
      <c r="P38" s="76">
        <f>分析係数表!C41</f>
        <v>0.80184103858729516</v>
      </c>
      <c r="Q38" s="82">
        <f t="shared" si="4"/>
        <v>0.82375508132897557</v>
      </c>
      <c r="R38" s="83">
        <v>0.83934008101161839</v>
      </c>
      <c r="S38" s="84">
        <f t="shared" si="5"/>
        <v>0.84838178060368818</v>
      </c>
      <c r="T38" s="85">
        <f>分析係数表!F41</f>
        <v>0.54844555184325272</v>
      </c>
      <c r="U38" s="86">
        <f t="shared" si="6"/>
        <v>0.4652912138369511</v>
      </c>
      <c r="V38" s="87">
        <f>分析係数表!D41</f>
        <v>0.12300192021580549</v>
      </c>
      <c r="W38" s="88">
        <f t="shared" si="7"/>
        <v>0</v>
      </c>
      <c r="X38" s="76">
        <f>分析係数表!E41</f>
        <v>0.11337510103012113</v>
      </c>
      <c r="Y38" s="89">
        <f t="shared" si="8"/>
        <v>0</v>
      </c>
    </row>
    <row r="39" spans="1:25" x14ac:dyDescent="0.2">
      <c r="A39" s="6" t="s">
        <v>51</v>
      </c>
      <c r="B39" s="5" t="s">
        <v>368</v>
      </c>
      <c r="C39" s="90"/>
      <c r="D39" s="107">
        <f>投入係数表!AM39</f>
        <v>2.5670637936296126E-3</v>
      </c>
      <c r="E39" s="110">
        <f t="shared" si="9"/>
        <v>0.25670637936296126</v>
      </c>
      <c r="F39" s="85">
        <f>分析係数表!C42</f>
        <v>0.44131191733123665</v>
      </c>
      <c r="G39" s="110">
        <f>E39*F39</f>
        <v>0.11328758446782823</v>
      </c>
      <c r="H39" s="110">
        <v>0.12585125373403072</v>
      </c>
      <c r="I39" s="110">
        <f>C39+H39</f>
        <v>0.12585125373403072</v>
      </c>
      <c r="J39" s="85">
        <f>分析係数表!G42</f>
        <v>0.48534983581712554</v>
      </c>
      <c r="K39" s="111">
        <f>I39*J39</f>
        <v>6.1081885337191215E-2</v>
      </c>
      <c r="L39" s="79"/>
      <c r="M39" s="80"/>
      <c r="N39" s="81">
        <f>分析係数表!H42</f>
        <v>1.2950152359941286E-2</v>
      </c>
      <c r="O39" s="82">
        <f t="shared" si="3"/>
        <v>0.26076311404688607</v>
      </c>
      <c r="P39" s="76">
        <f>分析係数表!C42</f>
        <v>0.44131191733123665</v>
      </c>
      <c r="Q39" s="82">
        <f>O39*P39</f>
        <v>0.11507786982929522</v>
      </c>
      <c r="R39" s="83">
        <v>0.1216354019788643</v>
      </c>
      <c r="S39" s="84">
        <f>I39+R39</f>
        <v>0.24748665571289502</v>
      </c>
      <c r="T39" s="85">
        <f>分析係数表!F42</f>
        <v>0.55380146501641825</v>
      </c>
      <c r="U39" s="86">
        <f>S39*T39</f>
        <v>0.13705847250581518</v>
      </c>
      <c r="V39" s="87">
        <f>分析係数表!D42</f>
        <v>0.11909573124526396</v>
      </c>
      <c r="W39" s="88">
        <f>ROUND(S39*V39,0)</f>
        <v>0</v>
      </c>
      <c r="X39" s="76">
        <f>分析係数表!E42</f>
        <v>8.701692346552159E-2</v>
      </c>
      <c r="Y39" s="89">
        <f>ROUND(S39*X39,0)</f>
        <v>0</v>
      </c>
    </row>
    <row r="40" spans="1:25" x14ac:dyDescent="0.2">
      <c r="A40" s="6" t="s">
        <v>195</v>
      </c>
      <c r="B40" s="5" t="s">
        <v>41</v>
      </c>
      <c r="C40" s="90"/>
      <c r="D40" s="107">
        <f>投入係数表!AM40</f>
        <v>3.2198998306575632E-2</v>
      </c>
      <c r="E40" s="110">
        <f t="shared" si="9"/>
        <v>3.219899830657563</v>
      </c>
      <c r="F40" s="85">
        <f>分析係数表!C43</f>
        <v>0.58313408441687564</v>
      </c>
      <c r="G40" s="110">
        <f>E40*F40</f>
        <v>1.877633339664551</v>
      </c>
      <c r="H40" s="110">
        <v>2.6957637093940132</v>
      </c>
      <c r="I40" s="110">
        <f>C40+H40</f>
        <v>2.6957637093940132</v>
      </c>
      <c r="J40" s="85">
        <f>分析係数表!G43</f>
        <v>0.35547453496171444</v>
      </c>
      <c r="K40" s="111">
        <f>I40*J40</f>
        <v>0.95827535096350314</v>
      </c>
      <c r="L40" s="79"/>
      <c r="M40" s="80"/>
      <c r="N40" s="81">
        <f>分析係数表!H43</f>
        <v>3.5303064373624467E-2</v>
      </c>
      <c r="O40" s="82">
        <f t="shared" si="3"/>
        <v>0.71085935868523908</v>
      </c>
      <c r="P40" s="76">
        <f>分析係数表!C43</f>
        <v>0.58313408441687564</v>
      </c>
      <c r="Q40" s="82">
        <f>O40*P40</f>
        <v>0.4145263212760843</v>
      </c>
      <c r="R40" s="83">
        <v>0.8545862406108401</v>
      </c>
      <c r="S40" s="84">
        <f>I40+R40</f>
        <v>3.5503499500048532</v>
      </c>
      <c r="T40" s="85">
        <f>分析係数表!F43</f>
        <v>0.6082654287782493</v>
      </c>
      <c r="U40" s="86">
        <f>S40*T40</f>
        <v>2.1595551346525381</v>
      </c>
      <c r="V40" s="87">
        <f>分析係数表!D43</f>
        <v>0.13569621261928955</v>
      </c>
      <c r="W40" s="88">
        <f>ROUND(S40*V40,0)</f>
        <v>0</v>
      </c>
      <c r="X40" s="76">
        <f>分析係数表!E43</f>
        <v>0.1090457500713911</v>
      </c>
      <c r="Y40" s="89">
        <f>ROUND(S40*X40,0)</f>
        <v>0</v>
      </c>
    </row>
    <row r="41" spans="1:25" x14ac:dyDescent="0.2">
      <c r="A41" s="6" t="s">
        <v>341</v>
      </c>
      <c r="B41" s="5" t="s">
        <v>42</v>
      </c>
      <c r="C41" s="201">
        <f>最終需要_まとめ!C42</f>
        <v>100</v>
      </c>
      <c r="D41" s="107">
        <f>投入係数表!AM41</f>
        <v>1.6706858069496223E-2</v>
      </c>
      <c r="E41" s="110">
        <f t="shared" si="9"/>
        <v>1.6706858069496222</v>
      </c>
      <c r="F41" s="85">
        <f>分析係数表!C44</f>
        <v>0.48869592147894036</v>
      </c>
      <c r="G41" s="110">
        <f>E41*F41</f>
        <v>0.81645733992903269</v>
      </c>
      <c r="H41" s="110">
        <v>0.83275239706560367</v>
      </c>
      <c r="I41" s="110">
        <f>C41+H41</f>
        <v>100.8327523970656</v>
      </c>
      <c r="J41" s="85">
        <f>分析係数表!G44</f>
        <v>0.26651387949759747</v>
      </c>
      <c r="K41" s="111">
        <f>I41*J41</f>
        <v>26.873328021762624</v>
      </c>
      <c r="L41" s="79"/>
      <c r="M41" s="80"/>
      <c r="N41" s="81">
        <f>分析係数表!H44</f>
        <v>0.11648762971842183</v>
      </c>
      <c r="O41" s="82">
        <f t="shared" si="3"/>
        <v>2.3455845328335569</v>
      </c>
      <c r="P41" s="76">
        <f>分析係数表!C44</f>
        <v>0.48869592147894036</v>
      </c>
      <c r="Q41" s="82">
        <f>O41*P41</f>
        <v>1.1462775946798449</v>
      </c>
      <c r="R41" s="83">
        <v>1.1669191468670981</v>
      </c>
      <c r="S41" s="84">
        <f>I41+R41</f>
        <v>101.99967154393271</v>
      </c>
      <c r="T41" s="85">
        <f>分析係数表!F44</f>
        <v>0.48744292920528731</v>
      </c>
      <c r="U41" s="86">
        <f>S41*T41</f>
        <v>49.719018675351748</v>
      </c>
      <c r="V41" s="87">
        <f>分析係数表!D44</f>
        <v>0.16560852576338733</v>
      </c>
      <c r="W41" s="88">
        <f>ROUND(S41*V41,0)</f>
        <v>17</v>
      </c>
      <c r="X41" s="76">
        <f>分析係数表!E44</f>
        <v>0.11883889729949676</v>
      </c>
      <c r="Y41" s="89">
        <f>ROUND(S41*X41,0)</f>
        <v>12</v>
      </c>
    </row>
    <row r="42" spans="1:25" x14ac:dyDescent="0.2">
      <c r="A42" s="6" t="s">
        <v>342</v>
      </c>
      <c r="B42" s="5" t="s">
        <v>279</v>
      </c>
      <c r="C42" s="90"/>
      <c r="D42" s="107">
        <f>投入係数表!AM42</f>
        <v>3.1235601405003679E-3</v>
      </c>
      <c r="E42" s="110">
        <f t="shared" si="9"/>
        <v>0.31235601405003677</v>
      </c>
      <c r="F42" s="85">
        <f>分析係数表!C45</f>
        <v>1</v>
      </c>
      <c r="G42" s="110">
        <f>E42*F42</f>
        <v>0.31235601405003677</v>
      </c>
      <c r="H42" s="110">
        <v>0.36394153193038697</v>
      </c>
      <c r="I42" s="110">
        <f>C42+H42</f>
        <v>0.36394153193038697</v>
      </c>
      <c r="J42" s="85">
        <f>分析係数表!G45</f>
        <v>0</v>
      </c>
      <c r="K42" s="111">
        <f>I42*J42</f>
        <v>0</v>
      </c>
      <c r="L42" s="79"/>
      <c r="M42" s="80"/>
      <c r="N42" s="81">
        <f>分析係数表!H45</f>
        <v>0</v>
      </c>
      <c r="O42" s="82">
        <f t="shared" si="3"/>
        <v>0</v>
      </c>
      <c r="P42" s="76">
        <f>分析係数表!C45</f>
        <v>1</v>
      </c>
      <c r="Q42" s="82">
        <f>O42*P42</f>
        <v>0</v>
      </c>
      <c r="R42" s="83">
        <v>3.2945508765019858E-2</v>
      </c>
      <c r="S42" s="84">
        <f>I42+R42</f>
        <v>0.39688704069540681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4.2186013391815316E-3</v>
      </c>
      <c r="E43" s="110">
        <f t="shared" si="9"/>
        <v>0.42186013391815314</v>
      </c>
      <c r="F43" s="85">
        <f>分析係数表!C46</f>
        <v>0.30494810971089692</v>
      </c>
      <c r="G43" s="110">
        <f>E43*F43</f>
        <v>0.12864545040072664</v>
      </c>
      <c r="H43" s="110">
        <v>0.17572352720439624</v>
      </c>
      <c r="I43" s="110">
        <f>C43+H43</f>
        <v>0.17572352720439624</v>
      </c>
      <c r="J43" s="85">
        <f>分析係数表!G46</f>
        <v>9.2473281285530198E-3</v>
      </c>
      <c r="K43" s="111">
        <f>I43*J43</f>
        <v>1.6249731159657652E-3</v>
      </c>
      <c r="L43" s="79"/>
      <c r="M43" s="80"/>
      <c r="N43" s="81">
        <f>分析係数表!H46</f>
        <v>2.1824388568312321E-2</v>
      </c>
      <c r="O43" s="82">
        <f t="shared" si="3"/>
        <v>0.43945394363438861</v>
      </c>
      <c r="P43" s="76">
        <f>分析係数表!C46</f>
        <v>0.30494810971089692</v>
      </c>
      <c r="Q43" s="82">
        <f>O43*P43</f>
        <v>0.13401064941630586</v>
      </c>
      <c r="R43" s="83">
        <v>0.15536430891163056</v>
      </c>
      <c r="S43" s="84">
        <f>I43+R43</f>
        <v>0.33108783611602677</v>
      </c>
      <c r="T43" s="85">
        <f>分析係数表!F46</f>
        <v>0.31334798756916549</v>
      </c>
      <c r="U43" s="86">
        <f>S43*T43</f>
        <v>0.10374570715558666</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108">
        <f>投入係数表!AM44</f>
        <v>0.49164956288109529</v>
      </c>
      <c r="E44" s="96">
        <f>SUM(E5:E43)</f>
        <v>49.164956288109515</v>
      </c>
      <c r="F44" s="98">
        <f>分析係数表!C47</f>
        <v>0.48015758503444039</v>
      </c>
      <c r="G44" s="96">
        <f>SUM(G5:G43)</f>
        <v>14.58175687635393</v>
      </c>
      <c r="H44" s="96">
        <f>SUM(H5:H43)</f>
        <v>17.2011477945804</v>
      </c>
      <c r="I44" s="96">
        <f>SUM(I5:I43)</f>
        <v>117.20114779458041</v>
      </c>
      <c r="J44" s="98">
        <f>分析係数表!G47</f>
        <v>0.24216917805049562</v>
      </c>
      <c r="K44" s="112">
        <f>SUM(K5:K43)</f>
        <v>32.097626300044368</v>
      </c>
      <c r="L44" s="94">
        <f>最終需要_まとめ!$L$33</f>
        <v>0.62733333333333341</v>
      </c>
      <c r="M44" s="91">
        <f>K44*L44</f>
        <v>20.135910898894501</v>
      </c>
      <c r="N44" s="95">
        <f>分析係数表!H47</f>
        <v>1</v>
      </c>
      <c r="O44" s="96">
        <f>SUM(O5:O43)</f>
        <v>20.135910898894497</v>
      </c>
      <c r="P44" s="92">
        <f>分析係数表!C47</f>
        <v>0.48015758503444039</v>
      </c>
      <c r="Q44" s="96">
        <f>SUM(Q5:Q43)</f>
        <v>10.642203557952492</v>
      </c>
      <c r="R44" s="91">
        <f>SUM(R5:R43)</f>
        <v>12.343515618250303</v>
      </c>
      <c r="S44" s="97">
        <f>SUM(S5:S43)</f>
        <v>129.54466341283074</v>
      </c>
      <c r="T44" s="98">
        <f>分析係数表!F47</f>
        <v>0.48752883779285588</v>
      </c>
      <c r="U44" s="99">
        <f>SUM(U5:U43)</f>
        <v>67.12750049558943</v>
      </c>
      <c r="V44" s="100">
        <f>分析係数表!D47</f>
        <v>6.635127530274626E-2</v>
      </c>
      <c r="W44" s="101">
        <f>SUM(W5:W43)</f>
        <v>18</v>
      </c>
      <c r="X44" s="92">
        <f>分析係数表!E47</f>
        <v>5.6027434453383658E-2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283</v>
      </c>
      <c r="S2" s="3" t="s">
        <v>153</v>
      </c>
      <c r="U2" s="64" t="s">
        <v>210</v>
      </c>
      <c r="W2" s="3" t="s">
        <v>130</v>
      </c>
      <c r="Y2" s="3" t="s">
        <v>154</v>
      </c>
    </row>
    <row r="3" spans="1:25" ht="44" x14ac:dyDescent="0.2">
      <c r="B3" s="65"/>
      <c r="C3" s="66" t="s">
        <v>228</v>
      </c>
      <c r="D3" s="66" t="s">
        <v>319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1.3183034008406591E-2</v>
      </c>
      <c r="G5" s="110">
        <f t="shared" ref="G5:G38" si="0">E5*F5</f>
        <v>0</v>
      </c>
      <c r="H5" s="110">
        <f t="array" ref="H5:H43">MMULT(逆行列係数!C5:AO43,'38'!G5:G43)</f>
        <v>1.0598002140105454E-4</v>
      </c>
      <c r="I5" s="110">
        <f t="shared" ref="I5:I38" si="1">C5+H5</f>
        <v>1.0598002140105454E-4</v>
      </c>
      <c r="J5" s="85">
        <f>分析係数表!G8</f>
        <v>0.12262521588946459</v>
      </c>
      <c r="K5" s="111">
        <f t="shared" ref="K5:K38" si="2">I5*J5</f>
        <v>1.2995823004274391E-5</v>
      </c>
      <c r="L5" s="79" t="s">
        <v>178</v>
      </c>
      <c r="M5" s="80" t="s">
        <v>178</v>
      </c>
      <c r="N5" s="81">
        <f>分析係数表!H8</f>
        <v>1.0919276675383911E-2</v>
      </c>
      <c r="O5" s="82">
        <f t="shared" ref="O5:O43" si="3">$M$44*N5</f>
        <v>5.8080080820149427E-2</v>
      </c>
      <c r="P5" s="76">
        <f>分析係数表!C8</f>
        <v>1.3183034008406591E-2</v>
      </c>
      <c r="Q5" s="82">
        <f t="shared" ref="Q5:Q38" si="4">O5*P5</f>
        <v>7.6567168066303331E-4</v>
      </c>
      <c r="R5" s="83">
        <f t="array" ref="R5:R43">MMULT(逆行列係数!C5:AO43,'38'!Q5:Q43)</f>
        <v>8.864590161127288E-4</v>
      </c>
      <c r="S5" s="84">
        <f t="shared" ref="S5:S38" si="5">I5+R5</f>
        <v>9.9243903751378344E-4</v>
      </c>
      <c r="T5" s="85">
        <f>分析係数表!F8</f>
        <v>0.45595854922279794</v>
      </c>
      <c r="U5" s="86">
        <f t="shared" ref="U5:U38" si="6">S5*T5</f>
        <v>4.5251106373685461E-4</v>
      </c>
      <c r="V5" s="87">
        <f>分析係数表!D8</f>
        <v>1.1778929188255614</v>
      </c>
      <c r="W5" s="88">
        <f t="shared" ref="W5:W38" si="7">ROUND(S5*V5,0)</f>
        <v>0</v>
      </c>
      <c r="X5" s="76">
        <f>分析係数表!E8</f>
        <v>1.069084628670121</v>
      </c>
      <c r="Y5" s="89">
        <f t="shared" ref="Y5:Y38" si="8">ROUND(S5*X5,0)</f>
        <v>0</v>
      </c>
    </row>
    <row r="6" spans="1:25" x14ac:dyDescent="0.2">
      <c r="A6" s="6" t="s">
        <v>220</v>
      </c>
      <c r="B6" s="5" t="s">
        <v>266</v>
      </c>
      <c r="C6" s="90"/>
      <c r="D6" s="107">
        <f>投入係数表!AN6</f>
        <v>0</v>
      </c>
      <c r="E6" s="110">
        <f t="shared" ref="E6:E43" si="9">$C$42*D6</f>
        <v>0</v>
      </c>
      <c r="F6" s="85">
        <f>分析係数表!C9</f>
        <v>2.8837209302325584E-2</v>
      </c>
      <c r="G6" s="110">
        <f t="shared" si="0"/>
        <v>0</v>
      </c>
      <c r="H6" s="110">
        <v>1.1301391946161251E-3</v>
      </c>
      <c r="I6" s="110">
        <f t="shared" si="1"/>
        <v>1.1301391946161251E-3</v>
      </c>
      <c r="J6" s="85">
        <f>分析係数表!G9</f>
        <v>0.26470588235294118</v>
      </c>
      <c r="K6" s="111">
        <f t="shared" si="2"/>
        <v>2.991544926925037E-4</v>
      </c>
      <c r="L6" s="79"/>
      <c r="M6" s="80"/>
      <c r="N6" s="81">
        <f>分析係数表!H9</f>
        <v>5.6393540150961169E-4</v>
      </c>
      <c r="O6" s="82">
        <f t="shared" si="3"/>
        <v>2.9995955474651516E-3</v>
      </c>
      <c r="P6" s="76">
        <f>分析係数表!C9</f>
        <v>2.8837209302325584E-2</v>
      </c>
      <c r="Q6" s="82">
        <f t="shared" si="4"/>
        <v>8.6499964624576478E-5</v>
      </c>
      <c r="R6" s="83">
        <v>9.8752562912681805E-5</v>
      </c>
      <c r="S6" s="84">
        <f t="shared" si="5"/>
        <v>1.228891757528807E-3</v>
      </c>
      <c r="T6" s="85">
        <f>分析係数表!F9</f>
        <v>0.73529411764705888</v>
      </c>
      <c r="U6" s="86">
        <f t="shared" si="6"/>
        <v>9.0359688053588759E-4</v>
      </c>
      <c r="V6" s="87">
        <f>分析係数表!D9</f>
        <v>5.8823529411764705E-2</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7.2513812154696433E-3</v>
      </c>
      <c r="G7" s="110">
        <f t="shared" si="0"/>
        <v>0</v>
      </c>
      <c r="H7" s="110">
        <v>1.4736519296852733E-5</v>
      </c>
      <c r="I7" s="110">
        <f t="shared" si="1"/>
        <v>1.4736519296852733E-5</v>
      </c>
      <c r="J7" s="85">
        <f>分析係数表!G10</f>
        <v>0.19230769230769232</v>
      </c>
      <c r="K7" s="111">
        <f t="shared" si="2"/>
        <v>2.8339460186255257E-6</v>
      </c>
      <c r="L7" s="79"/>
      <c r="M7" s="80"/>
      <c r="N7" s="81">
        <f>分析係数表!H10</f>
        <v>1.0712116731972216E-3</v>
      </c>
      <c r="O7" s="82">
        <f t="shared" si="3"/>
        <v>5.6978188578223447E-3</v>
      </c>
      <c r="P7" s="76">
        <f>分析係数表!C10</f>
        <v>7.2513812154696433E-3</v>
      </c>
      <c r="Q7" s="82">
        <f t="shared" si="4"/>
        <v>4.131705663476165E-5</v>
      </c>
      <c r="R7" s="83">
        <v>5.509606588492191E-5</v>
      </c>
      <c r="S7" s="84">
        <f t="shared" si="5"/>
        <v>6.9832585181774638E-5</v>
      </c>
      <c r="T7" s="85">
        <f>分析係数表!F10</f>
        <v>0.57692307692307687</v>
      </c>
      <c r="U7" s="86">
        <f t="shared" si="6"/>
        <v>4.0288029912562286E-5</v>
      </c>
      <c r="V7" s="87">
        <f>分析係数表!D10</f>
        <v>3.8461538461538464E-2</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1.1498343082089746E-2</v>
      </c>
      <c r="G8" s="110">
        <f t="shared" si="0"/>
        <v>0</v>
      </c>
      <c r="H8" s="110">
        <v>2.1646537675820894E-3</v>
      </c>
      <c r="I8" s="110">
        <f t="shared" si="1"/>
        <v>2.1646537675820894E-3</v>
      </c>
      <c r="J8" s="85">
        <f>分析係数表!G11</f>
        <v>0.33907284768211921</v>
      </c>
      <c r="K8" s="111">
        <f t="shared" si="2"/>
        <v>7.3397531721988729E-4</v>
      </c>
      <c r="L8" s="79"/>
      <c r="M8" s="80"/>
      <c r="N8" s="81">
        <f>分析係数表!H11</f>
        <v>-2.0361874779781897E-5</v>
      </c>
      <c r="O8" s="82">
        <f t="shared" si="3"/>
        <v>-1.0830564771067267E-4</v>
      </c>
      <c r="P8" s="76">
        <f>分析係数表!C11</f>
        <v>1.1498343082089746E-2</v>
      </c>
      <c r="Q8" s="82">
        <f t="shared" si="4"/>
        <v>-1.2453354951052621E-6</v>
      </c>
      <c r="R8" s="83">
        <v>1.577151443172884E-4</v>
      </c>
      <c r="S8" s="84">
        <f t="shared" si="5"/>
        <v>2.3223689118993776E-3</v>
      </c>
      <c r="T8" s="85">
        <f>分析係数表!F11</f>
        <v>0.56026490066225165</v>
      </c>
      <c r="U8" s="86">
        <f t="shared" si="6"/>
        <v>1.3011417877264063E-3</v>
      </c>
      <c r="V8" s="87">
        <f>分析係数表!D11</f>
        <v>2.781456953642384E-2</v>
      </c>
      <c r="W8" s="88">
        <f t="shared" si="7"/>
        <v>0</v>
      </c>
      <c r="X8" s="76">
        <f>分析係数表!E11</f>
        <v>1.9867549668874173E-2</v>
      </c>
      <c r="Y8" s="89">
        <f t="shared" si="8"/>
        <v>0</v>
      </c>
    </row>
    <row r="9" spans="1:25" x14ac:dyDescent="0.2">
      <c r="A9" s="6" t="s">
        <v>223</v>
      </c>
      <c r="B9" s="5" t="s">
        <v>191</v>
      </c>
      <c r="C9" s="90"/>
      <c r="D9" s="107">
        <f>投入係数表!AN9</f>
        <v>0</v>
      </c>
      <c r="E9" s="110">
        <f t="shared" si="9"/>
        <v>0</v>
      </c>
      <c r="F9" s="85">
        <f>分析係数表!C12</f>
        <v>1.9264738750820132E-2</v>
      </c>
      <c r="G9" s="110">
        <f t="shared" si="0"/>
        <v>0</v>
      </c>
      <c r="H9" s="110">
        <v>6.3795462250005935E-4</v>
      </c>
      <c r="I9" s="110">
        <f t="shared" si="1"/>
        <v>6.3795462250005935E-4</v>
      </c>
      <c r="J9" s="85">
        <f>分析係数表!G12</f>
        <v>0.14212218649517686</v>
      </c>
      <c r="K9" s="111">
        <f t="shared" si="2"/>
        <v>9.0667505834413585E-5</v>
      </c>
      <c r="L9" s="79"/>
      <c r="M9" s="80"/>
      <c r="N9" s="81">
        <f>分析係数表!H12</f>
        <v>9.1393832299599312E-2</v>
      </c>
      <c r="O9" s="82">
        <f t="shared" si="3"/>
        <v>0.48612754527875185</v>
      </c>
      <c r="P9" s="76">
        <f>分析係数表!C12</f>
        <v>1.9264738750820132E-2</v>
      </c>
      <c r="Q9" s="82">
        <f t="shared" si="4"/>
        <v>9.3651201593726394E-3</v>
      </c>
      <c r="R9" s="83">
        <v>1.0364128702576048E-2</v>
      </c>
      <c r="S9" s="84">
        <f t="shared" si="5"/>
        <v>1.1002083325076108E-2</v>
      </c>
      <c r="T9" s="85">
        <f>分析係数表!F12</f>
        <v>0.30139335476956058</v>
      </c>
      <c r="U9" s="86">
        <f t="shared" si="6"/>
        <v>3.3159548027989301E-3</v>
      </c>
      <c r="V9" s="87">
        <f>分析係数表!D12</f>
        <v>0.12266881028938907</v>
      </c>
      <c r="W9" s="88">
        <f t="shared" si="7"/>
        <v>0</v>
      </c>
      <c r="X9" s="76">
        <f>分析係数表!E12</f>
        <v>0.12057877813504823</v>
      </c>
      <c r="Y9" s="89">
        <f t="shared" si="8"/>
        <v>0</v>
      </c>
    </row>
    <row r="10" spans="1:25" x14ac:dyDescent="0.2">
      <c r="A10" s="6" t="s">
        <v>224</v>
      </c>
      <c r="B10" s="5" t="s">
        <v>28</v>
      </c>
      <c r="C10" s="90"/>
      <c r="D10" s="107">
        <f>投入係数表!AN10</f>
        <v>3.7593984962406013E-3</v>
      </c>
      <c r="E10" s="110">
        <f t="shared" si="9"/>
        <v>0.37593984962406013</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7.5206499982050146E-2</v>
      </c>
      <c r="P10" s="76">
        <f>分析係数表!C13</f>
        <v>0</v>
      </c>
      <c r="Q10" s="82">
        <f t="shared" si="4"/>
        <v>0</v>
      </c>
      <c r="R10" s="83">
        <v>0</v>
      </c>
      <c r="S10" s="84">
        <f t="shared" si="5"/>
        <v>0</v>
      </c>
      <c r="T10" s="85">
        <f>分析係数表!F13</f>
        <v>0.38262910798122068</v>
      </c>
      <c r="U10" s="86">
        <f t="shared" si="6"/>
        <v>0</v>
      </c>
      <c r="V10" s="87">
        <f>分析係数表!D13</f>
        <v>0.27464788732394368</v>
      </c>
      <c r="W10" s="88">
        <f t="shared" si="7"/>
        <v>0</v>
      </c>
      <c r="X10" s="76">
        <f>分析係数表!E13</f>
        <v>0.21361502347417841</v>
      </c>
      <c r="Y10" s="89">
        <f t="shared" si="8"/>
        <v>0</v>
      </c>
    </row>
    <row r="11" spans="1:25" x14ac:dyDescent="0.2">
      <c r="A11" s="6" t="s">
        <v>225</v>
      </c>
      <c r="B11" s="5" t="s">
        <v>268</v>
      </c>
      <c r="C11" s="90"/>
      <c r="D11" s="107">
        <f>投入係数表!AN11</f>
        <v>0.67939849624060156</v>
      </c>
      <c r="E11" s="110">
        <f t="shared" si="9"/>
        <v>67.939849624060159</v>
      </c>
      <c r="F11" s="85">
        <f>分析係数表!C14</f>
        <v>0.18033902375567878</v>
      </c>
      <c r="G11" s="110">
        <f t="shared" si="0"/>
        <v>12.252206155310629</v>
      </c>
      <c r="H11" s="110">
        <v>13.125467082440197</v>
      </c>
      <c r="I11" s="110">
        <f t="shared" si="1"/>
        <v>13.125467082440197</v>
      </c>
      <c r="J11" s="85">
        <f>分析係数表!G14</f>
        <v>0.15919504269018833</v>
      </c>
      <c r="K11" s="111">
        <f t="shared" si="2"/>
        <v>2.0895092925177288</v>
      </c>
      <c r="L11" s="79"/>
      <c r="M11" s="80"/>
      <c r="N11" s="81">
        <f>分析係数表!H14</f>
        <v>1.121673710694942E-3</v>
      </c>
      <c r="O11" s="82">
        <f t="shared" si="3"/>
        <v>5.9662285064966212E-3</v>
      </c>
      <c r="P11" s="76">
        <f>分析係数表!C14</f>
        <v>0.18033902375567878</v>
      </c>
      <c r="Q11" s="82">
        <f t="shared" si="4"/>
        <v>1.0759438243649021E-3</v>
      </c>
      <c r="R11" s="83">
        <v>6.0474573552506362E-3</v>
      </c>
      <c r="S11" s="84">
        <f t="shared" si="5"/>
        <v>13.131514539795448</v>
      </c>
      <c r="T11" s="85">
        <f>分析係数表!F14</f>
        <v>0.29273560341521504</v>
      </c>
      <c r="U11" s="86">
        <f t="shared" si="6"/>
        <v>3.8440618325626903</v>
      </c>
      <c r="V11" s="87">
        <f>分析係数表!D14</f>
        <v>2.8339018630280766E-2</v>
      </c>
      <c r="W11" s="88">
        <f t="shared" si="7"/>
        <v>0</v>
      </c>
      <c r="X11" s="76">
        <f>分析係数表!E14</f>
        <v>2.6744444220172376E-2</v>
      </c>
      <c r="Y11" s="89">
        <f t="shared" si="8"/>
        <v>0</v>
      </c>
    </row>
    <row r="12" spans="1:25" x14ac:dyDescent="0.2">
      <c r="A12" s="6" t="s">
        <v>226</v>
      </c>
      <c r="B12" s="5" t="s">
        <v>29</v>
      </c>
      <c r="C12" s="90"/>
      <c r="D12" s="107">
        <f>投入係数表!AN12</f>
        <v>1.1428571428571429E-2</v>
      </c>
      <c r="E12" s="110">
        <f t="shared" si="9"/>
        <v>1.1428571428571428</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4.4292300972460313E-2</v>
      </c>
      <c r="P12" s="76">
        <f>分析係数表!C15</f>
        <v>0</v>
      </c>
      <c r="Q12" s="82">
        <f t="shared" si="4"/>
        <v>0</v>
      </c>
      <c r="R12" s="83">
        <v>0</v>
      </c>
      <c r="S12" s="84">
        <f t="shared" si="5"/>
        <v>0</v>
      </c>
      <c r="T12" s="85">
        <f>分析係数表!F15</f>
        <v>0.30336402636810716</v>
      </c>
      <c r="U12" s="86">
        <f t="shared" si="6"/>
        <v>0</v>
      </c>
      <c r="V12" s="87">
        <f>分析係数表!D15</f>
        <v>2.6531599874437584E-2</v>
      </c>
      <c r="W12" s="88">
        <f t="shared" si="7"/>
        <v>0</v>
      </c>
      <c r="X12" s="76">
        <f>分析係数表!E15</f>
        <v>2.4295019357538975E-2</v>
      </c>
      <c r="Y12" s="89">
        <f t="shared" si="8"/>
        <v>0</v>
      </c>
    </row>
    <row r="13" spans="1:25" x14ac:dyDescent="0.2">
      <c r="A13" s="6" t="s">
        <v>227</v>
      </c>
      <c r="B13" s="5" t="s">
        <v>30</v>
      </c>
      <c r="C13" s="90"/>
      <c r="D13" s="107">
        <f>投入係数表!AN13</f>
        <v>0</v>
      </c>
      <c r="E13" s="110">
        <f t="shared" si="9"/>
        <v>0</v>
      </c>
      <c r="F13" s="85">
        <f>分析係数表!C16</f>
        <v>5.2745741191408291E-2</v>
      </c>
      <c r="G13" s="110">
        <f t="shared" si="0"/>
        <v>0</v>
      </c>
      <c r="H13" s="110">
        <v>2.0649484998522566E-2</v>
      </c>
      <c r="I13" s="110">
        <f t="shared" si="1"/>
        <v>2.0649484998522566E-2</v>
      </c>
      <c r="J13" s="85">
        <f>分析係数表!G16</f>
        <v>3.3494998484389207E-2</v>
      </c>
      <c r="K13" s="111">
        <f t="shared" si="2"/>
        <v>6.9165446872893098E-4</v>
      </c>
      <c r="L13" s="79"/>
      <c r="M13" s="80"/>
      <c r="N13" s="81">
        <f>分析係数表!H16</f>
        <v>1.6486921479299057E-2</v>
      </c>
      <c r="O13" s="82">
        <f t="shared" si="3"/>
        <v>8.7694612057211185E-2</v>
      </c>
      <c r="P13" s="76">
        <f>分析係数表!C16</f>
        <v>5.2745741191408291E-2</v>
      </c>
      <c r="Q13" s="82">
        <f t="shared" si="4"/>
        <v>4.6255173114506144E-3</v>
      </c>
      <c r="R13" s="83">
        <v>5.5399756201299256E-3</v>
      </c>
      <c r="S13" s="84">
        <f t="shared" si="5"/>
        <v>2.6189460618652492E-2</v>
      </c>
      <c r="T13" s="85">
        <f>分析係数表!F16</f>
        <v>0.28872385571385267</v>
      </c>
      <c r="U13" s="86">
        <f t="shared" si="6"/>
        <v>7.5615220488834487E-3</v>
      </c>
      <c r="V13" s="87">
        <f>分析係数表!D16</f>
        <v>4.2588663231282207E-2</v>
      </c>
      <c r="W13" s="88">
        <f t="shared" si="7"/>
        <v>0</v>
      </c>
      <c r="X13" s="76">
        <f>分析係数表!E16</f>
        <v>4.1527735677478021E-2</v>
      </c>
      <c r="Y13" s="89">
        <f t="shared" si="8"/>
        <v>0</v>
      </c>
    </row>
    <row r="14" spans="1:25" x14ac:dyDescent="0.2">
      <c r="A14" s="6" t="s">
        <v>2</v>
      </c>
      <c r="B14" s="5" t="s">
        <v>365</v>
      </c>
      <c r="C14" s="90"/>
      <c r="D14" s="107">
        <f>投入係数表!AN14</f>
        <v>3.1127819548872181E-2</v>
      </c>
      <c r="E14" s="110">
        <f t="shared" si="9"/>
        <v>3.1127819548872182</v>
      </c>
      <c r="F14" s="85">
        <f>分析係数表!C17</f>
        <v>0.15216261717207402</v>
      </c>
      <c r="G14" s="110">
        <f t="shared" si="0"/>
        <v>0.47364904894164395</v>
      </c>
      <c r="H14" s="110">
        <v>0.55838577144318513</v>
      </c>
      <c r="I14" s="110">
        <f t="shared" si="1"/>
        <v>0.55838577144318513</v>
      </c>
      <c r="J14" s="85">
        <f>分析係数表!G17</f>
        <v>0.21223848391031053</v>
      </c>
      <c r="K14" s="111">
        <f t="shared" si="2"/>
        <v>0.11851094956819078</v>
      </c>
      <c r="L14" s="79"/>
      <c r="M14" s="80"/>
      <c r="N14" s="81">
        <f>分析係数表!H17</f>
        <v>2.8913862187290294E-3</v>
      </c>
      <c r="O14" s="82">
        <f t="shared" si="3"/>
        <v>1.5379401974915519E-2</v>
      </c>
      <c r="P14" s="76">
        <f>分析係数表!C17</f>
        <v>0.15216261717207402</v>
      </c>
      <c r="Q14" s="82">
        <f t="shared" si="4"/>
        <v>2.3401700550445092E-3</v>
      </c>
      <c r="R14" s="83">
        <v>5.4029979136363676E-3</v>
      </c>
      <c r="S14" s="84">
        <f t="shared" si="5"/>
        <v>0.56378876935682154</v>
      </c>
      <c r="T14" s="85">
        <f>分析係数表!F17</f>
        <v>0.32270850924101696</v>
      </c>
      <c r="U14" s="86">
        <f t="shared" si="6"/>
        <v>0.18193943328596743</v>
      </c>
      <c r="V14" s="87">
        <f>分析係数表!D17</f>
        <v>4.0646402101510458E-2</v>
      </c>
      <c r="W14" s="88">
        <f t="shared" si="7"/>
        <v>0</v>
      </c>
      <c r="X14" s="76">
        <f>分析係数表!E17</f>
        <v>3.8910779622853928E-2</v>
      </c>
      <c r="Y14" s="89">
        <f t="shared" si="8"/>
        <v>0</v>
      </c>
    </row>
    <row r="15" spans="1:25" x14ac:dyDescent="0.2">
      <c r="A15" s="6" t="s">
        <v>3</v>
      </c>
      <c r="B15" s="5" t="s">
        <v>31</v>
      </c>
      <c r="C15" s="90"/>
      <c r="D15" s="107">
        <f>投入係数表!AN15</f>
        <v>4.8120300751879697E-3</v>
      </c>
      <c r="E15" s="110">
        <f t="shared" si="9"/>
        <v>0.48120300751879697</v>
      </c>
      <c r="F15" s="85">
        <f>分析係数表!C18</f>
        <v>0.19097312809809552</v>
      </c>
      <c r="G15" s="110">
        <f t="shared" si="0"/>
        <v>9.1896843596076042E-2</v>
      </c>
      <c r="H15" s="110">
        <v>0.10193654918848594</v>
      </c>
      <c r="I15" s="110">
        <f t="shared" si="1"/>
        <v>0.10193654918848594</v>
      </c>
      <c r="J15" s="85">
        <f>分析係数表!G18</f>
        <v>0.21574136510077171</v>
      </c>
      <c r="K15" s="111">
        <f t="shared" si="2"/>
        <v>2.1991930275585918E-2</v>
      </c>
      <c r="L15" s="79"/>
      <c r="M15" s="80"/>
      <c r="N15" s="81">
        <f>分析係数表!H18</f>
        <v>4.4087885392745155E-4</v>
      </c>
      <c r="O15" s="82">
        <f t="shared" si="3"/>
        <v>2.3450527199963041E-3</v>
      </c>
      <c r="P15" s="76">
        <f>分析係数表!C18</f>
        <v>0.19097312809809552</v>
      </c>
      <c r="Q15" s="82">
        <f t="shared" si="4"/>
        <v>4.4784205349264152E-4</v>
      </c>
      <c r="R15" s="83">
        <v>1.1624858498878977E-3</v>
      </c>
      <c r="S15" s="84">
        <f t="shared" si="5"/>
        <v>0.10309903503837384</v>
      </c>
      <c r="T15" s="85">
        <f>分析係数表!F18</f>
        <v>0.45875477635423689</v>
      </c>
      <c r="U15" s="86">
        <f t="shared" si="6"/>
        <v>4.7297174761366821E-2</v>
      </c>
      <c r="V15" s="87">
        <f>分析係数表!D18</f>
        <v>5.4057091481231737E-2</v>
      </c>
      <c r="W15" s="88">
        <f t="shared" si="7"/>
        <v>0</v>
      </c>
      <c r="X15" s="76">
        <f>分析係数表!E18</f>
        <v>5.3232936240353634E-2</v>
      </c>
      <c r="Y15" s="89">
        <f t="shared" si="8"/>
        <v>0</v>
      </c>
    </row>
    <row r="16" spans="1:25" x14ac:dyDescent="0.2">
      <c r="A16" s="6" t="s">
        <v>4</v>
      </c>
      <c r="B16" s="5" t="s">
        <v>32</v>
      </c>
      <c r="C16" s="90"/>
      <c r="D16" s="107">
        <f>投入係数表!AN16</f>
        <v>0</v>
      </c>
      <c r="E16" s="110">
        <f t="shared" si="9"/>
        <v>0</v>
      </c>
      <c r="F16" s="85">
        <f>分析係数表!C19</f>
        <v>0.34654894752252985</v>
      </c>
      <c r="G16" s="110">
        <f t="shared" si="0"/>
        <v>0</v>
      </c>
      <c r="H16" s="110">
        <v>2.1187315197583257E-2</v>
      </c>
      <c r="I16" s="110">
        <f t="shared" si="1"/>
        <v>2.1187315197583257E-2</v>
      </c>
      <c r="J16" s="85">
        <f>分析係数表!G19</f>
        <v>5.7665249016256609E-2</v>
      </c>
      <c r="K16" s="111">
        <f t="shared" si="2"/>
        <v>1.2217718068545567E-3</v>
      </c>
      <c r="L16" s="79"/>
      <c r="M16" s="80"/>
      <c r="N16" s="81">
        <f>分析係数表!H19</f>
        <v>-1.1331825964400361E-4</v>
      </c>
      <c r="O16" s="82">
        <f t="shared" si="3"/>
        <v>-6.0274447421591751E-4</v>
      </c>
      <c r="P16" s="76">
        <f>分析係数表!C19</f>
        <v>0.34654894752252985</v>
      </c>
      <c r="Q16" s="82">
        <f t="shared" si="4"/>
        <v>-2.0888046316454686E-4</v>
      </c>
      <c r="R16" s="83">
        <v>1.6587108536459396E-3</v>
      </c>
      <c r="S16" s="84">
        <f t="shared" si="5"/>
        <v>2.2846026051229196E-2</v>
      </c>
      <c r="T16" s="85">
        <f>分析係数表!F19</f>
        <v>0.23996184268055168</v>
      </c>
      <c r="U16" s="86">
        <f t="shared" si="6"/>
        <v>5.4821745091808453E-3</v>
      </c>
      <c r="V16" s="87">
        <f>分析係数表!D19</f>
        <v>8.6675411052373579E-3</v>
      </c>
      <c r="W16" s="88">
        <f t="shared" si="7"/>
        <v>0</v>
      </c>
      <c r="X16" s="76">
        <f>分析係数表!E19</f>
        <v>9.7168673900658482E-3</v>
      </c>
      <c r="Y16" s="89">
        <f t="shared" si="8"/>
        <v>0</v>
      </c>
    </row>
    <row r="17" spans="1:25" x14ac:dyDescent="0.2">
      <c r="A17" s="6" t="s">
        <v>5</v>
      </c>
      <c r="B17" s="5" t="s">
        <v>33</v>
      </c>
      <c r="C17" s="90"/>
      <c r="D17" s="107">
        <f>投入係数表!AN17</f>
        <v>2.255639097744361E-3</v>
      </c>
      <c r="E17" s="110">
        <f t="shared" si="9"/>
        <v>0.22556390977443611</v>
      </c>
      <c r="F17" s="85">
        <f>分析係数表!C20</f>
        <v>0.26243263202551737</v>
      </c>
      <c r="G17" s="110">
        <f t="shared" si="0"/>
        <v>5.9195330532071593E-2</v>
      </c>
      <c r="H17" s="110">
        <v>7.9815977840257069E-2</v>
      </c>
      <c r="I17" s="110">
        <f t="shared" si="1"/>
        <v>7.9815977840257069E-2</v>
      </c>
      <c r="J17" s="85">
        <f>分析係数表!G20</f>
        <v>0.1000148720999405</v>
      </c>
      <c r="K17" s="111">
        <f t="shared" si="2"/>
        <v>7.9827848152249966E-3</v>
      </c>
      <c r="L17" s="79"/>
      <c r="M17" s="80"/>
      <c r="N17" s="81">
        <f>分析係数表!H20</f>
        <v>5.5154121686104877E-4</v>
      </c>
      <c r="O17" s="82">
        <f t="shared" si="3"/>
        <v>2.9336703705977857E-3</v>
      </c>
      <c r="P17" s="76">
        <f>分析係数表!C20</f>
        <v>0.26243263202551737</v>
      </c>
      <c r="Q17" s="82">
        <f t="shared" si="4"/>
        <v>7.6989083685125189E-4</v>
      </c>
      <c r="R17" s="83">
        <v>2.8253678496760826E-3</v>
      </c>
      <c r="S17" s="84">
        <f t="shared" si="5"/>
        <v>8.2641345689933157E-2</v>
      </c>
      <c r="T17" s="85">
        <f>分析係数表!F20</f>
        <v>0.22264772952607575</v>
      </c>
      <c r="U17" s="86">
        <f t="shared" si="6"/>
        <v>1.8399907982843165E-2</v>
      </c>
      <c r="V17" s="87">
        <f>分析係数表!D20</f>
        <v>2.3460737656157048E-2</v>
      </c>
      <c r="W17" s="88">
        <f t="shared" si="7"/>
        <v>0</v>
      </c>
      <c r="X17" s="76">
        <f>分析係数表!E20</f>
        <v>2.5307356732103905E-2</v>
      </c>
      <c r="Y17" s="89">
        <f t="shared" si="8"/>
        <v>0</v>
      </c>
    </row>
    <row r="18" spans="1:25" x14ac:dyDescent="0.2">
      <c r="A18" s="6" t="s">
        <v>6</v>
      </c>
      <c r="B18" s="5" t="s">
        <v>34</v>
      </c>
      <c r="C18" s="90"/>
      <c r="D18" s="107">
        <f>投入係数表!AN18</f>
        <v>3.0075187969924811E-4</v>
      </c>
      <c r="E18" s="110">
        <f t="shared" si="9"/>
        <v>3.007518796992481E-2</v>
      </c>
      <c r="F18" s="85">
        <f>分析係数表!C21</f>
        <v>0.1872140973927936</v>
      </c>
      <c r="G18" s="110">
        <f t="shared" si="0"/>
        <v>5.6304991697080781E-3</v>
      </c>
      <c r="H18" s="110">
        <v>2.7746615156271224E-2</v>
      </c>
      <c r="I18" s="110">
        <f t="shared" si="1"/>
        <v>2.7746615156271224E-2</v>
      </c>
      <c r="J18" s="85">
        <f>分析係数表!G21</f>
        <v>0.28516992623231124</v>
      </c>
      <c r="K18" s="111">
        <f t="shared" si="2"/>
        <v>7.9125001973101936E-3</v>
      </c>
      <c r="L18" s="79"/>
      <c r="M18" s="80"/>
      <c r="N18" s="81">
        <f>分析係数表!H21</f>
        <v>9.0743137605549761E-4</v>
      </c>
      <c r="O18" s="82">
        <f t="shared" si="3"/>
        <v>4.8266647349321512E-3</v>
      </c>
      <c r="P18" s="76">
        <f>分析係数表!C21</f>
        <v>0.1872140973927936</v>
      </c>
      <c r="Q18" s="82">
        <f t="shared" si="4"/>
        <v>9.0361968176795007E-4</v>
      </c>
      <c r="R18" s="83">
        <v>2.5282779888848479E-3</v>
      </c>
      <c r="S18" s="84">
        <f t="shared" si="5"/>
        <v>3.0274893145156072E-2</v>
      </c>
      <c r="T18" s="85">
        <f>分析係数表!F21</f>
        <v>0.425556514517416</v>
      </c>
      <c r="U18" s="86">
        <f t="shared" si="6"/>
        <v>1.2883678004239828E-2</v>
      </c>
      <c r="V18" s="87">
        <f>分析係数表!D21</f>
        <v>9.4188148317021936E-2</v>
      </c>
      <c r="W18" s="88">
        <f t="shared" si="7"/>
        <v>0</v>
      </c>
      <c r="X18" s="76">
        <f>分析係数表!E21</f>
        <v>8.1600416877005005E-2</v>
      </c>
      <c r="Y18" s="89">
        <f t="shared" si="8"/>
        <v>0</v>
      </c>
    </row>
    <row r="19" spans="1:25" x14ac:dyDescent="0.2">
      <c r="A19" s="6" t="s">
        <v>7</v>
      </c>
      <c r="B19" s="5" t="s">
        <v>269</v>
      </c>
      <c r="C19" s="90"/>
      <c r="D19" s="107">
        <f>投入係数表!AN19</f>
        <v>0</v>
      </c>
      <c r="E19" s="110">
        <f t="shared" si="9"/>
        <v>0</v>
      </c>
      <c r="F19" s="85">
        <f>分析係数表!C22</f>
        <v>8.038175161462835E-2</v>
      </c>
      <c r="G19" s="110">
        <f t="shared" si="0"/>
        <v>0</v>
      </c>
      <c r="H19" s="110">
        <v>2.0114226154615408E-3</v>
      </c>
      <c r="I19" s="110">
        <f t="shared" si="1"/>
        <v>2.0114226154615408E-3</v>
      </c>
      <c r="J19" s="85">
        <f>分析係数表!G22</f>
        <v>0.19463811255169108</v>
      </c>
      <c r="K19" s="111">
        <f t="shared" si="2"/>
        <v>3.9149950141722026E-4</v>
      </c>
      <c r="L19" s="79"/>
      <c r="M19" s="80"/>
      <c r="N19" s="81">
        <f>分析係数表!H22</f>
        <v>4.3379646269970129E-5</v>
      </c>
      <c r="O19" s="82">
        <f t="shared" si="3"/>
        <v>2.3073811903578091E-4</v>
      </c>
      <c r="P19" s="76">
        <f>分析係数表!C22</f>
        <v>8.038175161462835E-2</v>
      </c>
      <c r="Q19" s="82">
        <f t="shared" si="4"/>
        <v>1.8547134172360692E-5</v>
      </c>
      <c r="R19" s="83">
        <v>3.5572612121812994E-4</v>
      </c>
      <c r="S19" s="84">
        <f t="shared" si="5"/>
        <v>2.3671487366796707E-3</v>
      </c>
      <c r="T19" s="85">
        <f>分析係数表!F22</f>
        <v>0.41254969334958147</v>
      </c>
      <c r="U19" s="86">
        <f t="shared" si="6"/>
        <v>9.765664854300474E-4</v>
      </c>
      <c r="V19" s="87">
        <f>分析係数表!D22</f>
        <v>4.4848872285594421E-2</v>
      </c>
      <c r="W19" s="88">
        <f t="shared" si="7"/>
        <v>0</v>
      </c>
      <c r="X19" s="76">
        <f>分析係数表!E22</f>
        <v>4.3889965439399083E-2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1.3655929493954381E-4</v>
      </c>
      <c r="P20" s="76">
        <f>分析係数表!C23</f>
        <v>0</v>
      </c>
      <c r="Q20" s="82">
        <f t="shared" si="4"/>
        <v>0</v>
      </c>
      <c r="R20" s="83">
        <v>0</v>
      </c>
      <c r="S20" s="84">
        <f t="shared" si="5"/>
        <v>0</v>
      </c>
      <c r="T20" s="85">
        <f>分析係数表!F23</f>
        <v>0.44051299826689777</v>
      </c>
      <c r="U20" s="86">
        <f t="shared" si="6"/>
        <v>0</v>
      </c>
      <c r="V20" s="87">
        <f>分析係数表!D23</f>
        <v>7.0128249566724435E-2</v>
      </c>
      <c r="W20" s="88">
        <f t="shared" si="7"/>
        <v>0</v>
      </c>
      <c r="X20" s="76">
        <f>分析係数表!E23</f>
        <v>7.0031195840554589E-2</v>
      </c>
      <c r="Y20" s="89">
        <f t="shared" si="8"/>
        <v>0</v>
      </c>
    </row>
    <row r="21" spans="1:25" x14ac:dyDescent="0.2">
      <c r="A21" s="6" t="s">
        <v>9</v>
      </c>
      <c r="B21" s="5" t="s">
        <v>271</v>
      </c>
      <c r="C21" s="90"/>
      <c r="D21" s="107">
        <f>投入係数表!AN21</f>
        <v>1.2030075187969926E-2</v>
      </c>
      <c r="E21" s="110">
        <f t="shared" si="9"/>
        <v>1.2030075187969926</v>
      </c>
      <c r="F21" s="85">
        <f>分析係数表!C24</f>
        <v>0.43147437344773087</v>
      </c>
      <c r="G21" s="110">
        <f t="shared" si="0"/>
        <v>0.51906691542584171</v>
      </c>
      <c r="H21" s="110">
        <v>0.54571860775722036</v>
      </c>
      <c r="I21" s="110">
        <f t="shared" si="1"/>
        <v>0.54571860775722036</v>
      </c>
      <c r="J21" s="85">
        <f>分析係数表!G24</f>
        <v>0.20829056454796685</v>
      </c>
      <c r="K21" s="111">
        <f t="shared" si="2"/>
        <v>0.11366803689408191</v>
      </c>
      <c r="L21" s="79"/>
      <c r="M21" s="80"/>
      <c r="N21" s="81">
        <f>分析係数表!H24</f>
        <v>3.3906948002854204E-4</v>
      </c>
      <c r="O21" s="82">
        <f t="shared" si="3"/>
        <v>1.8035244814429406E-3</v>
      </c>
      <c r="P21" s="76">
        <f>分析係数表!C24</f>
        <v>0.43147437344773087</v>
      </c>
      <c r="Q21" s="82">
        <f t="shared" si="4"/>
        <v>7.7817459562823648E-4</v>
      </c>
      <c r="R21" s="83">
        <v>3.370611380728855E-3</v>
      </c>
      <c r="S21" s="84">
        <f t="shared" si="5"/>
        <v>0.54908921913794917</v>
      </c>
      <c r="T21" s="85">
        <f>分析係数表!F24</f>
        <v>0.39163047769443349</v>
      </c>
      <c r="U21" s="86">
        <f t="shared" si="6"/>
        <v>0.2150400731878585</v>
      </c>
      <c r="V21" s="87">
        <f>分析係数表!D24</f>
        <v>4.8716936439005133E-2</v>
      </c>
      <c r="W21" s="88">
        <f t="shared" si="7"/>
        <v>0</v>
      </c>
      <c r="X21" s="76">
        <f>分析係数表!E24</f>
        <v>4.4926964074220289E-2</v>
      </c>
      <c r="Y21" s="89">
        <f t="shared" si="8"/>
        <v>0</v>
      </c>
    </row>
    <row r="22" spans="1:25" x14ac:dyDescent="0.2">
      <c r="A22" s="6" t="s">
        <v>10</v>
      </c>
      <c r="B22" s="5" t="s">
        <v>272</v>
      </c>
      <c r="C22" s="90"/>
      <c r="D22" s="107">
        <f>投入係数表!AN22</f>
        <v>1.744360902255639E-2</v>
      </c>
      <c r="E22" s="110">
        <f t="shared" si="9"/>
        <v>1.744360902255639</v>
      </c>
      <c r="F22" s="85">
        <f>分析係数表!C25</f>
        <v>2.0402938023075357E-2</v>
      </c>
      <c r="G22" s="110">
        <f t="shared" si="0"/>
        <v>3.5590087378597611E-2</v>
      </c>
      <c r="H22" s="110">
        <v>3.7879029976559141E-2</v>
      </c>
      <c r="I22" s="110">
        <f t="shared" si="1"/>
        <v>3.7879029976559141E-2</v>
      </c>
      <c r="J22" s="85">
        <f>分析係数表!G25</f>
        <v>0.19686528023418917</v>
      </c>
      <c r="K22" s="111">
        <f t="shared" si="2"/>
        <v>7.4570658513345676E-3</v>
      </c>
      <c r="L22" s="79"/>
      <c r="M22" s="80"/>
      <c r="N22" s="81">
        <f>分析係数表!H25</f>
        <v>5.1170276620495381E-4</v>
      </c>
      <c r="O22" s="82">
        <f t="shared" si="3"/>
        <v>2.7217680163812525E-3</v>
      </c>
      <c r="P22" s="76">
        <f>分析係数表!C25</f>
        <v>2.0402938023075357E-2</v>
      </c>
      <c r="Q22" s="82">
        <f t="shared" si="4"/>
        <v>5.5532064151415445E-5</v>
      </c>
      <c r="R22" s="83">
        <v>6.7410796812748168E-4</v>
      </c>
      <c r="S22" s="84">
        <f t="shared" si="5"/>
        <v>3.8553137944686622E-2</v>
      </c>
      <c r="T22" s="85">
        <f>分析係数表!F25</f>
        <v>0.34975910227480639</v>
      </c>
      <c r="U22" s="86">
        <f t="shared" si="6"/>
        <v>1.3484310917410368E-2</v>
      </c>
      <c r="V22" s="87">
        <f>分析係数表!D25</f>
        <v>8.9406598768067336E-2</v>
      </c>
      <c r="W22" s="88">
        <f t="shared" si="7"/>
        <v>0</v>
      </c>
      <c r="X22" s="76">
        <f>分析係数表!E25</f>
        <v>8.5991339879246204E-2</v>
      </c>
      <c r="Y22" s="89">
        <f t="shared" si="8"/>
        <v>0</v>
      </c>
    </row>
    <row r="23" spans="1:25" x14ac:dyDescent="0.2">
      <c r="A23" s="6" t="s">
        <v>11</v>
      </c>
      <c r="B23" s="5" t="s">
        <v>35</v>
      </c>
      <c r="C23" s="90"/>
      <c r="D23" s="107">
        <f>投入係数表!AN23</f>
        <v>0</v>
      </c>
      <c r="E23" s="110">
        <f t="shared" si="9"/>
        <v>0</v>
      </c>
      <c r="F23" s="85">
        <f>分析係数表!C26</f>
        <v>0.47286916478187335</v>
      </c>
      <c r="G23" s="110">
        <f t="shared" si="0"/>
        <v>0</v>
      </c>
      <c r="H23" s="110">
        <v>1.3035715116221726E-2</v>
      </c>
      <c r="I23" s="110">
        <f t="shared" si="1"/>
        <v>1.3035715116221726E-2</v>
      </c>
      <c r="J23" s="85">
        <f>分析係数表!G26</f>
        <v>0.19643719482749369</v>
      </c>
      <c r="K23" s="111">
        <f t="shared" si="2"/>
        <v>2.560699310000952E-3</v>
      </c>
      <c r="L23" s="79"/>
      <c r="M23" s="80"/>
      <c r="N23" s="81">
        <f>分析係数表!H26</f>
        <v>1.0239367117519889E-2</v>
      </c>
      <c r="O23" s="82">
        <f t="shared" si="3"/>
        <v>5.4463613974853921E-2</v>
      </c>
      <c r="P23" s="76">
        <f>分析係数表!C26</f>
        <v>0.47286916478187335</v>
      </c>
      <c r="Q23" s="82">
        <f t="shared" si="4"/>
        <v>2.5754163651291538E-2</v>
      </c>
      <c r="R23" s="83">
        <v>2.9701568927684378E-2</v>
      </c>
      <c r="S23" s="84">
        <f t="shared" si="5"/>
        <v>4.2737284043906101E-2</v>
      </c>
      <c r="T23" s="85">
        <f>分析係数表!F26</f>
        <v>0.33423527698357336</v>
      </c>
      <c r="U23" s="86">
        <f t="shared" si="6"/>
        <v>1.4284307969940607E-2</v>
      </c>
      <c r="V23" s="87">
        <f>分析係数表!D26</f>
        <v>2.4038203573536514E-2</v>
      </c>
      <c r="W23" s="88">
        <f t="shared" si="7"/>
        <v>0</v>
      </c>
      <c r="X23" s="76">
        <f>分析係数表!E26</f>
        <v>2.5471604105504413E-2</v>
      </c>
      <c r="Y23" s="89">
        <f t="shared" si="8"/>
        <v>0</v>
      </c>
    </row>
    <row r="24" spans="1:25" x14ac:dyDescent="0.2">
      <c r="A24" s="6" t="s">
        <v>12</v>
      </c>
      <c r="B24" s="5" t="s">
        <v>366</v>
      </c>
      <c r="C24" s="90"/>
      <c r="D24" s="107">
        <f>投入係数表!AN24</f>
        <v>0</v>
      </c>
      <c r="E24" s="110">
        <f t="shared" si="9"/>
        <v>0</v>
      </c>
      <c r="F24" s="85">
        <f>分析係数表!C27</f>
        <v>1</v>
      </c>
      <c r="G24" s="110">
        <f t="shared" si="0"/>
        <v>0</v>
      </c>
      <c r="H24" s="110">
        <v>4.9017394446553061E-3</v>
      </c>
      <c r="I24" s="110">
        <f t="shared" si="1"/>
        <v>4.9017394446553061E-3</v>
      </c>
      <c r="J24" s="85">
        <f>分析係数表!G27</f>
        <v>0.17103446822411195</v>
      </c>
      <c r="K24" s="111">
        <f t="shared" si="2"/>
        <v>8.383663992897741E-4</v>
      </c>
      <c r="L24" s="79"/>
      <c r="M24" s="80"/>
      <c r="N24" s="81">
        <f>分析係数表!H27</f>
        <v>1.1068892190070134E-2</v>
      </c>
      <c r="O24" s="82">
        <f t="shared" si="3"/>
        <v>5.8875891883762625E-2</v>
      </c>
      <c r="P24" s="76">
        <f>分析係数表!C27</f>
        <v>1</v>
      </c>
      <c r="Q24" s="82">
        <f t="shared" si="4"/>
        <v>5.8875891883762625E-2</v>
      </c>
      <c r="R24" s="83">
        <v>6.1424773306878101E-2</v>
      </c>
      <c r="S24" s="84">
        <f t="shared" si="5"/>
        <v>6.6326512751533409E-2</v>
      </c>
      <c r="T24" s="85">
        <f>分析係数表!F27</f>
        <v>0.3217420626139369</v>
      </c>
      <c r="U24" s="86">
        <f t="shared" si="6"/>
        <v>2.1340029018667946E-2</v>
      </c>
      <c r="V24" s="87">
        <f>分析係数表!D27</f>
        <v>3.5680038778069315E-2</v>
      </c>
      <c r="W24" s="88">
        <f t="shared" si="7"/>
        <v>0</v>
      </c>
      <c r="X24" s="76">
        <f>分析係数表!E27</f>
        <v>4.2729638879229495E-2</v>
      </c>
      <c r="Y24" s="89">
        <f t="shared" si="8"/>
        <v>0</v>
      </c>
    </row>
    <row r="25" spans="1:25" x14ac:dyDescent="0.2">
      <c r="A25" s="6" t="s">
        <v>13</v>
      </c>
      <c r="B25" s="5" t="s">
        <v>192</v>
      </c>
      <c r="C25" s="90"/>
      <c r="D25" s="107">
        <f>投入係数表!AN25</f>
        <v>0</v>
      </c>
      <c r="E25" s="110">
        <f t="shared" si="9"/>
        <v>0</v>
      </c>
      <c r="F25" s="85">
        <f>分析係数表!C28</f>
        <v>0.16320886633176235</v>
      </c>
      <c r="G25" s="110">
        <f t="shared" si="0"/>
        <v>0</v>
      </c>
      <c r="H25" s="110">
        <v>2.0192025266262802E-2</v>
      </c>
      <c r="I25" s="110">
        <f t="shared" si="1"/>
        <v>2.0192025266262802E-2</v>
      </c>
      <c r="J25" s="85">
        <f>分析係数表!G28</f>
        <v>0.12483282142099486</v>
      </c>
      <c r="K25" s="111">
        <f t="shared" si="2"/>
        <v>2.5206274841916006E-3</v>
      </c>
      <c r="L25" s="79"/>
      <c r="M25" s="80"/>
      <c r="N25" s="81">
        <f>分析係数表!H28</f>
        <v>1.8347819774390428E-2</v>
      </c>
      <c r="O25" s="82">
        <f t="shared" si="3"/>
        <v>9.7592806469725707E-2</v>
      </c>
      <c r="P25" s="76">
        <f>分析係数表!C28</f>
        <v>0.16320886633176235</v>
      </c>
      <c r="Q25" s="82">
        <f t="shared" si="4"/>
        <v>1.5928011306059014E-2</v>
      </c>
      <c r="R25" s="83">
        <v>1.9417778950815315E-2</v>
      </c>
      <c r="S25" s="84">
        <f t="shared" si="5"/>
        <v>3.9609804217078118E-2</v>
      </c>
      <c r="T25" s="85">
        <f>分析係数表!F28</f>
        <v>0.21296475644963428</v>
      </c>
      <c r="U25" s="86">
        <f t="shared" si="6"/>
        <v>8.4354923081077383E-3</v>
      </c>
      <c r="V25" s="87">
        <f>分析係数表!D28</f>
        <v>1.6750140660597507E-2</v>
      </c>
      <c r="W25" s="88">
        <f t="shared" si="7"/>
        <v>0</v>
      </c>
      <c r="X25" s="76">
        <f>分析係数表!E28</f>
        <v>1.6630233266000719E-2</v>
      </c>
      <c r="Y25" s="89">
        <f t="shared" si="8"/>
        <v>0</v>
      </c>
    </row>
    <row r="26" spans="1:25" x14ac:dyDescent="0.2">
      <c r="A26" s="6" t="s">
        <v>14</v>
      </c>
      <c r="B26" s="5" t="s">
        <v>50</v>
      </c>
      <c r="C26" s="90"/>
      <c r="D26" s="107">
        <f>投入係数表!AN26</f>
        <v>1.5639097744360904E-2</v>
      </c>
      <c r="E26" s="110">
        <f t="shared" si="9"/>
        <v>1.5639097744360904</v>
      </c>
      <c r="F26" s="85">
        <f>分析係数表!C29</f>
        <v>0.17511419896605485</v>
      </c>
      <c r="G26" s="110">
        <f t="shared" si="0"/>
        <v>0.27386280740555946</v>
      </c>
      <c r="H26" s="110">
        <v>0.33017695376696676</v>
      </c>
      <c r="I26" s="110">
        <f t="shared" si="1"/>
        <v>0.33017695376696676</v>
      </c>
      <c r="J26" s="85">
        <f>分析係数表!G29</f>
        <v>0.26067586141523297</v>
      </c>
      <c r="K26" s="111">
        <f t="shared" si="2"/>
        <v>8.6069161842661612E-2</v>
      </c>
      <c r="L26" s="79"/>
      <c r="M26" s="80"/>
      <c r="N26" s="81">
        <f>分析係数表!H29</f>
        <v>9.8560326923179068E-3</v>
      </c>
      <c r="O26" s="82">
        <f t="shared" si="3"/>
        <v>5.2424642433170382E-2</v>
      </c>
      <c r="P26" s="76">
        <f>分析係数表!C29</f>
        <v>0.17511419896605485</v>
      </c>
      <c r="Q26" s="82">
        <f t="shared" si="4"/>
        <v>9.1802992657664794E-3</v>
      </c>
      <c r="R26" s="83">
        <v>1.2892658412357033E-2</v>
      </c>
      <c r="S26" s="84">
        <f t="shared" si="5"/>
        <v>0.3430696121793238</v>
      </c>
      <c r="T26" s="85">
        <f>分析係数表!F29</f>
        <v>0.43490212806294137</v>
      </c>
      <c r="U26" s="86">
        <f t="shared" si="6"/>
        <v>0.14920170441051592</v>
      </c>
      <c r="V26" s="87">
        <f>分析係数表!D29</f>
        <v>6.8771031802455099E-2</v>
      </c>
      <c r="W26" s="88">
        <f t="shared" si="7"/>
        <v>0</v>
      </c>
      <c r="X26" s="76">
        <f>分析係数表!E29</f>
        <v>4.9670600502393476E-2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0.13495483660601756</v>
      </c>
      <c r="I27" s="110">
        <f t="shared" si="1"/>
        <v>0.13495483660601756</v>
      </c>
      <c r="J27" s="85">
        <f>分析係数表!G30</f>
        <v>0.34449040627670319</v>
      </c>
      <c r="K27" s="111">
        <f t="shared" si="2"/>
        <v>4.6490646491413087E-2</v>
      </c>
      <c r="L27" s="79"/>
      <c r="M27" s="80"/>
      <c r="N27" s="81">
        <f>分析係数表!H30</f>
        <v>0</v>
      </c>
      <c r="O27" s="82">
        <f t="shared" si="3"/>
        <v>0</v>
      </c>
      <c r="P27" s="76">
        <f>分析係数表!C30</f>
        <v>1</v>
      </c>
      <c r="Q27" s="82">
        <f t="shared" si="4"/>
        <v>0</v>
      </c>
      <c r="R27" s="83">
        <v>1.7854657621270812E-2</v>
      </c>
      <c r="S27" s="84">
        <f t="shared" si="5"/>
        <v>0.15280949422728837</v>
      </c>
      <c r="T27" s="85">
        <f>分析係数表!F30</f>
        <v>0.43986930008545017</v>
      </c>
      <c r="U27" s="86">
        <f t="shared" si="6"/>
        <v>6.7216205272168969E-2</v>
      </c>
      <c r="V27" s="87">
        <f>分析係数表!D30</f>
        <v>8.0303736502757711E-2</v>
      </c>
      <c r="W27" s="88">
        <f t="shared" si="7"/>
        <v>0</v>
      </c>
      <c r="X27" s="76">
        <f>分析係数表!E30</f>
        <v>6.1266798726015689E-2</v>
      </c>
      <c r="Y27" s="89">
        <f t="shared" si="8"/>
        <v>0</v>
      </c>
    </row>
    <row r="28" spans="1:25" x14ac:dyDescent="0.2">
      <c r="A28" s="6" t="s">
        <v>16</v>
      </c>
      <c r="B28" s="5" t="s">
        <v>193</v>
      </c>
      <c r="C28" s="90"/>
      <c r="D28" s="107">
        <f>投入係数表!AN28</f>
        <v>0</v>
      </c>
      <c r="E28" s="110">
        <f t="shared" si="9"/>
        <v>0</v>
      </c>
      <c r="F28" s="85">
        <f>分析係数表!C31</f>
        <v>0.18996181002708823</v>
      </c>
      <c r="G28" s="110">
        <f t="shared" si="0"/>
        <v>0</v>
      </c>
      <c r="H28" s="110">
        <v>0.20925272748913101</v>
      </c>
      <c r="I28" s="110">
        <f t="shared" si="1"/>
        <v>0.20925272748913101</v>
      </c>
      <c r="J28" s="85">
        <f>分析係数表!G31</f>
        <v>7.0838389091119197E-2</v>
      </c>
      <c r="K28" s="111">
        <f t="shared" si="2"/>
        <v>1.4823126128252996E-2</v>
      </c>
      <c r="L28" s="79"/>
      <c r="M28" s="80"/>
      <c r="N28" s="81">
        <f>分析係数表!H31</f>
        <v>2.3010689098960483E-2</v>
      </c>
      <c r="O28" s="82">
        <f t="shared" si="3"/>
        <v>0.12239479979546974</v>
      </c>
      <c r="P28" s="76">
        <f>分析係数表!C31</f>
        <v>0.18996181002708823</v>
      </c>
      <c r="Q28" s="82">
        <f t="shared" si="4"/>
        <v>2.3250337707050522E-2</v>
      </c>
      <c r="R28" s="83">
        <v>3.2084356092232647E-2</v>
      </c>
      <c r="S28" s="84">
        <f t="shared" si="5"/>
        <v>0.24133708358136366</v>
      </c>
      <c r="T28" s="85">
        <f>分析係数表!F31</f>
        <v>0.34223146703645924</v>
      </c>
      <c r="U28" s="86">
        <f t="shared" si="6"/>
        <v>8.2593144164350665E-2</v>
      </c>
      <c r="V28" s="87">
        <f>分析係数表!D31</f>
        <v>4.4201768070722826E-2</v>
      </c>
      <c r="W28" s="88">
        <f t="shared" si="7"/>
        <v>0</v>
      </c>
      <c r="X28" s="76">
        <f>分析係数表!E31</f>
        <v>3.8597099439533135E-2</v>
      </c>
      <c r="Y28" s="89">
        <f t="shared" si="8"/>
        <v>0</v>
      </c>
    </row>
    <row r="29" spans="1:25" x14ac:dyDescent="0.2">
      <c r="A29" s="6" t="s">
        <v>17</v>
      </c>
      <c r="B29" s="5" t="s">
        <v>273</v>
      </c>
      <c r="C29" s="90"/>
      <c r="D29" s="107">
        <f>投入係数表!AN29</f>
        <v>0</v>
      </c>
      <c r="E29" s="110">
        <f t="shared" si="9"/>
        <v>0</v>
      </c>
      <c r="F29" s="85">
        <f>分析係数表!C32</f>
        <v>1</v>
      </c>
      <c r="G29" s="110">
        <f t="shared" si="0"/>
        <v>0</v>
      </c>
      <c r="H29" s="110">
        <v>7.8793764087620816E-2</v>
      </c>
      <c r="I29" s="110">
        <f t="shared" si="1"/>
        <v>7.8793764087620816E-2</v>
      </c>
      <c r="J29" s="85">
        <f>分析係数表!G32</f>
        <v>0.14032906064664244</v>
      </c>
      <c r="K29" s="111">
        <f t="shared" si="2"/>
        <v>1.1057054899228978E-2</v>
      </c>
      <c r="L29" s="79"/>
      <c r="M29" s="80"/>
      <c r="N29" s="81">
        <f>分析係数表!H32</f>
        <v>6.1785010473086027E-3</v>
      </c>
      <c r="O29" s="82">
        <f t="shared" si="3"/>
        <v>3.2863700668381936E-2</v>
      </c>
      <c r="P29" s="76">
        <f>分析係数表!C32</f>
        <v>1</v>
      </c>
      <c r="Q29" s="82">
        <f t="shared" si="4"/>
        <v>3.2863700668381936E-2</v>
      </c>
      <c r="R29" s="83">
        <v>4.5251207417286998E-2</v>
      </c>
      <c r="S29" s="84">
        <f t="shared" si="5"/>
        <v>0.12404497150490781</v>
      </c>
      <c r="T29" s="85">
        <f>分析係数表!F32</f>
        <v>0.48206428161469295</v>
      </c>
      <c r="U29" s="86">
        <f t="shared" si="6"/>
        <v>5.9797650076428441E-2</v>
      </c>
      <c r="V29" s="87">
        <f>分析係数表!D32</f>
        <v>1.827051846183279E-2</v>
      </c>
      <c r="W29" s="88">
        <f t="shared" si="7"/>
        <v>0</v>
      </c>
      <c r="X29" s="76">
        <f>分析係数表!E32</f>
        <v>2.7549263439831644E-2</v>
      </c>
      <c r="Y29" s="89">
        <f t="shared" si="8"/>
        <v>0</v>
      </c>
    </row>
    <row r="30" spans="1:25" x14ac:dyDescent="0.2">
      <c r="A30" s="6" t="s">
        <v>18</v>
      </c>
      <c r="B30" s="5" t="s">
        <v>274</v>
      </c>
      <c r="C30" s="90"/>
      <c r="D30" s="107">
        <f>投入係数表!AN30</f>
        <v>0</v>
      </c>
      <c r="E30" s="110">
        <f t="shared" si="9"/>
        <v>0</v>
      </c>
      <c r="F30" s="85">
        <f>分析係数表!C33</f>
        <v>0.86409315680331789</v>
      </c>
      <c r="G30" s="110">
        <f t="shared" si="0"/>
        <v>0</v>
      </c>
      <c r="H30" s="110">
        <v>6.6639059267454115E-2</v>
      </c>
      <c r="I30" s="110">
        <f t="shared" si="1"/>
        <v>6.6639059267454115E-2</v>
      </c>
      <c r="J30" s="85">
        <f>分析係数表!G33</f>
        <v>0.50769230769230766</v>
      </c>
      <c r="K30" s="111">
        <f t="shared" si="2"/>
        <v>3.3832137781938242E-2</v>
      </c>
      <c r="L30" s="79"/>
      <c r="M30" s="80"/>
      <c r="N30" s="81">
        <f>分析係数表!H33</f>
        <v>9.5612281574628043E-4</v>
      </c>
      <c r="O30" s="82">
        <f t="shared" si="3"/>
        <v>5.0856565011968037E-3</v>
      </c>
      <c r="P30" s="76">
        <f>分析係数表!C33</f>
        <v>0.86409315680331789</v>
      </c>
      <c r="Q30" s="82">
        <f t="shared" si="4"/>
        <v>4.3944809805364629E-3</v>
      </c>
      <c r="R30" s="83">
        <v>1.4882775930962863E-2</v>
      </c>
      <c r="S30" s="84">
        <f t="shared" si="5"/>
        <v>8.1521835198416978E-2</v>
      </c>
      <c r="T30" s="85">
        <f>分析係数表!F33</f>
        <v>0.64348226623675731</v>
      </c>
      <c r="U30" s="86">
        <f t="shared" si="6"/>
        <v>5.2457855261256806E-2</v>
      </c>
      <c r="V30" s="87">
        <f>分析係数表!D33</f>
        <v>0.11340396130815293</v>
      </c>
      <c r="W30" s="88">
        <f t="shared" si="7"/>
        <v>0</v>
      </c>
      <c r="X30" s="76">
        <f>分析係数表!E33</f>
        <v>0.11146936895439889</v>
      </c>
      <c r="Y30" s="89">
        <f t="shared" si="8"/>
        <v>0</v>
      </c>
    </row>
    <row r="31" spans="1:25" x14ac:dyDescent="0.2">
      <c r="A31" s="6" t="s">
        <v>19</v>
      </c>
      <c r="B31" s="5" t="s">
        <v>275</v>
      </c>
      <c r="C31" s="90"/>
      <c r="D31" s="107">
        <f>投入係数表!AN31</f>
        <v>0.12345864661654135</v>
      </c>
      <c r="E31" s="110">
        <f t="shared" si="9"/>
        <v>12.345864661654135</v>
      </c>
      <c r="F31" s="85">
        <f>分析係数表!C34</f>
        <v>0.40150848192581112</v>
      </c>
      <c r="G31" s="110">
        <f t="shared" si="0"/>
        <v>4.9569693783622695</v>
      </c>
      <c r="H31" s="110">
        <v>5.5321755356618159</v>
      </c>
      <c r="I31" s="110">
        <f t="shared" si="1"/>
        <v>5.5321755356618159</v>
      </c>
      <c r="J31" s="85">
        <f>分析係数表!G34</f>
        <v>0.42480512041441487</v>
      </c>
      <c r="K31" s="111">
        <f t="shared" si="2"/>
        <v>2.3500964945804976</v>
      </c>
      <c r="L31" s="79"/>
      <c r="M31" s="80"/>
      <c r="N31" s="81">
        <f>分析係数表!H34</f>
        <v>0.15672180898436738</v>
      </c>
      <c r="O31" s="82">
        <f t="shared" si="3"/>
        <v>0.83360973466422827</v>
      </c>
      <c r="P31" s="76">
        <f>分析係数表!C34</f>
        <v>0.40150848192581112</v>
      </c>
      <c r="Q31" s="82">
        <f t="shared" si="4"/>
        <v>0.33470137908361253</v>
      </c>
      <c r="R31" s="83">
        <v>0.36532134520235332</v>
      </c>
      <c r="S31" s="84">
        <f t="shared" si="5"/>
        <v>5.8974968808641695</v>
      </c>
      <c r="T31" s="85">
        <f>分析係数表!F34</f>
        <v>0.69808980649017505</v>
      </c>
      <c r="U31" s="86">
        <f t="shared" si="6"/>
        <v>4.1169824563388788</v>
      </c>
      <c r="V31" s="87">
        <f>分析係数表!D34</f>
        <v>0.1643762608024307</v>
      </c>
      <c r="W31" s="88">
        <f t="shared" si="7"/>
        <v>1</v>
      </c>
      <c r="X31" s="76">
        <f>分析係数表!E34</f>
        <v>0.12280028889497671</v>
      </c>
      <c r="Y31" s="89">
        <f t="shared" si="8"/>
        <v>1</v>
      </c>
    </row>
    <row r="32" spans="1:25" x14ac:dyDescent="0.2">
      <c r="A32" s="6" t="s">
        <v>20</v>
      </c>
      <c r="B32" s="5" t="s">
        <v>37</v>
      </c>
      <c r="C32" s="90"/>
      <c r="D32" s="107">
        <f>投入係数表!AN32</f>
        <v>0</v>
      </c>
      <c r="E32" s="110">
        <f t="shared" si="9"/>
        <v>0</v>
      </c>
      <c r="F32" s="85">
        <f>分析係数表!C35</f>
        <v>0.54799934277091245</v>
      </c>
      <c r="G32" s="110">
        <f t="shared" si="0"/>
        <v>0</v>
      </c>
      <c r="H32" s="110">
        <v>0.21862540067960723</v>
      </c>
      <c r="I32" s="110">
        <f t="shared" si="1"/>
        <v>0.21862540067960723</v>
      </c>
      <c r="J32" s="85">
        <f>分析係数表!G35</f>
        <v>0.31370112289734142</v>
      </c>
      <c r="K32" s="111">
        <f t="shared" si="2"/>
        <v>6.8583033687073983E-2</v>
      </c>
      <c r="L32" s="79"/>
      <c r="M32" s="80"/>
      <c r="N32" s="81">
        <f>分析係数表!H35</f>
        <v>5.7539116932049765E-2</v>
      </c>
      <c r="O32" s="82">
        <f t="shared" si="3"/>
        <v>0.30605292466554168</v>
      </c>
      <c r="P32" s="76">
        <f>分析係数表!C35</f>
        <v>0.54799934277091245</v>
      </c>
      <c r="Q32" s="82">
        <f t="shared" si="4"/>
        <v>0.16771680156983243</v>
      </c>
      <c r="R32" s="83">
        <v>0.23247078917197384</v>
      </c>
      <c r="S32" s="84">
        <f t="shared" si="5"/>
        <v>0.45109618985158106</v>
      </c>
      <c r="T32" s="85">
        <f>分析係数表!F35</f>
        <v>0.64107230038613461</v>
      </c>
      <c r="U32" s="86">
        <f t="shared" si="6"/>
        <v>0.28918527212357359</v>
      </c>
      <c r="V32" s="87">
        <f>分析係数表!D35</f>
        <v>5.5848978444513482E-2</v>
      </c>
      <c r="W32" s="88">
        <f t="shared" si="7"/>
        <v>0</v>
      </c>
      <c r="X32" s="76">
        <f>分析係数表!E35</f>
        <v>5.027147781575015E-2</v>
      </c>
      <c r="Y32" s="89">
        <f t="shared" si="8"/>
        <v>0</v>
      </c>
    </row>
    <row r="33" spans="1:25" x14ac:dyDescent="0.2">
      <c r="A33" s="6" t="s">
        <v>21</v>
      </c>
      <c r="B33" s="5" t="s">
        <v>38</v>
      </c>
      <c r="C33" s="90"/>
      <c r="D33" s="107">
        <f>投入係数表!AN33</f>
        <v>0</v>
      </c>
      <c r="E33" s="110">
        <f t="shared" si="9"/>
        <v>0</v>
      </c>
      <c r="F33" s="85">
        <f>分析係数表!C36</f>
        <v>1</v>
      </c>
      <c r="G33" s="110">
        <f t="shared" si="0"/>
        <v>0</v>
      </c>
      <c r="H33" s="110">
        <v>0.31042567674783617</v>
      </c>
      <c r="I33" s="110">
        <f t="shared" si="1"/>
        <v>0.31042567674783617</v>
      </c>
      <c r="J33" s="85">
        <f>分析係数表!G36</f>
        <v>7.1688905781264842E-2</v>
      </c>
      <c r="K33" s="111">
        <f t="shared" si="2"/>
        <v>2.2254077092461005E-2</v>
      </c>
      <c r="L33" s="79"/>
      <c r="M33" s="80"/>
      <c r="N33" s="81">
        <f>分析係数表!H36</f>
        <v>0.19452761335809809</v>
      </c>
      <c r="O33" s="82">
        <f t="shared" si="3"/>
        <v>1.0347003598745137</v>
      </c>
      <c r="P33" s="76">
        <f>分析係数表!C36</f>
        <v>1</v>
      </c>
      <c r="Q33" s="82">
        <f t="shared" si="4"/>
        <v>1.0347003598745137</v>
      </c>
      <c r="R33" s="83">
        <v>1.1050758839288934</v>
      </c>
      <c r="S33" s="84">
        <f t="shared" si="5"/>
        <v>1.4155015606767296</v>
      </c>
      <c r="T33" s="85">
        <f>分析係数表!F36</f>
        <v>0.82458021691620631</v>
      </c>
      <c r="U33" s="86">
        <f t="shared" si="6"/>
        <v>1.1671945839480462</v>
      </c>
      <c r="V33" s="87">
        <f>分析係数表!D36</f>
        <v>1.8213224015528919E-2</v>
      </c>
      <c r="W33" s="88">
        <f t="shared" si="7"/>
        <v>0</v>
      </c>
      <c r="X33" s="76">
        <f>分析係数表!E36</f>
        <v>9.6003746487667817E-3</v>
      </c>
      <c r="Y33" s="89">
        <f t="shared" si="8"/>
        <v>0</v>
      </c>
    </row>
    <row r="34" spans="1:25" x14ac:dyDescent="0.2">
      <c r="A34" s="6" t="s">
        <v>22</v>
      </c>
      <c r="B34" s="5" t="s">
        <v>378</v>
      </c>
      <c r="C34" s="90"/>
      <c r="D34" s="107">
        <f>投入係数表!AN34</f>
        <v>9.7894736842105257E-2</v>
      </c>
      <c r="E34" s="110">
        <f t="shared" si="9"/>
        <v>9.7894736842105257</v>
      </c>
      <c r="F34" s="85">
        <f>分析係数表!C37</f>
        <v>0.69131042420256494</v>
      </c>
      <c r="G34" s="110">
        <f t="shared" si="0"/>
        <v>6.767565205351425</v>
      </c>
      <c r="H34" s="110">
        <v>7.4814520919155933</v>
      </c>
      <c r="I34" s="110">
        <f t="shared" si="1"/>
        <v>7.4814520919155933</v>
      </c>
      <c r="J34" s="85">
        <f>分析係数表!G37</f>
        <v>0.4182361073997049</v>
      </c>
      <c r="K34" s="111">
        <f t="shared" si="2"/>
        <v>3.1290134006201571</v>
      </c>
      <c r="L34" s="79"/>
      <c r="M34" s="80"/>
      <c r="N34" s="81">
        <f>分析係数表!H37</f>
        <v>4.8668421919292611E-2</v>
      </c>
      <c r="O34" s="82">
        <f t="shared" si="3"/>
        <v>0.25886933379332694</v>
      </c>
      <c r="P34" s="76">
        <f>分析係数表!C37</f>
        <v>0.69131042420256494</v>
      </c>
      <c r="Q34" s="82">
        <f t="shared" si="4"/>
        <v>0.17895906895770022</v>
      </c>
      <c r="R34" s="83">
        <v>0.21698838158377476</v>
      </c>
      <c r="S34" s="84">
        <f t="shared" si="5"/>
        <v>7.6984404734993683</v>
      </c>
      <c r="T34" s="85">
        <f>分析係数表!F37</f>
        <v>0.69719766239499947</v>
      </c>
      <c r="U34" s="86">
        <f t="shared" si="6"/>
        <v>5.3673347022108127</v>
      </c>
      <c r="V34" s="87">
        <f>分析係数表!D37</f>
        <v>8.1275923365593528E-2</v>
      </c>
      <c r="W34" s="88">
        <f t="shared" si="7"/>
        <v>1</v>
      </c>
      <c r="X34" s="76">
        <f>分析係数表!E37</f>
        <v>7.6285857025014239E-2</v>
      </c>
      <c r="Y34" s="89">
        <f t="shared" si="8"/>
        <v>1</v>
      </c>
    </row>
    <row r="35" spans="1:25" x14ac:dyDescent="0.2">
      <c r="A35" s="6" t="s">
        <v>23</v>
      </c>
      <c r="B35" s="5" t="s">
        <v>194</v>
      </c>
      <c r="C35" s="90"/>
      <c r="D35" s="107">
        <f>投入係数表!AN35</f>
        <v>0</v>
      </c>
      <c r="E35" s="110">
        <f t="shared" si="9"/>
        <v>0</v>
      </c>
      <c r="F35" s="85">
        <f>分析係数表!C38</f>
        <v>0.16493332646861969</v>
      </c>
      <c r="G35" s="110">
        <f t="shared" si="0"/>
        <v>0</v>
      </c>
      <c r="H35" s="110">
        <v>6.963889974012781E-2</v>
      </c>
      <c r="I35" s="110">
        <f t="shared" si="1"/>
        <v>6.963889974012781E-2</v>
      </c>
      <c r="J35" s="85">
        <f>分析係数表!G38</f>
        <v>0.22742119554523632</v>
      </c>
      <c r="K35" s="111">
        <f t="shared" si="2"/>
        <v>1.5837361835354714E-2</v>
      </c>
      <c r="L35" s="79"/>
      <c r="M35" s="80"/>
      <c r="N35" s="81">
        <f>分析係数表!H38</f>
        <v>4.333006953137588E-2</v>
      </c>
      <c r="O35" s="82">
        <f t="shared" si="3"/>
        <v>0.23047441832831145</v>
      </c>
      <c r="P35" s="76">
        <f>分析係数表!C38</f>
        <v>0.16493332646861969</v>
      </c>
      <c r="Q35" s="82">
        <f t="shared" si="4"/>
        <v>3.8012912480808618E-2</v>
      </c>
      <c r="R35" s="83">
        <v>4.9883197665122482E-2</v>
      </c>
      <c r="S35" s="84">
        <f t="shared" si="5"/>
        <v>0.1195220974052503</v>
      </c>
      <c r="T35" s="85">
        <f>分析係数表!F38</f>
        <v>0.45295344535830939</v>
      </c>
      <c r="U35" s="86">
        <f t="shared" si="6"/>
        <v>5.4137945816159577E-2</v>
      </c>
      <c r="V35" s="87">
        <f>分析係数表!D38</f>
        <v>0.12785801424579907</v>
      </c>
      <c r="W35" s="88">
        <f t="shared" si="7"/>
        <v>0</v>
      </c>
      <c r="X35" s="76">
        <f>分析係数表!E38</f>
        <v>0.15044665695958442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1.4100313286963376E-2</v>
      </c>
      <c r="I36" s="110">
        <f t="shared" si="1"/>
        <v>1.4100313286963376E-2</v>
      </c>
      <c r="J36" s="85">
        <f>分析係数表!G39</f>
        <v>0.35098455975764681</v>
      </c>
      <c r="K36" s="111">
        <f t="shared" si="2"/>
        <v>4.9489922514697384E-3</v>
      </c>
      <c r="L36" s="79"/>
      <c r="M36" s="80"/>
      <c r="N36" s="81">
        <f>分析係数表!H39</f>
        <v>3.8129823772400278E-3</v>
      </c>
      <c r="O36" s="82">
        <f t="shared" si="3"/>
        <v>2.028140976912466E-2</v>
      </c>
      <c r="P36" s="76">
        <f>分析係数表!C39</f>
        <v>1</v>
      </c>
      <c r="Q36" s="82">
        <f t="shared" si="4"/>
        <v>2.028140976912466E-2</v>
      </c>
      <c r="R36" s="83">
        <v>2.8064589534542463E-2</v>
      </c>
      <c r="S36" s="84">
        <f t="shared" si="5"/>
        <v>4.216490282150584E-2</v>
      </c>
      <c r="T36" s="85">
        <f>分析係数表!F39</f>
        <v>0.70174924264634031</v>
      </c>
      <c r="U36" s="86">
        <f t="shared" si="6"/>
        <v>2.958918862124826E-2</v>
      </c>
      <c r="V36" s="87">
        <f>分析係数表!D39</f>
        <v>4.6491742402032639E-2</v>
      </c>
      <c r="W36" s="88">
        <f t="shared" si="7"/>
        <v>0</v>
      </c>
      <c r="X36" s="76">
        <f>分析係数表!E39</f>
        <v>5.7790970389914979E-2</v>
      </c>
      <c r="Y36" s="89">
        <f t="shared" si="8"/>
        <v>0</v>
      </c>
    </row>
    <row r="37" spans="1:25" x14ac:dyDescent="0.2">
      <c r="A37" s="6" t="s">
        <v>25</v>
      </c>
      <c r="B37" s="5" t="s">
        <v>40</v>
      </c>
      <c r="C37" s="90"/>
      <c r="D37" s="107">
        <f>投入係数表!AN37</f>
        <v>0</v>
      </c>
      <c r="E37" s="110">
        <f t="shared" si="9"/>
        <v>0</v>
      </c>
      <c r="F37" s="85">
        <f>分析係数表!C40</f>
        <v>0.986418220166009</v>
      </c>
      <c r="G37" s="110">
        <f t="shared" si="0"/>
        <v>0</v>
      </c>
      <c r="H37" s="110">
        <v>1.2933367550623215E-2</v>
      </c>
      <c r="I37" s="110">
        <f t="shared" si="1"/>
        <v>1.2933367550623215E-2</v>
      </c>
      <c r="J37" s="85">
        <f>分析係数表!G40</f>
        <v>0.50833339863186511</v>
      </c>
      <c r="K37" s="111">
        <f t="shared" si="2"/>
        <v>6.5744626827633794E-3</v>
      </c>
      <c r="L37" s="79"/>
      <c r="M37" s="80"/>
      <c r="N37" s="81">
        <f>分析係数表!H40</f>
        <v>2.8557086729192376E-2</v>
      </c>
      <c r="O37" s="82">
        <f t="shared" si="3"/>
        <v>0.15189631644361601</v>
      </c>
      <c r="P37" s="76">
        <f>分析係数表!C40</f>
        <v>0.986418220166009</v>
      </c>
      <c r="Q37" s="82">
        <f t="shared" si="4"/>
        <v>0.14983329411608459</v>
      </c>
      <c r="R37" s="83">
        <v>0.15059731439737561</v>
      </c>
      <c r="S37" s="84">
        <f t="shared" si="5"/>
        <v>0.16353068194799883</v>
      </c>
      <c r="T37" s="85">
        <f>分析係数表!F40</f>
        <v>0.70189391861713379</v>
      </c>
      <c r="U37" s="86">
        <f t="shared" si="6"/>
        <v>0.11478119116661308</v>
      </c>
      <c r="V37" s="87">
        <f>分析係数表!D40</f>
        <v>5.9372037079118312E-2</v>
      </c>
      <c r="W37" s="88">
        <f t="shared" si="7"/>
        <v>0</v>
      </c>
      <c r="X37" s="76">
        <f>分析係数表!E40</f>
        <v>3.6992924251091137E-2</v>
      </c>
      <c r="Y37" s="89">
        <f t="shared" si="8"/>
        <v>0</v>
      </c>
    </row>
    <row r="38" spans="1:25" x14ac:dyDescent="0.2">
      <c r="A38" s="6" t="s">
        <v>26</v>
      </c>
      <c r="B38" s="5" t="s">
        <v>277</v>
      </c>
      <c r="C38" s="90"/>
      <c r="D38" s="107">
        <f>投入係数表!AN38</f>
        <v>0</v>
      </c>
      <c r="E38" s="110">
        <f t="shared" si="9"/>
        <v>0</v>
      </c>
      <c r="F38" s="85">
        <f>分析係数表!C41</f>
        <v>0.80184103858729516</v>
      </c>
      <c r="G38" s="110">
        <f t="shared" si="0"/>
        <v>0</v>
      </c>
      <c r="H38" s="110">
        <v>9.3420431457435487E-3</v>
      </c>
      <c r="I38" s="110">
        <f t="shared" si="1"/>
        <v>9.3420431457435487E-3</v>
      </c>
      <c r="J38" s="85">
        <f>分析係数表!G41</f>
        <v>0.44493407945472047</v>
      </c>
      <c r="K38" s="111">
        <f t="shared" si="2"/>
        <v>4.1565933672776867E-3</v>
      </c>
      <c r="L38" s="79"/>
      <c r="M38" s="80"/>
      <c r="N38" s="81">
        <f>分析係数表!H41</f>
        <v>5.1019775806905684E-2</v>
      </c>
      <c r="O38" s="82">
        <f t="shared" si="3"/>
        <v>0.27137628163330724</v>
      </c>
      <c r="P38" s="76">
        <f>分析係数表!C41</f>
        <v>0.80184103858729516</v>
      </c>
      <c r="Q38" s="82">
        <f t="shared" si="4"/>
        <v>0.21760063951280939</v>
      </c>
      <c r="R38" s="83">
        <v>0.22171752567790448</v>
      </c>
      <c r="S38" s="84">
        <f t="shared" si="5"/>
        <v>0.23105956882364803</v>
      </c>
      <c r="T38" s="85">
        <f>分析係数表!F41</f>
        <v>0.54844555184325272</v>
      </c>
      <c r="U38" s="86">
        <f t="shared" si="6"/>
        <v>0.12672359273214967</v>
      </c>
      <c r="V38" s="87">
        <f>分析係数表!D41</f>
        <v>0.12300192021580549</v>
      </c>
      <c r="W38" s="88">
        <f t="shared" si="7"/>
        <v>0</v>
      </c>
      <c r="X38" s="76">
        <f>分析係数表!E41</f>
        <v>0.11337510103012113</v>
      </c>
      <c r="Y38" s="89">
        <f t="shared" si="8"/>
        <v>0</v>
      </c>
    </row>
    <row r="39" spans="1:25" x14ac:dyDescent="0.2">
      <c r="A39" s="6" t="s">
        <v>51</v>
      </c>
      <c r="B39" s="5" t="s">
        <v>368</v>
      </c>
      <c r="C39" s="90"/>
      <c r="D39" s="107">
        <f>投入係数表!AN39</f>
        <v>0</v>
      </c>
      <c r="E39" s="110">
        <f t="shared" si="9"/>
        <v>0</v>
      </c>
      <c r="F39" s="85">
        <f>分析係数表!C42</f>
        <v>0.44131191733123665</v>
      </c>
      <c r="G39" s="110">
        <f>E39*F39</f>
        <v>0</v>
      </c>
      <c r="H39" s="110">
        <v>1.09268434241034E-2</v>
      </c>
      <c r="I39" s="110">
        <f>C39+H39</f>
        <v>1.09268434241034E-2</v>
      </c>
      <c r="J39" s="85">
        <f>分析係数表!G42</f>
        <v>0.48534983581712554</v>
      </c>
      <c r="K39" s="111">
        <f>I39*J39</f>
        <v>5.3033416618880232E-3</v>
      </c>
      <c r="L39" s="79"/>
      <c r="M39" s="80"/>
      <c r="N39" s="81">
        <f>分析係数表!H42</f>
        <v>1.2950152359941286E-2</v>
      </c>
      <c r="O39" s="82">
        <f t="shared" si="3"/>
        <v>6.888239194398782E-2</v>
      </c>
      <c r="P39" s="76">
        <f>分析係数表!C42</f>
        <v>0.44131191733123665</v>
      </c>
      <c r="Q39" s="82">
        <f>O39*P39</f>
        <v>3.0398620459162994E-2</v>
      </c>
      <c r="R39" s="83">
        <v>3.2130838228393591E-2</v>
      </c>
      <c r="S39" s="84">
        <f>I39+R39</f>
        <v>4.3057681652496987E-2</v>
      </c>
      <c r="T39" s="85">
        <f>分析係数表!F42</f>
        <v>0.55380146501641825</v>
      </c>
      <c r="U39" s="86">
        <f>S39*T39</f>
        <v>2.3845407179363384E-2</v>
      </c>
      <c r="V39" s="87">
        <f>分析係数表!D42</f>
        <v>0.11909573124526396</v>
      </c>
      <c r="W39" s="88">
        <f>ROUND(S39*V39,0)</f>
        <v>0</v>
      </c>
      <c r="X39" s="76">
        <f>分析係数表!E42</f>
        <v>8.701692346552159E-2</v>
      </c>
      <c r="Y39" s="89">
        <f>ROUND(S39*X39,0)</f>
        <v>0</v>
      </c>
    </row>
    <row r="40" spans="1:25" x14ac:dyDescent="0.2">
      <c r="A40" s="6" t="s">
        <v>195</v>
      </c>
      <c r="B40" s="5" t="s">
        <v>41</v>
      </c>
      <c r="C40" s="90"/>
      <c r="D40" s="107">
        <f>投入係数表!AN40</f>
        <v>0</v>
      </c>
      <c r="E40" s="110">
        <f t="shared" si="9"/>
        <v>0</v>
      </c>
      <c r="F40" s="85">
        <f>分析係数表!C43</f>
        <v>0.58313408441687564</v>
      </c>
      <c r="G40" s="110">
        <f>E40*F40</f>
        <v>0</v>
      </c>
      <c r="H40" s="110">
        <v>0.84546208044585969</v>
      </c>
      <c r="I40" s="110">
        <f>C40+H40</f>
        <v>0.84546208044585969</v>
      </c>
      <c r="J40" s="85">
        <f>分析係数表!G43</f>
        <v>0.35547453496171444</v>
      </c>
      <c r="K40" s="111">
        <f>I40*J40</f>
        <v>0.3005402398742556</v>
      </c>
      <c r="L40" s="79"/>
      <c r="M40" s="80"/>
      <c r="N40" s="81">
        <f>分析係数表!H43</f>
        <v>3.5303064373624467E-2</v>
      </c>
      <c r="O40" s="82">
        <f t="shared" si="3"/>
        <v>0.18777844842428235</v>
      </c>
      <c r="P40" s="76">
        <f>分析係数表!C43</f>
        <v>0.58313408441687564</v>
      </c>
      <c r="Q40" s="82">
        <f>O40*P40</f>
        <v>0.10950001359511539</v>
      </c>
      <c r="R40" s="83">
        <v>0.22574490487604262</v>
      </c>
      <c r="S40" s="84">
        <f>I40+R40</f>
        <v>1.0712069853219024</v>
      </c>
      <c r="T40" s="85">
        <f>分析係数表!F43</f>
        <v>0.6082654287782493</v>
      </c>
      <c r="U40" s="86">
        <f>S40*T40</f>
        <v>0.65157817623708281</v>
      </c>
      <c r="V40" s="87">
        <f>分析係数表!D43</f>
        <v>0.13569621261928955</v>
      </c>
      <c r="W40" s="88">
        <f>ROUND(S40*V40,0)</f>
        <v>0</v>
      </c>
      <c r="X40" s="76">
        <f>分析係数表!E43</f>
        <v>0.1090457500713911</v>
      </c>
      <c r="Y40" s="89">
        <f>ROUND(S40*X40,0)</f>
        <v>0</v>
      </c>
    </row>
    <row r="41" spans="1:25" x14ac:dyDescent="0.2">
      <c r="A41" s="6" t="s">
        <v>341</v>
      </c>
      <c r="B41" s="5" t="s">
        <v>42</v>
      </c>
      <c r="C41" s="163"/>
      <c r="D41" s="107">
        <f>投入係数表!AN41</f>
        <v>0</v>
      </c>
      <c r="E41" s="110">
        <f t="shared" si="9"/>
        <v>0</v>
      </c>
      <c r="F41" s="85">
        <f>分析係数表!C44</f>
        <v>0.48869592147894036</v>
      </c>
      <c r="G41" s="110">
        <f>E41*F41</f>
        <v>0</v>
      </c>
      <c r="H41" s="110">
        <v>8.0557406505691511E-3</v>
      </c>
      <c r="I41" s="110">
        <f>C41+H41</f>
        <v>8.0557406505691511E-3</v>
      </c>
      <c r="J41" s="85">
        <f>分析係数表!G44</f>
        <v>0.26651387949759747</v>
      </c>
      <c r="K41" s="111">
        <f>I41*J41</f>
        <v>2.1469666930096841E-3</v>
      </c>
      <c r="L41" s="79"/>
      <c r="M41" s="80"/>
      <c r="N41" s="81">
        <f>分析係数表!H44</f>
        <v>0.11648762971842183</v>
      </c>
      <c r="O41" s="82">
        <f t="shared" si="3"/>
        <v>0.61960248372914395</v>
      </c>
      <c r="P41" s="76">
        <f>分析係数表!C44</f>
        <v>0.48869592147894036</v>
      </c>
      <c r="Q41" s="82">
        <f>O41*P41</f>
        <v>0.30279720673665417</v>
      </c>
      <c r="R41" s="83">
        <v>0.30824981644831378</v>
      </c>
      <c r="S41" s="84">
        <f>I41+R41</f>
        <v>0.31630555709888292</v>
      </c>
      <c r="T41" s="85">
        <f>分析係数表!F44</f>
        <v>0.48744292920528731</v>
      </c>
      <c r="U41" s="86">
        <f>S41*T41</f>
        <v>0.15418090727618974</v>
      </c>
      <c r="V41" s="87">
        <f>分析係数表!D44</f>
        <v>0.16560852576338733</v>
      </c>
      <c r="W41" s="88">
        <f>ROUND(S41*V41,0)</f>
        <v>0</v>
      </c>
      <c r="X41" s="76">
        <f>分析係数表!E44</f>
        <v>0.11883889729949676</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6.6828572740841238E-2</v>
      </c>
      <c r="I42" s="110">
        <f>C42+H42</f>
        <v>100.06682857274085</v>
      </c>
      <c r="J42" s="85">
        <f>分析係数表!G45</f>
        <v>0</v>
      </c>
      <c r="K42" s="111">
        <f>I42*J42</f>
        <v>0</v>
      </c>
      <c r="L42" s="79"/>
      <c r="M42" s="80"/>
      <c r="N42" s="81">
        <f>分析係数表!H45</f>
        <v>0</v>
      </c>
      <c r="O42" s="82">
        <f t="shared" si="3"/>
        <v>0</v>
      </c>
      <c r="P42" s="76">
        <f>分析係数表!C45</f>
        <v>1</v>
      </c>
      <c r="Q42" s="82">
        <f>O42*P42</f>
        <v>0</v>
      </c>
      <c r="R42" s="83">
        <v>8.7027854987885445E-3</v>
      </c>
      <c r="S42" s="84">
        <f>I42+R42</f>
        <v>100.07553135823963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4.5112781954887219E-4</v>
      </c>
      <c r="E43" s="110">
        <f t="shared" si="9"/>
        <v>4.5112781954887216E-2</v>
      </c>
      <c r="F43" s="85">
        <f>分析係数表!C46</f>
        <v>0.30494810971089692</v>
      </c>
      <c r="G43" s="110">
        <f>E43*F43</f>
        <v>1.3757057580942717E-2</v>
      </c>
      <c r="H43" s="110">
        <v>7.4350692723784098E-2</v>
      </c>
      <c r="I43" s="110">
        <f>C43+H43</f>
        <v>7.4350692723784098E-2</v>
      </c>
      <c r="J43" s="85">
        <f>分析係数表!G46</f>
        <v>9.2473281285530198E-3</v>
      </c>
      <c r="K43" s="111">
        <f>I43*J43</f>
        <v>6.8754525220205104E-4</v>
      </c>
      <c r="L43" s="79"/>
      <c r="M43" s="80"/>
      <c r="N43" s="81">
        <f>分析係数表!H46</f>
        <v>2.1824388568312321E-2</v>
      </c>
      <c r="O43" s="82">
        <f t="shared" si="3"/>
        <v>0.11608481858102186</v>
      </c>
      <c r="P43" s="76">
        <f>分析係数表!C46</f>
        <v>0.30494810971089692</v>
      </c>
      <c r="Q43" s="82">
        <f>O43*P43</f>
        <v>3.5399845992415017E-2</v>
      </c>
      <c r="R43" s="83">
        <v>4.1040563807017205E-2</v>
      </c>
      <c r="S43" s="84">
        <f>I43+R43</f>
        <v>0.1153912565308013</v>
      </c>
      <c r="T43" s="85">
        <f>分析係数表!F46</f>
        <v>0.31334798756916549</v>
      </c>
      <c r="U43" s="86">
        <f>S43*T43</f>
        <v>3.6157618017003915E-2</v>
      </c>
      <c r="V43" s="87">
        <f>分析係数表!D46</f>
        <v>1.3643598878192982E-3</v>
      </c>
      <c r="W43" s="88">
        <f>ROUND(S43*V43,0)</f>
        <v>0</v>
      </c>
      <c r="X43" s="76">
        <f>分析係数表!E46</f>
        <v>3.9414841203668609E-3</v>
      </c>
      <c r="Y43" s="89">
        <f>ROUND(S43*X43,0)</f>
        <v>0</v>
      </c>
    </row>
    <row r="44" spans="1:25" x14ac:dyDescent="0.2">
      <c r="A44" s="192">
        <v>40</v>
      </c>
      <c r="B44" s="14" t="s">
        <v>151</v>
      </c>
      <c r="C44" s="197">
        <f>SUM(C5:C43)</f>
        <v>100</v>
      </c>
      <c r="D44" s="108">
        <f>投入係数表!AN44</f>
        <v>1</v>
      </c>
      <c r="E44" s="96">
        <f>SUM(E5:E43)</f>
        <v>100</v>
      </c>
      <c r="F44" s="98">
        <f>分析係数表!C47</f>
        <v>0.48015758503444039</v>
      </c>
      <c r="G44" s="96">
        <f>SUM(G5:G43)</f>
        <v>25.449389329054764</v>
      </c>
      <c r="H44" s="96">
        <f>SUM(H5:H43)</f>
        <v>30.03711540049693</v>
      </c>
      <c r="I44" s="96">
        <f>SUM(I5:I43)</f>
        <v>130.03711540049693</v>
      </c>
      <c r="J44" s="98">
        <f>分析係数表!G47</f>
        <v>0.24216917805049562</v>
      </c>
      <c r="K44" s="112">
        <f>SUM(K5:K43)</f>
        <v>8.4788114429166122</v>
      </c>
      <c r="L44" s="94">
        <f>最終需要_まとめ!$L$33</f>
        <v>0.62733333333333341</v>
      </c>
      <c r="M44" s="91">
        <f>K44*L44</f>
        <v>5.3190410451896888</v>
      </c>
      <c r="N44" s="95">
        <f>分析係数表!H47</f>
        <v>1</v>
      </c>
      <c r="O44" s="96">
        <f>SUM(O5:O43)</f>
        <v>5.3190410451896888</v>
      </c>
      <c r="P44" s="92">
        <f>分析係数表!C47</f>
        <v>0.48015758503444039</v>
      </c>
      <c r="Q44" s="96">
        <f>SUM(Q5:Q43)</f>
        <v>2.8112121582302416</v>
      </c>
      <c r="R44" s="91">
        <f>SUM(R5:R43)</f>
        <v>3.2606255830729749</v>
      </c>
      <c r="S44" s="97">
        <f>SUM(S5:S43)</f>
        <v>133.29774098356992</v>
      </c>
      <c r="T44" s="98">
        <f>分析係数表!F47</f>
        <v>0.48752883779285588</v>
      </c>
      <c r="U44" s="99">
        <f>SUM(U5:U43)</f>
        <v>16.940157596459141</v>
      </c>
      <c r="V44" s="100">
        <f>分析係数表!D47</f>
        <v>6.635127530274626E-2</v>
      </c>
      <c r="W44" s="101">
        <f>SUM(W5:W43)</f>
        <v>2</v>
      </c>
      <c r="X44" s="92">
        <f>分析係数表!E47</f>
        <v>5.6027434453383658E-2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284</v>
      </c>
      <c r="S2" s="3" t="s">
        <v>153</v>
      </c>
      <c r="U2" s="64" t="s">
        <v>210</v>
      </c>
      <c r="W2" s="3" t="s">
        <v>130</v>
      </c>
      <c r="Y2" s="3" t="s">
        <v>154</v>
      </c>
    </row>
    <row r="3" spans="1:25" ht="44" x14ac:dyDescent="0.2">
      <c r="B3" s="65"/>
      <c r="C3" s="66" t="s">
        <v>228</v>
      </c>
      <c r="D3" s="66" t="s">
        <v>354</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1.3183034008406591E-2</v>
      </c>
      <c r="G5" s="110">
        <f t="shared" ref="G5:G38" si="0">E5*F5</f>
        <v>0</v>
      </c>
      <c r="H5" s="110">
        <f t="array" ref="H5:H43">MMULT(逆行列係数!C5:AO43,'39'!G5:G43)</f>
        <v>9.6975233315250772E-5</v>
      </c>
      <c r="I5" s="110">
        <f t="shared" ref="I5:I38" si="1">C5+H5</f>
        <v>9.6975233315250772E-5</v>
      </c>
      <c r="J5" s="85">
        <f>分析係数表!G8</f>
        <v>0.12262521588946459</v>
      </c>
      <c r="K5" s="111">
        <f t="shared" ref="K5:K38" si="2">I5*J5</f>
        <v>1.1891608921213826E-5</v>
      </c>
      <c r="L5" s="79" t="s">
        <v>178</v>
      </c>
      <c r="M5" s="80" t="s">
        <v>178</v>
      </c>
      <c r="N5" s="81">
        <f>分析係数表!H8</f>
        <v>1.0919276675383911E-2</v>
      </c>
      <c r="O5" s="82">
        <f t="shared" ref="O5:O43" si="3">$M$44*N5</f>
        <v>0.10400688562920976</v>
      </c>
      <c r="P5" s="76">
        <f>分析係数表!C8</f>
        <v>1.3183034008406591E-2</v>
      </c>
      <c r="Q5" s="82">
        <f t="shared" ref="Q5:Q38" si="4">O5*P5</f>
        <v>1.371126310358327E-3</v>
      </c>
      <c r="R5" s="83">
        <f t="array" ref="R5:R43">MMULT(逆行列係数!C5:AO43,'39'!Q5:Q43)</f>
        <v>1.5874261915942902E-3</v>
      </c>
      <c r="S5" s="84">
        <f t="shared" ref="S5:S38" si="5">I5+R5</f>
        <v>1.684401424909541E-3</v>
      </c>
      <c r="T5" s="85">
        <f>分析係数表!F8</f>
        <v>0.45595854922279794</v>
      </c>
      <c r="U5" s="86">
        <f t="shared" ref="U5:U38" si="6">S5*T5</f>
        <v>7.6801723001056795E-4</v>
      </c>
      <c r="V5" s="87">
        <f>分析係数表!D8</f>
        <v>1.1778929188255614</v>
      </c>
      <c r="W5" s="167">
        <f t="shared" ref="W5:W38" si="7">ROUND(S5*V5,0)</f>
        <v>0</v>
      </c>
      <c r="X5" s="76">
        <f>分析係数表!E8</f>
        <v>1.069084628670121</v>
      </c>
      <c r="Y5" s="166">
        <f t="shared" ref="Y5:Y38" si="8">ROUND(S5*X5,0)</f>
        <v>0</v>
      </c>
    </row>
    <row r="6" spans="1:25" x14ac:dyDescent="0.2">
      <c r="A6" s="6" t="s">
        <v>220</v>
      </c>
      <c r="B6" s="5" t="s">
        <v>266</v>
      </c>
      <c r="C6" s="90"/>
      <c r="D6" s="107">
        <f>投入係数表!AO6</f>
        <v>0</v>
      </c>
      <c r="E6" s="110">
        <f t="shared" ref="E6:E43" si="9">$C$43*D6</f>
        <v>0</v>
      </c>
      <c r="F6" s="85">
        <f>分析係数表!C9</f>
        <v>2.8837209302325584E-2</v>
      </c>
      <c r="G6" s="110">
        <f t="shared" si="0"/>
        <v>0</v>
      </c>
      <c r="H6" s="110">
        <v>1.8655684571098564E-4</v>
      </c>
      <c r="I6" s="110">
        <f t="shared" si="1"/>
        <v>1.8655684571098564E-4</v>
      </c>
      <c r="J6" s="85">
        <f>分析係数表!G9</f>
        <v>0.26470588235294118</v>
      </c>
      <c r="K6" s="111">
        <f t="shared" si="2"/>
        <v>4.9382694452907962E-5</v>
      </c>
      <c r="L6" s="79"/>
      <c r="M6" s="80"/>
      <c r="N6" s="81">
        <f>分析係数表!H9</f>
        <v>5.6393540150961169E-4</v>
      </c>
      <c r="O6" s="82">
        <f t="shared" si="3"/>
        <v>5.3715247402145788E-3</v>
      </c>
      <c r="P6" s="76">
        <f>分析係数表!C9</f>
        <v>2.8837209302325584E-2</v>
      </c>
      <c r="Q6" s="82">
        <f t="shared" si="4"/>
        <v>1.5489978320618787E-4</v>
      </c>
      <c r="R6" s="83">
        <v>1.7684111956137977E-4</v>
      </c>
      <c r="S6" s="84">
        <f t="shared" si="5"/>
        <v>3.6339796527236541E-4</v>
      </c>
      <c r="T6" s="85">
        <f>分析係数表!F9</f>
        <v>0.73529411764705888</v>
      </c>
      <c r="U6" s="86">
        <f t="shared" si="6"/>
        <v>2.6720438622968045E-4</v>
      </c>
      <c r="V6" s="87">
        <f>分析係数表!D9</f>
        <v>5.8823529411764705E-2</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7.2513812154696433E-3</v>
      </c>
      <c r="G7" s="110">
        <f t="shared" si="0"/>
        <v>0</v>
      </c>
      <c r="H7" s="110">
        <v>3.6512425310085482E-5</v>
      </c>
      <c r="I7" s="110">
        <f t="shared" si="1"/>
        <v>3.6512425310085482E-5</v>
      </c>
      <c r="J7" s="85">
        <f>分析係数表!G10</f>
        <v>0.19230769230769232</v>
      </c>
      <c r="K7" s="111">
        <f t="shared" si="2"/>
        <v>7.0216202519395159E-6</v>
      </c>
      <c r="L7" s="79"/>
      <c r="M7" s="80"/>
      <c r="N7" s="81">
        <f>分析係数表!H10</f>
        <v>1.0712116731972216E-3</v>
      </c>
      <c r="O7" s="82">
        <f t="shared" si="3"/>
        <v>1.0203367245933501E-2</v>
      </c>
      <c r="P7" s="76">
        <f>分析係数表!C10</f>
        <v>7.2513812154696433E-3</v>
      </c>
      <c r="Q7" s="82">
        <f t="shared" si="4"/>
        <v>7.3988505581700417E-5</v>
      </c>
      <c r="R7" s="83">
        <v>9.8663261865236107E-5</v>
      </c>
      <c r="S7" s="84">
        <f t="shared" si="5"/>
        <v>1.351756871753216E-4</v>
      </c>
      <c r="T7" s="85">
        <f>分析係数表!F10</f>
        <v>0.57692307692307687</v>
      </c>
      <c r="U7" s="86">
        <f t="shared" si="6"/>
        <v>7.7985973370377836E-5</v>
      </c>
      <c r="V7" s="87">
        <f>分析係数表!D10</f>
        <v>3.8461538461538464E-2</v>
      </c>
      <c r="W7" s="167">
        <f t="shared" si="7"/>
        <v>0</v>
      </c>
      <c r="X7" s="76">
        <f>分析係数表!E10</f>
        <v>0</v>
      </c>
      <c r="Y7" s="166">
        <f t="shared" si="8"/>
        <v>0</v>
      </c>
    </row>
    <row r="8" spans="1:25" x14ac:dyDescent="0.2">
      <c r="A8" s="6" t="s">
        <v>222</v>
      </c>
      <c r="B8" s="5" t="s">
        <v>27</v>
      </c>
      <c r="C8" s="90"/>
      <c r="D8" s="107">
        <f>投入係数表!AO8</f>
        <v>1.5159554309103311E-4</v>
      </c>
      <c r="E8" s="110">
        <f t="shared" si="9"/>
        <v>1.5159554309103311E-2</v>
      </c>
      <c r="F8" s="85">
        <f>分析係数表!C11</f>
        <v>1.1498343082089746E-2</v>
      </c>
      <c r="G8" s="110">
        <f t="shared" si="0"/>
        <v>1.7430975641764186E-4</v>
      </c>
      <c r="H8" s="110">
        <v>2.2070089097249472E-3</v>
      </c>
      <c r="I8" s="110">
        <f t="shared" si="1"/>
        <v>2.2070089097249472E-3</v>
      </c>
      <c r="J8" s="85">
        <f>分析係数表!G11</f>
        <v>0.33907284768211921</v>
      </c>
      <c r="K8" s="111">
        <f t="shared" si="2"/>
        <v>7.4833679588024696E-4</v>
      </c>
      <c r="L8" s="79"/>
      <c r="M8" s="80"/>
      <c r="N8" s="81">
        <f>分析係数表!H11</f>
        <v>-2.0361874779781897E-5</v>
      </c>
      <c r="O8" s="82">
        <f t="shared" si="3"/>
        <v>-1.9394830302187646E-4</v>
      </c>
      <c r="P8" s="76">
        <f>分析係数表!C11</f>
        <v>1.1498343082089746E-2</v>
      </c>
      <c r="Q8" s="82">
        <f t="shared" si="4"/>
        <v>-2.2300841283346391E-6</v>
      </c>
      <c r="R8" s="83">
        <v>2.8242834282199832E-4</v>
      </c>
      <c r="S8" s="84">
        <f t="shared" si="5"/>
        <v>2.4894372525469453E-3</v>
      </c>
      <c r="T8" s="85">
        <f>分析係数表!F11</f>
        <v>0.56026490066225165</v>
      </c>
      <c r="U8" s="86">
        <f t="shared" si="6"/>
        <v>1.394744315003123E-3</v>
      </c>
      <c r="V8" s="87">
        <f>分析係数表!D11</f>
        <v>2.781456953642384E-2</v>
      </c>
      <c r="W8" s="167">
        <f t="shared" si="7"/>
        <v>0</v>
      </c>
      <c r="X8" s="76">
        <f>分析係数表!E11</f>
        <v>1.9867549668874173E-2</v>
      </c>
      <c r="Y8" s="166">
        <f t="shared" si="8"/>
        <v>0</v>
      </c>
    </row>
    <row r="9" spans="1:25" x14ac:dyDescent="0.2">
      <c r="A9" s="6" t="s">
        <v>223</v>
      </c>
      <c r="B9" s="5" t="s">
        <v>191</v>
      </c>
      <c r="C9" s="90"/>
      <c r="D9" s="107">
        <f>投入係数表!AO9</f>
        <v>2.3497309179110132E-3</v>
      </c>
      <c r="E9" s="110">
        <f t="shared" si="9"/>
        <v>0.23497309179110132</v>
      </c>
      <c r="F9" s="85">
        <f>分析係数表!C12</f>
        <v>1.9264738750820132E-2</v>
      </c>
      <c r="G9" s="110">
        <f t="shared" si="0"/>
        <v>4.5266952268280458E-3</v>
      </c>
      <c r="H9" s="110">
        <v>5.0937480916325405E-3</v>
      </c>
      <c r="I9" s="110">
        <f t="shared" si="1"/>
        <v>5.0937480916325405E-3</v>
      </c>
      <c r="J9" s="85">
        <f>分析係数表!G12</f>
        <v>0.14212218649517686</v>
      </c>
      <c r="K9" s="111">
        <f t="shared" si="2"/>
        <v>7.2393461623845108E-4</v>
      </c>
      <c r="L9" s="79"/>
      <c r="M9" s="80"/>
      <c r="N9" s="81">
        <f>分析係数表!H12</f>
        <v>9.1393832299599312E-2</v>
      </c>
      <c r="O9" s="82">
        <f t="shared" si="3"/>
        <v>0.87053274184623552</v>
      </c>
      <c r="P9" s="76">
        <f>分析係数表!C12</f>
        <v>1.9264738750820132E-2</v>
      </c>
      <c r="Q9" s="82">
        <f t="shared" si="4"/>
        <v>1.677058584570287E-2</v>
      </c>
      <c r="R9" s="83">
        <v>1.8559560065923197E-2</v>
      </c>
      <c r="S9" s="84">
        <f t="shared" si="5"/>
        <v>2.3653308157555737E-2</v>
      </c>
      <c r="T9" s="85">
        <f>分析係数表!F12</f>
        <v>0.30139335476956058</v>
      </c>
      <c r="U9" s="86">
        <f t="shared" si="6"/>
        <v>7.128949897003938E-3</v>
      </c>
      <c r="V9" s="87">
        <f>分析係数表!D12</f>
        <v>0.12266881028938907</v>
      </c>
      <c r="W9" s="167">
        <f t="shared" si="7"/>
        <v>0</v>
      </c>
      <c r="X9" s="76">
        <f>分析係数表!E12</f>
        <v>0.12057877813504823</v>
      </c>
      <c r="Y9" s="166">
        <f t="shared" si="8"/>
        <v>0</v>
      </c>
    </row>
    <row r="10" spans="1:25" x14ac:dyDescent="0.2">
      <c r="A10" s="6" t="s">
        <v>224</v>
      </c>
      <c r="B10" s="5" t="s">
        <v>28</v>
      </c>
      <c r="C10" s="90"/>
      <c r="D10" s="107">
        <f>投入係数表!AO10</f>
        <v>5.0784506935496092E-3</v>
      </c>
      <c r="E10" s="110">
        <f t="shared" si="9"/>
        <v>0.50784506935496088</v>
      </c>
      <c r="F10" s="85">
        <f>分析係数表!C13</f>
        <v>0</v>
      </c>
      <c r="G10" s="110">
        <f t="shared" si="0"/>
        <v>0</v>
      </c>
      <c r="H10" s="110">
        <v>0</v>
      </c>
      <c r="I10" s="110">
        <f t="shared" si="1"/>
        <v>0</v>
      </c>
      <c r="J10" s="85">
        <f>分析係数表!G13</f>
        <v>0.24491392801251957</v>
      </c>
      <c r="K10" s="111">
        <f t="shared" si="2"/>
        <v>0</v>
      </c>
      <c r="L10" s="79"/>
      <c r="M10" s="80"/>
      <c r="N10" s="81">
        <f>分析係数表!H13</f>
        <v>1.4139108787299856E-2</v>
      </c>
      <c r="O10" s="82">
        <f t="shared" si="3"/>
        <v>0.13467601511140823</v>
      </c>
      <c r="P10" s="76">
        <f>分析係数表!C13</f>
        <v>0</v>
      </c>
      <c r="Q10" s="82">
        <f t="shared" si="4"/>
        <v>0</v>
      </c>
      <c r="R10" s="83">
        <v>0</v>
      </c>
      <c r="S10" s="84">
        <f t="shared" si="5"/>
        <v>0</v>
      </c>
      <c r="T10" s="85">
        <f>分析係数表!F13</f>
        <v>0.38262910798122068</v>
      </c>
      <c r="U10" s="86">
        <f t="shared" si="6"/>
        <v>0</v>
      </c>
      <c r="V10" s="87">
        <f>分析係数表!D13</f>
        <v>0.27464788732394368</v>
      </c>
      <c r="W10" s="167">
        <f t="shared" si="7"/>
        <v>0</v>
      </c>
      <c r="X10" s="76">
        <f>分析係数表!E13</f>
        <v>0.21361502347417841</v>
      </c>
      <c r="Y10" s="166">
        <f t="shared" si="8"/>
        <v>0</v>
      </c>
    </row>
    <row r="11" spans="1:25" x14ac:dyDescent="0.2">
      <c r="A11" s="6" t="s">
        <v>225</v>
      </c>
      <c r="B11" s="5" t="s">
        <v>268</v>
      </c>
      <c r="C11" s="90"/>
      <c r="D11" s="107">
        <f>投入係数表!AO11</f>
        <v>0.10452512696126734</v>
      </c>
      <c r="E11" s="110">
        <f t="shared" si="9"/>
        <v>10.452512696126734</v>
      </c>
      <c r="F11" s="85">
        <f>分析係数表!C14</f>
        <v>0.18033902375567878</v>
      </c>
      <c r="G11" s="110">
        <f t="shared" si="0"/>
        <v>1.8849959354133332</v>
      </c>
      <c r="H11" s="110">
        <v>2.0830207437605281</v>
      </c>
      <c r="I11" s="110">
        <f t="shared" si="1"/>
        <v>2.0830207437605281</v>
      </c>
      <c r="J11" s="85">
        <f>分析係数表!G14</f>
        <v>0.15919504269018833</v>
      </c>
      <c r="K11" s="111">
        <f t="shared" si="2"/>
        <v>0.33160657622750511</v>
      </c>
      <c r="L11" s="79"/>
      <c r="M11" s="80"/>
      <c r="N11" s="81">
        <f>分析係数表!H14</f>
        <v>1.121673710694942E-3</v>
      </c>
      <c r="O11" s="82">
        <f t="shared" si="3"/>
        <v>1.0684021736031196E-2</v>
      </c>
      <c r="P11" s="76">
        <f>分析係数表!C14</f>
        <v>0.18033902375567878</v>
      </c>
      <c r="Q11" s="82">
        <f t="shared" si="4"/>
        <v>1.9267460496603184E-3</v>
      </c>
      <c r="R11" s="83">
        <v>1.0829482270225569E-2</v>
      </c>
      <c r="S11" s="84">
        <f t="shared" si="5"/>
        <v>2.0938502260307539</v>
      </c>
      <c r="T11" s="85">
        <f>分析係数表!F14</f>
        <v>0.29273560341521504</v>
      </c>
      <c r="U11" s="86">
        <f t="shared" si="6"/>
        <v>0.61294450937819711</v>
      </c>
      <c r="V11" s="87">
        <f>分析係数表!D14</f>
        <v>2.8339018630280766E-2</v>
      </c>
      <c r="W11" s="167">
        <f t="shared" si="7"/>
        <v>0</v>
      </c>
      <c r="X11" s="76">
        <f>分析係数表!E14</f>
        <v>2.6744444220172376E-2</v>
      </c>
      <c r="Y11" s="166">
        <f t="shared" si="8"/>
        <v>0</v>
      </c>
    </row>
    <row r="12" spans="1:25" x14ac:dyDescent="0.2">
      <c r="A12" s="6" t="s">
        <v>226</v>
      </c>
      <c r="B12" s="5" t="s">
        <v>29</v>
      </c>
      <c r="C12" s="90"/>
      <c r="D12" s="107">
        <f>投入係数表!AO12</f>
        <v>7.8829682407337218E-3</v>
      </c>
      <c r="E12" s="110">
        <f t="shared" si="9"/>
        <v>0.7882968240733722</v>
      </c>
      <c r="F12" s="85">
        <f>分析係数表!C15</f>
        <v>0</v>
      </c>
      <c r="G12" s="110">
        <f t="shared" si="0"/>
        <v>0</v>
      </c>
      <c r="H12" s="110">
        <v>0</v>
      </c>
      <c r="I12" s="110">
        <f t="shared" si="1"/>
        <v>0</v>
      </c>
      <c r="J12" s="85">
        <f>分析係数表!G15</f>
        <v>9.56040075337449E-2</v>
      </c>
      <c r="K12" s="111">
        <f t="shared" si="2"/>
        <v>0</v>
      </c>
      <c r="L12" s="79"/>
      <c r="M12" s="80"/>
      <c r="N12" s="81">
        <f>分析係数表!H15</f>
        <v>8.3271214860273276E-3</v>
      </c>
      <c r="O12" s="82">
        <f t="shared" si="3"/>
        <v>7.9316423401033481E-2</v>
      </c>
      <c r="P12" s="76">
        <f>分析係数表!C15</f>
        <v>0</v>
      </c>
      <c r="Q12" s="82">
        <f t="shared" si="4"/>
        <v>0</v>
      </c>
      <c r="R12" s="83">
        <v>0</v>
      </c>
      <c r="S12" s="84">
        <f t="shared" si="5"/>
        <v>0</v>
      </c>
      <c r="T12" s="85">
        <f>分析係数表!F15</f>
        <v>0.30336402636810716</v>
      </c>
      <c r="U12" s="86">
        <f t="shared" si="6"/>
        <v>0</v>
      </c>
      <c r="V12" s="87">
        <f>分析係数表!D15</f>
        <v>2.6531599874437584E-2</v>
      </c>
      <c r="W12" s="167">
        <f t="shared" si="7"/>
        <v>0</v>
      </c>
      <c r="X12" s="76">
        <f>分析係数表!E15</f>
        <v>2.4295019357538975E-2</v>
      </c>
      <c r="Y12" s="166">
        <f t="shared" si="8"/>
        <v>0</v>
      </c>
    </row>
    <row r="13" spans="1:25" x14ac:dyDescent="0.2">
      <c r="A13" s="6" t="s">
        <v>227</v>
      </c>
      <c r="B13" s="5" t="s">
        <v>30</v>
      </c>
      <c r="C13" s="90"/>
      <c r="D13" s="107">
        <f>投入係数表!AO13</f>
        <v>1.4932160994466762E-2</v>
      </c>
      <c r="E13" s="110">
        <f t="shared" si="9"/>
        <v>1.4932160994466763</v>
      </c>
      <c r="F13" s="85">
        <f>分析係数表!C16</f>
        <v>5.2745741191408291E-2</v>
      </c>
      <c r="G13" s="110">
        <f t="shared" si="0"/>
        <v>7.876078992425857E-2</v>
      </c>
      <c r="H13" s="110">
        <v>0.10637421363292573</v>
      </c>
      <c r="I13" s="110">
        <f t="shared" si="1"/>
        <v>0.10637421363292573</v>
      </c>
      <c r="J13" s="85">
        <f>分析係数表!G16</f>
        <v>3.3494998484389207E-2</v>
      </c>
      <c r="K13" s="111">
        <f t="shared" si="2"/>
        <v>3.5630041244129411E-3</v>
      </c>
      <c r="L13" s="79"/>
      <c r="M13" s="80"/>
      <c r="N13" s="81">
        <f>分析係数表!H16</f>
        <v>1.6486921479299057E-2</v>
      </c>
      <c r="O13" s="82">
        <f t="shared" si="3"/>
        <v>0.157039097703322</v>
      </c>
      <c r="P13" s="76">
        <f>分析係数表!C16</f>
        <v>5.2745741191408291E-2</v>
      </c>
      <c r="Q13" s="82">
        <f t="shared" si="4"/>
        <v>8.2831436043917031E-3</v>
      </c>
      <c r="R13" s="83">
        <v>9.92070951994211E-3</v>
      </c>
      <c r="S13" s="84">
        <f t="shared" si="5"/>
        <v>0.11629492315286785</v>
      </c>
      <c r="T13" s="85">
        <f>分析係数表!F16</f>
        <v>0.28872385571385267</v>
      </c>
      <c r="U13" s="86">
        <f t="shared" si="6"/>
        <v>3.3577118612642204E-2</v>
      </c>
      <c r="V13" s="87">
        <f>分析係数表!D16</f>
        <v>4.2588663231282207E-2</v>
      </c>
      <c r="W13" s="167">
        <f t="shared" si="7"/>
        <v>0</v>
      </c>
      <c r="X13" s="76">
        <f>分析係数表!E16</f>
        <v>4.1527735677478021E-2</v>
      </c>
      <c r="Y13" s="166">
        <f t="shared" si="8"/>
        <v>0</v>
      </c>
    </row>
    <row r="14" spans="1:25" x14ac:dyDescent="0.2">
      <c r="A14" s="6" t="s">
        <v>2</v>
      </c>
      <c r="B14" s="5" t="s">
        <v>365</v>
      </c>
      <c r="C14" s="90"/>
      <c r="D14" s="107">
        <f>投入係数表!AO14</f>
        <v>1.432577882210263E-2</v>
      </c>
      <c r="E14" s="110">
        <f t="shared" si="9"/>
        <v>1.4325778822102631</v>
      </c>
      <c r="F14" s="85">
        <f>分析係数表!C17</f>
        <v>0.15216261717207402</v>
      </c>
      <c r="G14" s="110">
        <f t="shared" si="0"/>
        <v>0.21798479985994082</v>
      </c>
      <c r="H14" s="110">
        <v>0.27240106813322718</v>
      </c>
      <c r="I14" s="110">
        <f t="shared" si="1"/>
        <v>0.27240106813322718</v>
      </c>
      <c r="J14" s="85">
        <f>分析係数表!G17</f>
        <v>0.21223848391031053</v>
      </c>
      <c r="K14" s="111">
        <f t="shared" si="2"/>
        <v>5.7813989716145341E-2</v>
      </c>
      <c r="L14" s="79"/>
      <c r="M14" s="80"/>
      <c r="N14" s="81">
        <f>分析係数表!H17</f>
        <v>2.8913862187290294E-3</v>
      </c>
      <c r="O14" s="82">
        <f t="shared" si="3"/>
        <v>2.7540659029106459E-2</v>
      </c>
      <c r="P14" s="76">
        <f>分析係数表!C17</f>
        <v>0.15216261717207402</v>
      </c>
      <c r="Q14" s="82">
        <f t="shared" si="4"/>
        <v>4.1906587565125495E-3</v>
      </c>
      <c r="R14" s="83">
        <v>9.6754167370835063E-3</v>
      </c>
      <c r="S14" s="84">
        <f t="shared" si="5"/>
        <v>0.28207648487031067</v>
      </c>
      <c r="T14" s="85">
        <f>分析係数表!F17</f>
        <v>0.32270850924101696</v>
      </c>
      <c r="U14" s="86">
        <f t="shared" si="6"/>
        <v>9.1028481924444238E-2</v>
      </c>
      <c r="V14" s="87">
        <f>分析係数表!D17</f>
        <v>4.0646402101510458E-2</v>
      </c>
      <c r="W14" s="167">
        <f t="shared" si="7"/>
        <v>0</v>
      </c>
      <c r="X14" s="76">
        <f>分析係数表!E17</f>
        <v>3.8910779622853928E-2</v>
      </c>
      <c r="Y14" s="166">
        <f t="shared" si="8"/>
        <v>0</v>
      </c>
    </row>
    <row r="15" spans="1:25" x14ac:dyDescent="0.2">
      <c r="A15" s="6" t="s">
        <v>3</v>
      </c>
      <c r="B15" s="5" t="s">
        <v>31</v>
      </c>
      <c r="C15" s="90"/>
      <c r="D15" s="107">
        <f>投入係数表!AO15</f>
        <v>4.775259607367543E-3</v>
      </c>
      <c r="E15" s="110">
        <f t="shared" si="9"/>
        <v>0.4775259607367543</v>
      </c>
      <c r="F15" s="85">
        <f>分析係数表!C18</f>
        <v>0.19097312809809552</v>
      </c>
      <c r="G15" s="110">
        <f t="shared" si="0"/>
        <v>9.1194626469946305E-2</v>
      </c>
      <c r="H15" s="110">
        <v>0.10155191412027742</v>
      </c>
      <c r="I15" s="110">
        <f t="shared" si="1"/>
        <v>0.10155191412027742</v>
      </c>
      <c r="J15" s="85">
        <f>分析係数表!G18</f>
        <v>0.21574136510077171</v>
      </c>
      <c r="K15" s="111">
        <f t="shared" si="2"/>
        <v>2.1908948580904985E-2</v>
      </c>
      <c r="L15" s="79"/>
      <c r="M15" s="80"/>
      <c r="N15" s="81">
        <f>分析係数表!H18</f>
        <v>4.4087885392745155E-4</v>
      </c>
      <c r="O15" s="82">
        <f t="shared" si="3"/>
        <v>4.1994023871693258E-3</v>
      </c>
      <c r="P15" s="76">
        <f>分析係数表!C18</f>
        <v>0.19097312809809552</v>
      </c>
      <c r="Q15" s="82">
        <f t="shared" si="4"/>
        <v>8.0197301002033579E-4</v>
      </c>
      <c r="R15" s="83">
        <v>2.0817211534065187E-3</v>
      </c>
      <c r="S15" s="84">
        <f t="shared" si="5"/>
        <v>0.10363363527368394</v>
      </c>
      <c r="T15" s="85">
        <f>分析係数表!F18</f>
        <v>0.45875477635423689</v>
      </c>
      <c r="U15" s="86">
        <f t="shared" si="6"/>
        <v>4.7542425172755434E-2</v>
      </c>
      <c r="V15" s="87">
        <f>分析係数表!D18</f>
        <v>5.4057091481231737E-2</v>
      </c>
      <c r="W15" s="167">
        <f t="shared" si="7"/>
        <v>0</v>
      </c>
      <c r="X15" s="76">
        <f>分析係数表!E18</f>
        <v>5.3232936240353634E-2</v>
      </c>
      <c r="Y15" s="166">
        <f t="shared" si="8"/>
        <v>0</v>
      </c>
    </row>
    <row r="16" spans="1:25" x14ac:dyDescent="0.2">
      <c r="A16" s="6" t="s">
        <v>4</v>
      </c>
      <c r="B16" s="5" t="s">
        <v>32</v>
      </c>
      <c r="C16" s="90"/>
      <c r="D16" s="107">
        <f>投入係数表!AO16</f>
        <v>3.7898885772758282E-3</v>
      </c>
      <c r="E16" s="110">
        <f t="shared" si="9"/>
        <v>0.37898885772758284</v>
      </c>
      <c r="F16" s="85">
        <f>分析係数表!C19</f>
        <v>0.34654894752252985</v>
      </c>
      <c r="G16" s="110">
        <f t="shared" si="0"/>
        <v>0.13133818976825964</v>
      </c>
      <c r="H16" s="110">
        <v>0.18732040898026939</v>
      </c>
      <c r="I16" s="110">
        <f t="shared" si="1"/>
        <v>0.18732040898026939</v>
      </c>
      <c r="J16" s="85">
        <f>分析係数表!G19</f>
        <v>5.7665249016256609E-2</v>
      </c>
      <c r="K16" s="111">
        <f t="shared" si="2"/>
        <v>1.0801878029674266E-2</v>
      </c>
      <c r="L16" s="79"/>
      <c r="M16" s="80"/>
      <c r="N16" s="81">
        <f>分析係数表!H19</f>
        <v>-1.1331825964400361E-4</v>
      </c>
      <c r="O16" s="82">
        <f t="shared" si="3"/>
        <v>-1.0793644689913126E-3</v>
      </c>
      <c r="P16" s="76">
        <f>分析係数表!C19</f>
        <v>0.34654894752252985</v>
      </c>
      <c r="Q16" s="82">
        <f t="shared" si="4"/>
        <v>-3.7405262072215368E-4</v>
      </c>
      <c r="R16" s="83">
        <v>2.9703359157040215E-3</v>
      </c>
      <c r="S16" s="84">
        <f t="shared" si="5"/>
        <v>0.19029074489597342</v>
      </c>
      <c r="T16" s="85">
        <f>分析係数表!F19</f>
        <v>0.23996184268055168</v>
      </c>
      <c r="U16" s="86">
        <f t="shared" si="6"/>
        <v>4.5662517790292567E-2</v>
      </c>
      <c r="V16" s="87">
        <f>分析係数表!D19</f>
        <v>8.6675411052373579E-3</v>
      </c>
      <c r="W16" s="167">
        <f t="shared" si="7"/>
        <v>0</v>
      </c>
      <c r="X16" s="76">
        <f>分析係数表!E19</f>
        <v>9.7168673900658482E-3</v>
      </c>
      <c r="Y16" s="166">
        <f t="shared" si="8"/>
        <v>0</v>
      </c>
    </row>
    <row r="17" spans="1:25" x14ac:dyDescent="0.2">
      <c r="A17" s="6" t="s">
        <v>5</v>
      </c>
      <c r="B17" s="5" t="s">
        <v>33</v>
      </c>
      <c r="C17" s="90"/>
      <c r="D17" s="107">
        <f>投入係数表!AO17</f>
        <v>3.1077086333661792E-3</v>
      </c>
      <c r="E17" s="110">
        <f t="shared" si="9"/>
        <v>0.31077086333661791</v>
      </c>
      <c r="F17" s="85">
        <f>分析係数表!C20</f>
        <v>0.26243263202551737</v>
      </c>
      <c r="G17" s="110">
        <f t="shared" si="0"/>
        <v>8.1556415622270992E-2</v>
      </c>
      <c r="H17" s="110">
        <v>0.10813346851729717</v>
      </c>
      <c r="I17" s="110">
        <f t="shared" si="1"/>
        <v>0.10813346851729717</v>
      </c>
      <c r="J17" s="85">
        <f>分析係数表!G20</f>
        <v>0.1000148720999405</v>
      </c>
      <c r="K17" s="111">
        <f t="shared" si="2"/>
        <v>1.081495502348042E-2</v>
      </c>
      <c r="L17" s="79"/>
      <c r="M17" s="80"/>
      <c r="N17" s="81">
        <f>分析係数表!H20</f>
        <v>5.5154121686104877E-4</v>
      </c>
      <c r="O17" s="82">
        <f t="shared" si="3"/>
        <v>5.2534692514186535E-3</v>
      </c>
      <c r="P17" s="76">
        <f>分析係数表!C20</f>
        <v>0.26243263202551737</v>
      </c>
      <c r="Q17" s="82">
        <f t="shared" si="4"/>
        <v>1.3786817629149216E-3</v>
      </c>
      <c r="R17" s="83">
        <v>5.0595265476930948E-3</v>
      </c>
      <c r="S17" s="84">
        <f t="shared" si="5"/>
        <v>0.11319299506499027</v>
      </c>
      <c r="T17" s="85">
        <f>分析係数表!F20</f>
        <v>0.22264772952607575</v>
      </c>
      <c r="U17" s="86">
        <f t="shared" si="6"/>
        <v>2.5202163349476382E-2</v>
      </c>
      <c r="V17" s="87">
        <f>分析係数表!D20</f>
        <v>2.3460737656157048E-2</v>
      </c>
      <c r="W17" s="167">
        <f t="shared" si="7"/>
        <v>0</v>
      </c>
      <c r="X17" s="76">
        <f>分析係数表!E20</f>
        <v>2.5307356732103905E-2</v>
      </c>
      <c r="Y17" s="166">
        <f t="shared" si="8"/>
        <v>0</v>
      </c>
    </row>
    <row r="18" spans="1:25" x14ac:dyDescent="0.2">
      <c r="A18" s="6" t="s">
        <v>6</v>
      </c>
      <c r="B18" s="5" t="s">
        <v>34</v>
      </c>
      <c r="C18" s="90"/>
      <c r="D18" s="107">
        <f>投入係数表!AO18</f>
        <v>4.5478662927309933E-3</v>
      </c>
      <c r="E18" s="110">
        <f t="shared" si="9"/>
        <v>0.45478662927309932</v>
      </c>
      <c r="F18" s="85">
        <f>分析係数表!C21</f>
        <v>0.1872140973927936</v>
      </c>
      <c r="G18" s="110">
        <f t="shared" si="0"/>
        <v>8.5142468305674332E-2</v>
      </c>
      <c r="H18" s="110">
        <v>0.11933928352532032</v>
      </c>
      <c r="I18" s="110">
        <f t="shared" si="1"/>
        <v>0.11933928352532032</v>
      </c>
      <c r="J18" s="85">
        <f>分析係数表!G21</f>
        <v>0.28516992623231124</v>
      </c>
      <c r="K18" s="111">
        <f t="shared" si="2"/>
        <v>3.4031974679532472E-2</v>
      </c>
      <c r="L18" s="79"/>
      <c r="M18" s="80"/>
      <c r="N18" s="81">
        <f>分析係数表!H21</f>
        <v>9.0743137605549761E-4</v>
      </c>
      <c r="O18" s="82">
        <f t="shared" si="3"/>
        <v>8.6433482868444947E-3</v>
      </c>
      <c r="P18" s="76">
        <f>分析係数表!C21</f>
        <v>0.1872140973927936</v>
      </c>
      <c r="Q18" s="82">
        <f t="shared" si="4"/>
        <v>1.618156647973141E-3</v>
      </c>
      <c r="R18" s="83">
        <v>4.5275129771783669E-3</v>
      </c>
      <c r="S18" s="84">
        <f t="shared" si="5"/>
        <v>0.12386679650249868</v>
      </c>
      <c r="T18" s="85">
        <f>分析係数表!F21</f>
        <v>0.425556514517416</v>
      </c>
      <c r="U18" s="86">
        <f t="shared" si="6"/>
        <v>5.2712322184041392E-2</v>
      </c>
      <c r="V18" s="87">
        <f>分析係数表!D21</f>
        <v>9.4188148317021936E-2</v>
      </c>
      <c r="W18" s="167">
        <f t="shared" si="7"/>
        <v>0</v>
      </c>
      <c r="X18" s="76">
        <f>分析係数表!E21</f>
        <v>8.1600416877005005E-2</v>
      </c>
      <c r="Y18" s="166">
        <f t="shared" si="8"/>
        <v>0</v>
      </c>
    </row>
    <row r="19" spans="1:25" x14ac:dyDescent="0.2">
      <c r="A19" s="6" t="s">
        <v>7</v>
      </c>
      <c r="B19" s="5" t="s">
        <v>269</v>
      </c>
      <c r="C19" s="90"/>
      <c r="D19" s="107">
        <f>投入係数表!AO19</f>
        <v>0</v>
      </c>
      <c r="E19" s="110">
        <f t="shared" si="9"/>
        <v>0</v>
      </c>
      <c r="F19" s="85">
        <f>分析係数表!C22</f>
        <v>8.038175161462835E-2</v>
      </c>
      <c r="G19" s="110">
        <f t="shared" si="0"/>
        <v>0</v>
      </c>
      <c r="H19" s="110">
        <v>5.395535622858048E-3</v>
      </c>
      <c r="I19" s="110">
        <f t="shared" si="1"/>
        <v>5.395535622858048E-3</v>
      </c>
      <c r="J19" s="85">
        <f>分析係数表!G22</f>
        <v>0.19463811255169108</v>
      </c>
      <c r="K19" s="111">
        <f t="shared" si="2"/>
        <v>1.0501768698385034E-3</v>
      </c>
      <c r="L19" s="79"/>
      <c r="M19" s="80"/>
      <c r="N19" s="81">
        <f>分析係数表!H22</f>
        <v>4.3379646269970129E-5</v>
      </c>
      <c r="O19" s="82">
        <f t="shared" si="3"/>
        <v>4.1319421078573682E-4</v>
      </c>
      <c r="P19" s="76">
        <f>分析係数表!C22</f>
        <v>8.038175161462835E-2</v>
      </c>
      <c r="Q19" s="82">
        <f t="shared" si="4"/>
        <v>3.3213274419981485E-5</v>
      </c>
      <c r="R19" s="83">
        <v>6.3701643459182164E-4</v>
      </c>
      <c r="S19" s="84">
        <f t="shared" si="5"/>
        <v>6.0325520574498696E-3</v>
      </c>
      <c r="T19" s="85">
        <f>分析係数表!F22</f>
        <v>0.41254969334958147</v>
      </c>
      <c r="U19" s="86">
        <f t="shared" si="6"/>
        <v>2.4887275014163304E-3</v>
      </c>
      <c r="V19" s="87">
        <f>分析係数表!D22</f>
        <v>4.4848872285594421E-2</v>
      </c>
      <c r="W19" s="167">
        <f t="shared" si="7"/>
        <v>0</v>
      </c>
      <c r="X19" s="76">
        <f>分析係数表!E22</f>
        <v>4.3889965439399083E-2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0.21584748700173309</v>
      </c>
      <c r="K20" s="111">
        <f t="shared" si="2"/>
        <v>0</v>
      </c>
      <c r="L20" s="79"/>
      <c r="M20" s="80"/>
      <c r="N20" s="81">
        <f>分析係数表!H23</f>
        <v>2.5673668200594567E-5</v>
      </c>
      <c r="O20" s="82">
        <f t="shared" si="3"/>
        <v>2.4454351250584425E-4</v>
      </c>
      <c r="P20" s="76">
        <f>分析係数表!C23</f>
        <v>0</v>
      </c>
      <c r="Q20" s="82">
        <f t="shared" si="4"/>
        <v>0</v>
      </c>
      <c r="R20" s="83">
        <v>0</v>
      </c>
      <c r="S20" s="84">
        <f t="shared" si="5"/>
        <v>0</v>
      </c>
      <c r="T20" s="85">
        <f>分析係数表!F23</f>
        <v>0.44051299826689777</v>
      </c>
      <c r="U20" s="86">
        <f t="shared" si="6"/>
        <v>0</v>
      </c>
      <c r="V20" s="87">
        <f>分析係数表!D23</f>
        <v>7.0128249566724435E-2</v>
      </c>
      <c r="W20" s="167">
        <f t="shared" si="7"/>
        <v>0</v>
      </c>
      <c r="X20" s="76">
        <f>分析係数表!E23</f>
        <v>7.0031195840554589E-2</v>
      </c>
      <c r="Y20" s="166">
        <f t="shared" si="8"/>
        <v>0</v>
      </c>
    </row>
    <row r="21" spans="1:25" x14ac:dyDescent="0.2">
      <c r="A21" s="6" t="s">
        <v>9</v>
      </c>
      <c r="B21" s="5" t="s">
        <v>271</v>
      </c>
      <c r="C21" s="90"/>
      <c r="D21" s="107">
        <f>投入係数表!AO21</f>
        <v>5.9122261805502922E-3</v>
      </c>
      <c r="E21" s="110">
        <f t="shared" si="9"/>
        <v>0.59122261805502918</v>
      </c>
      <c r="F21" s="85">
        <f>分析係数表!C24</f>
        <v>0.43147437344773087</v>
      </c>
      <c r="G21" s="110">
        <f t="shared" si="0"/>
        <v>0.25509740869342079</v>
      </c>
      <c r="H21" s="110">
        <v>0.30786249512259556</v>
      </c>
      <c r="I21" s="110">
        <f t="shared" si="1"/>
        <v>0.30786249512259556</v>
      </c>
      <c r="J21" s="85">
        <f>分析係数表!G24</f>
        <v>0.20829056454796685</v>
      </c>
      <c r="K21" s="111">
        <f t="shared" si="2"/>
        <v>6.412485291223112E-2</v>
      </c>
      <c r="L21" s="79"/>
      <c r="M21" s="80"/>
      <c r="N21" s="81">
        <f>分析係数表!H24</f>
        <v>3.3906948002854204E-4</v>
      </c>
      <c r="O21" s="82">
        <f t="shared" si="3"/>
        <v>3.229660872059943E-3</v>
      </c>
      <c r="P21" s="76">
        <f>分析係数表!C24</f>
        <v>0.43147437344773087</v>
      </c>
      <c r="Q21" s="82">
        <f t="shared" si="4"/>
        <v>1.393515901220716E-3</v>
      </c>
      <c r="R21" s="83">
        <v>6.0359212216240321E-3</v>
      </c>
      <c r="S21" s="84">
        <f t="shared" si="5"/>
        <v>0.31389841634421961</v>
      </c>
      <c r="T21" s="85">
        <f>分析係数表!F24</f>
        <v>0.39163047769443349</v>
      </c>
      <c r="U21" s="86">
        <f t="shared" si="6"/>
        <v>0.1229321867404129</v>
      </c>
      <c r="V21" s="87">
        <f>分析係数表!D24</f>
        <v>4.8716936439005133E-2</v>
      </c>
      <c r="W21" s="167">
        <f t="shared" si="7"/>
        <v>0</v>
      </c>
      <c r="X21" s="76">
        <f>分析係数表!E24</f>
        <v>4.4926964074220289E-2</v>
      </c>
      <c r="Y21" s="166">
        <f t="shared" si="8"/>
        <v>0</v>
      </c>
    </row>
    <row r="22" spans="1:25" x14ac:dyDescent="0.2">
      <c r="A22" s="6" t="s">
        <v>10</v>
      </c>
      <c r="B22" s="5" t="s">
        <v>272</v>
      </c>
      <c r="C22" s="90"/>
      <c r="D22" s="107">
        <f>投入係数表!AO22</f>
        <v>8.6409459561888873E-3</v>
      </c>
      <c r="E22" s="110">
        <f t="shared" si="9"/>
        <v>0.86409459561888868</v>
      </c>
      <c r="F22" s="85">
        <f>分析係数表!C25</f>
        <v>2.0402938023075357E-2</v>
      </c>
      <c r="G22" s="110">
        <f t="shared" si="0"/>
        <v>1.7630068480486549E-2</v>
      </c>
      <c r="H22" s="110">
        <v>2.1783531971770364E-2</v>
      </c>
      <c r="I22" s="110">
        <f t="shared" si="1"/>
        <v>2.1783531971770364E-2</v>
      </c>
      <c r="J22" s="85">
        <f>分析係数表!G25</f>
        <v>0.19686528023418917</v>
      </c>
      <c r="K22" s="111">
        <f t="shared" si="2"/>
        <v>4.2884211261129922E-3</v>
      </c>
      <c r="L22" s="79"/>
      <c r="M22" s="80"/>
      <c r="N22" s="81">
        <f>分析係数表!H25</f>
        <v>5.1170276620495381E-4</v>
      </c>
      <c r="O22" s="82">
        <f t="shared" si="3"/>
        <v>4.8740051802888956E-3</v>
      </c>
      <c r="P22" s="76">
        <f>分析係数表!C25</f>
        <v>2.0402938023075357E-2</v>
      </c>
      <c r="Q22" s="82">
        <f t="shared" si="4"/>
        <v>9.9444025617582564E-5</v>
      </c>
      <c r="R22" s="83">
        <v>1.2071586222457602E-3</v>
      </c>
      <c r="S22" s="84">
        <f t="shared" si="5"/>
        <v>2.2990690594016126E-2</v>
      </c>
      <c r="T22" s="85">
        <f>分析係数表!F25</f>
        <v>0.34975910227480639</v>
      </c>
      <c r="U22" s="86">
        <f t="shared" si="6"/>
        <v>8.0412033028409158E-3</v>
      </c>
      <c r="V22" s="87">
        <f>分析係数表!D25</f>
        <v>8.9406598768067336E-2</v>
      </c>
      <c r="W22" s="167">
        <f t="shared" si="7"/>
        <v>0</v>
      </c>
      <c r="X22" s="76">
        <f>分析係数表!E25</f>
        <v>8.5991339879246204E-2</v>
      </c>
      <c r="Y22" s="166">
        <f t="shared" si="8"/>
        <v>0</v>
      </c>
    </row>
    <row r="23" spans="1:25" x14ac:dyDescent="0.2">
      <c r="A23" s="6" t="s">
        <v>11</v>
      </c>
      <c r="B23" s="5" t="s">
        <v>35</v>
      </c>
      <c r="C23" s="90"/>
      <c r="D23" s="107">
        <f>投入係数表!AO23</f>
        <v>9.0957325854619877E-4</v>
      </c>
      <c r="E23" s="110">
        <f t="shared" si="9"/>
        <v>9.095732585461988E-2</v>
      </c>
      <c r="F23" s="85">
        <f>分析係数表!C26</f>
        <v>0.47286916478187335</v>
      </c>
      <c r="G23" s="110">
        <f t="shared" si="0"/>
        <v>4.3010914707666797E-2</v>
      </c>
      <c r="H23" s="110">
        <v>9.0955477329728737E-2</v>
      </c>
      <c r="I23" s="110">
        <f t="shared" si="1"/>
        <v>9.0955477329728737E-2</v>
      </c>
      <c r="J23" s="85">
        <f>分析係数表!G26</f>
        <v>0.19643719482749369</v>
      </c>
      <c r="K23" s="111">
        <f t="shared" si="2"/>
        <v>1.786703882084761E-2</v>
      </c>
      <c r="L23" s="79"/>
      <c r="M23" s="80"/>
      <c r="N23" s="81">
        <f>分析係数表!H26</f>
        <v>1.0239367117519889E-2</v>
      </c>
      <c r="O23" s="82">
        <f t="shared" si="3"/>
        <v>9.7530698815261885E-2</v>
      </c>
      <c r="P23" s="76">
        <f>分析係数表!C26</f>
        <v>0.47286916478187335</v>
      </c>
      <c r="Q23" s="82">
        <f t="shared" si="4"/>
        <v>4.611926008936533E-2</v>
      </c>
      <c r="R23" s="83">
        <v>5.3188074789972589E-2</v>
      </c>
      <c r="S23" s="84">
        <f t="shared" si="5"/>
        <v>0.14414355211970131</v>
      </c>
      <c r="T23" s="85">
        <f>分析係数表!F26</f>
        <v>0.33423527698357336</v>
      </c>
      <c r="U23" s="86">
        <f t="shared" si="6"/>
        <v>4.8177860068124509E-2</v>
      </c>
      <c r="V23" s="87">
        <f>分析係数表!D26</f>
        <v>2.4038203573536514E-2</v>
      </c>
      <c r="W23" s="167">
        <f t="shared" si="7"/>
        <v>0</v>
      </c>
      <c r="X23" s="76">
        <f>分析係数表!E26</f>
        <v>2.5471604105504413E-2</v>
      </c>
      <c r="Y23" s="166">
        <f t="shared" si="8"/>
        <v>0</v>
      </c>
    </row>
    <row r="24" spans="1:25" x14ac:dyDescent="0.2">
      <c r="A24" s="6" t="s">
        <v>12</v>
      </c>
      <c r="B24" s="5" t="s">
        <v>366</v>
      </c>
      <c r="C24" s="90"/>
      <c r="D24" s="107">
        <f>投入係数表!AO24</f>
        <v>0</v>
      </c>
      <c r="E24" s="110">
        <f t="shared" si="9"/>
        <v>0</v>
      </c>
      <c r="F24" s="85">
        <f>分析係数表!C27</f>
        <v>1</v>
      </c>
      <c r="G24" s="110">
        <f t="shared" si="0"/>
        <v>0</v>
      </c>
      <c r="H24" s="110">
        <v>4.2913755683539757E-2</v>
      </c>
      <c r="I24" s="110">
        <f t="shared" si="1"/>
        <v>4.2913755683539757E-2</v>
      </c>
      <c r="J24" s="85">
        <f>分析係数表!G27</f>
        <v>0.17103446822411195</v>
      </c>
      <c r="K24" s="111">
        <f t="shared" si="2"/>
        <v>7.3397313828336844E-3</v>
      </c>
      <c r="L24" s="79"/>
      <c r="M24" s="80"/>
      <c r="N24" s="81">
        <f>分析係数表!H27</f>
        <v>1.1068892190070134E-2</v>
      </c>
      <c r="O24" s="82">
        <f t="shared" si="3"/>
        <v>0.10543198402967485</v>
      </c>
      <c r="P24" s="76">
        <f>分析係数表!C27</f>
        <v>1</v>
      </c>
      <c r="Q24" s="82">
        <f t="shared" si="4"/>
        <v>0.10543198402967485</v>
      </c>
      <c r="R24" s="83">
        <v>0.10999639259992633</v>
      </c>
      <c r="S24" s="84">
        <f t="shared" si="5"/>
        <v>0.15291014828346608</v>
      </c>
      <c r="T24" s="85">
        <f>分析係数表!F27</f>
        <v>0.3217420626139369</v>
      </c>
      <c r="U24" s="86">
        <f t="shared" si="6"/>
        <v>4.919762650332532E-2</v>
      </c>
      <c r="V24" s="87">
        <f>分析係数表!D27</f>
        <v>3.5680038778069315E-2</v>
      </c>
      <c r="W24" s="167">
        <f t="shared" si="7"/>
        <v>0</v>
      </c>
      <c r="X24" s="76">
        <f>分析係数表!E27</f>
        <v>4.2729638879229495E-2</v>
      </c>
      <c r="Y24" s="166">
        <f t="shared" si="8"/>
        <v>0</v>
      </c>
    </row>
    <row r="25" spans="1:25" x14ac:dyDescent="0.2">
      <c r="A25" s="6" t="s">
        <v>13</v>
      </c>
      <c r="B25" s="5" t="s">
        <v>192</v>
      </c>
      <c r="C25" s="90"/>
      <c r="D25" s="107">
        <f>投入係数表!AO25</f>
        <v>0</v>
      </c>
      <c r="E25" s="110">
        <f t="shared" si="9"/>
        <v>0</v>
      </c>
      <c r="F25" s="85">
        <f>分析係数表!C28</f>
        <v>0.16320886633176235</v>
      </c>
      <c r="G25" s="110">
        <f t="shared" si="0"/>
        <v>0</v>
      </c>
      <c r="H25" s="110">
        <v>5.9319365659247759E-2</v>
      </c>
      <c r="I25" s="110">
        <f t="shared" si="1"/>
        <v>5.9319365659247759E-2</v>
      </c>
      <c r="J25" s="85">
        <f>分析係数表!G28</f>
        <v>0.12483282142099486</v>
      </c>
      <c r="K25" s="111">
        <f t="shared" si="2"/>
        <v>7.405003780147571E-3</v>
      </c>
      <c r="L25" s="79"/>
      <c r="M25" s="80"/>
      <c r="N25" s="81">
        <f>分析係数表!H28</f>
        <v>1.8347819774390428E-2</v>
      </c>
      <c r="O25" s="82">
        <f t="shared" si="3"/>
        <v>0.17476428609253869</v>
      </c>
      <c r="P25" s="76">
        <f>分析係数表!C28</f>
        <v>0.16320886633176235</v>
      </c>
      <c r="Q25" s="82">
        <f t="shared" si="4"/>
        <v>2.8523081008443019E-2</v>
      </c>
      <c r="R25" s="83">
        <v>3.4772381270689989E-2</v>
      </c>
      <c r="S25" s="84">
        <f t="shared" si="5"/>
        <v>9.4091746929937742E-2</v>
      </c>
      <c r="T25" s="85">
        <f>分析係数表!F28</f>
        <v>0.21296475644963428</v>
      </c>
      <c r="U25" s="86">
        <f t="shared" si="6"/>
        <v>2.0038225968854816E-2</v>
      </c>
      <c r="V25" s="87">
        <f>分析係数表!D28</f>
        <v>1.6750140660597507E-2</v>
      </c>
      <c r="W25" s="167">
        <f t="shared" si="7"/>
        <v>0</v>
      </c>
      <c r="X25" s="76">
        <f>分析係数表!E28</f>
        <v>1.6630233266000719E-2</v>
      </c>
      <c r="Y25" s="166">
        <f t="shared" si="8"/>
        <v>0</v>
      </c>
    </row>
    <row r="26" spans="1:25" x14ac:dyDescent="0.2">
      <c r="A26" s="6" t="s">
        <v>14</v>
      </c>
      <c r="B26" s="5" t="s">
        <v>50</v>
      </c>
      <c r="C26" s="90"/>
      <c r="D26" s="107">
        <f>投入係数表!AO26</f>
        <v>3.6534525884938981E-2</v>
      </c>
      <c r="E26" s="110">
        <f t="shared" si="9"/>
        <v>3.6534525884938982</v>
      </c>
      <c r="F26" s="85">
        <f>分析係数表!C29</f>
        <v>0.17511419896605485</v>
      </c>
      <c r="G26" s="110">
        <f t="shared" si="0"/>
        <v>0.63977142349456861</v>
      </c>
      <c r="H26" s="110">
        <v>0.70759300725924035</v>
      </c>
      <c r="I26" s="110">
        <f t="shared" si="1"/>
        <v>0.70759300725924035</v>
      </c>
      <c r="J26" s="85">
        <f>分析係数表!G29</f>
        <v>0.26067586141523297</v>
      </c>
      <c r="K26" s="111">
        <f t="shared" si="2"/>
        <v>0.18445241669869766</v>
      </c>
      <c r="L26" s="79"/>
      <c r="M26" s="80"/>
      <c r="N26" s="81">
        <f>分析係数表!H29</f>
        <v>9.8560326923179068E-3</v>
      </c>
      <c r="O26" s="82">
        <f t="shared" si="3"/>
        <v>9.3879411197502205E-2</v>
      </c>
      <c r="P26" s="76">
        <f>分析係数表!C29</f>
        <v>0.17511419896605485</v>
      </c>
      <c r="Q26" s="82">
        <f t="shared" si="4"/>
        <v>1.6439617891255479E-2</v>
      </c>
      <c r="R26" s="83">
        <v>2.3087523812213535E-2</v>
      </c>
      <c r="S26" s="84">
        <f t="shared" si="5"/>
        <v>0.73068053107145392</v>
      </c>
      <c r="T26" s="85">
        <f>分析係数表!F29</f>
        <v>0.43490212806294137</v>
      </c>
      <c r="U26" s="86">
        <f t="shared" si="6"/>
        <v>0.31777451789713546</v>
      </c>
      <c r="V26" s="87">
        <f>分析係数表!D29</f>
        <v>6.8771031802455099E-2</v>
      </c>
      <c r="W26" s="167">
        <f t="shared" si="7"/>
        <v>0</v>
      </c>
      <c r="X26" s="76">
        <f>分析係数表!E29</f>
        <v>4.9670600502393476E-2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0.26608339905070183</v>
      </c>
      <c r="I27" s="110">
        <f t="shared" si="1"/>
        <v>0.26608339905070183</v>
      </c>
      <c r="J27" s="85">
        <f>分析係数表!G30</f>
        <v>0.34449040627670319</v>
      </c>
      <c r="K27" s="111">
        <f t="shared" si="2"/>
        <v>9.1663178242462409E-2</v>
      </c>
      <c r="L27" s="79"/>
      <c r="M27" s="80"/>
      <c r="N27" s="81">
        <f>分析係数表!H30</f>
        <v>0</v>
      </c>
      <c r="O27" s="82">
        <f t="shared" si="3"/>
        <v>0</v>
      </c>
      <c r="P27" s="76">
        <f>分析係数表!C30</f>
        <v>1</v>
      </c>
      <c r="Q27" s="82">
        <f t="shared" si="4"/>
        <v>0</v>
      </c>
      <c r="R27" s="83">
        <v>3.1973222263836275E-2</v>
      </c>
      <c r="S27" s="84">
        <f t="shared" si="5"/>
        <v>0.29805662131453808</v>
      </c>
      <c r="T27" s="85">
        <f>分析係数表!F30</f>
        <v>0.43986930008545017</v>
      </c>
      <c r="U27" s="86">
        <f t="shared" si="6"/>
        <v>0.13110595740345993</v>
      </c>
      <c r="V27" s="87">
        <f>分析係数表!D30</f>
        <v>8.0303736502757711E-2</v>
      </c>
      <c r="W27" s="167">
        <f t="shared" si="7"/>
        <v>0</v>
      </c>
      <c r="X27" s="76">
        <f>分析係数表!E30</f>
        <v>6.1266798726015689E-2</v>
      </c>
      <c r="Y27" s="166">
        <f t="shared" si="8"/>
        <v>0</v>
      </c>
    </row>
    <row r="28" spans="1:25" x14ac:dyDescent="0.2">
      <c r="A28" s="6" t="s">
        <v>16</v>
      </c>
      <c r="B28" s="5" t="s">
        <v>193</v>
      </c>
      <c r="C28" s="90"/>
      <c r="D28" s="107">
        <f>投入係数表!AO28</f>
        <v>3.486697491093762E-3</v>
      </c>
      <c r="E28" s="110">
        <f t="shared" si="9"/>
        <v>0.3486697491093762</v>
      </c>
      <c r="F28" s="85">
        <f>分析係数表!C31</f>
        <v>0.18996181002708823</v>
      </c>
      <c r="G28" s="110">
        <f t="shared" si="0"/>
        <v>6.6233936642507832E-2</v>
      </c>
      <c r="H28" s="110">
        <v>0.21169473014105095</v>
      </c>
      <c r="I28" s="110">
        <f t="shared" si="1"/>
        <v>0.21169473014105095</v>
      </c>
      <c r="J28" s="85">
        <f>分析係数表!G31</f>
        <v>7.0838389091119197E-2</v>
      </c>
      <c r="K28" s="111">
        <f t="shared" si="2"/>
        <v>1.4996113662271245E-2</v>
      </c>
      <c r="L28" s="79"/>
      <c r="M28" s="80"/>
      <c r="N28" s="81">
        <f>分析係数表!H31</f>
        <v>2.3010689098960483E-2</v>
      </c>
      <c r="O28" s="82">
        <f t="shared" si="3"/>
        <v>0.2191784474845484</v>
      </c>
      <c r="P28" s="76">
        <f>分析係数表!C31</f>
        <v>0.18996181002708823</v>
      </c>
      <c r="Q28" s="82">
        <f t="shared" si="4"/>
        <v>4.1635534603091919E-2</v>
      </c>
      <c r="R28" s="83">
        <v>5.7455050121314473E-2</v>
      </c>
      <c r="S28" s="84">
        <f t="shared" si="5"/>
        <v>0.26914978026236541</v>
      </c>
      <c r="T28" s="85">
        <f>分析係数表!F31</f>
        <v>0.34223146703645924</v>
      </c>
      <c r="U28" s="86">
        <f t="shared" si="6"/>
        <v>9.2111524151729962E-2</v>
      </c>
      <c r="V28" s="87">
        <f>分析係数表!D31</f>
        <v>4.4201768070722826E-2</v>
      </c>
      <c r="W28" s="167">
        <f t="shared" si="7"/>
        <v>0</v>
      </c>
      <c r="X28" s="76">
        <f>分析係数表!E31</f>
        <v>3.8597099439533135E-2</v>
      </c>
      <c r="Y28" s="166">
        <f t="shared" si="8"/>
        <v>0</v>
      </c>
    </row>
    <row r="29" spans="1:25" x14ac:dyDescent="0.2">
      <c r="A29" s="6" t="s">
        <v>17</v>
      </c>
      <c r="B29" s="5" t="s">
        <v>273</v>
      </c>
      <c r="C29" s="90"/>
      <c r="D29" s="107">
        <f>投入係数表!AO29</f>
        <v>1.0611688016372318E-3</v>
      </c>
      <c r="E29" s="110">
        <f t="shared" si="9"/>
        <v>0.10611688016372317</v>
      </c>
      <c r="F29" s="85">
        <f>分析係数表!C32</f>
        <v>1</v>
      </c>
      <c r="G29" s="110">
        <f t="shared" si="0"/>
        <v>0.10611688016372317</v>
      </c>
      <c r="H29" s="110">
        <v>0.25756918094460202</v>
      </c>
      <c r="I29" s="110">
        <f t="shared" si="1"/>
        <v>0.25756918094460202</v>
      </c>
      <c r="J29" s="85">
        <f>分析係数表!G32</f>
        <v>0.14032906064664244</v>
      </c>
      <c r="K29" s="111">
        <f t="shared" si="2"/>
        <v>3.6144441213481079E-2</v>
      </c>
      <c r="L29" s="79"/>
      <c r="M29" s="80"/>
      <c r="N29" s="81">
        <f>分析係数表!H32</f>
        <v>6.1785010473086027E-3</v>
      </c>
      <c r="O29" s="82">
        <f t="shared" si="3"/>
        <v>5.8850661164768517E-2</v>
      </c>
      <c r="P29" s="76">
        <f>分析係数表!C32</f>
        <v>1</v>
      </c>
      <c r="Q29" s="82">
        <f t="shared" si="4"/>
        <v>5.8850661164768517E-2</v>
      </c>
      <c r="R29" s="83">
        <v>8.1033584801773181E-2</v>
      </c>
      <c r="S29" s="84">
        <f t="shared" si="5"/>
        <v>0.33860276574637521</v>
      </c>
      <c r="T29" s="85">
        <f>分析係数表!F32</f>
        <v>0.48206428161469295</v>
      </c>
      <c r="U29" s="86">
        <f t="shared" si="6"/>
        <v>0.16322829902227454</v>
      </c>
      <c r="V29" s="87">
        <f>分析係数表!D32</f>
        <v>1.827051846183279E-2</v>
      </c>
      <c r="W29" s="167">
        <f t="shared" si="7"/>
        <v>0</v>
      </c>
      <c r="X29" s="76">
        <f>分析係数表!E32</f>
        <v>2.7549263439831644E-2</v>
      </c>
      <c r="Y29" s="166">
        <f t="shared" si="8"/>
        <v>0</v>
      </c>
    </row>
    <row r="30" spans="1:25" x14ac:dyDescent="0.2">
      <c r="A30" s="6" t="s">
        <v>18</v>
      </c>
      <c r="B30" s="5" t="s">
        <v>274</v>
      </c>
      <c r="C30" s="90"/>
      <c r="D30" s="107">
        <f>投入係数表!AO30</f>
        <v>1.1066474645645419E-2</v>
      </c>
      <c r="E30" s="110">
        <f t="shared" si="9"/>
        <v>1.1066474645645419</v>
      </c>
      <c r="F30" s="85">
        <f>分析係数表!C33</f>
        <v>0.86409315680331789</v>
      </c>
      <c r="G30" s="110">
        <f t="shared" si="0"/>
        <v>0.95624650112396281</v>
      </c>
      <c r="H30" s="110">
        <v>1.4601925735214984</v>
      </c>
      <c r="I30" s="110">
        <f t="shared" si="1"/>
        <v>1.4601925735214984</v>
      </c>
      <c r="J30" s="85">
        <f>分析係数表!G33</f>
        <v>0.50769230769230766</v>
      </c>
      <c r="K30" s="111">
        <f t="shared" si="2"/>
        <v>0.74132853732629922</v>
      </c>
      <c r="L30" s="79"/>
      <c r="M30" s="80"/>
      <c r="N30" s="81">
        <f>分析係数表!H33</f>
        <v>9.5612281574628043E-4</v>
      </c>
      <c r="O30" s="82">
        <f t="shared" si="3"/>
        <v>9.1071377071142001E-3</v>
      </c>
      <c r="P30" s="76">
        <f>分析係数表!C33</f>
        <v>0.86409315680331789</v>
      </c>
      <c r="Q30" s="82">
        <f t="shared" si="4"/>
        <v>7.8694153707828396E-3</v>
      </c>
      <c r="R30" s="83">
        <v>2.6651326104212333E-2</v>
      </c>
      <c r="S30" s="84">
        <f t="shared" si="5"/>
        <v>1.4868438996257107</v>
      </c>
      <c r="T30" s="85">
        <f>分析係数表!F33</f>
        <v>0.64348226623675731</v>
      </c>
      <c r="U30" s="86">
        <f t="shared" si="6"/>
        <v>0.95675768207145007</v>
      </c>
      <c r="V30" s="87">
        <f>分析係数表!D33</f>
        <v>0.11340396130815293</v>
      </c>
      <c r="W30" s="167">
        <f t="shared" si="7"/>
        <v>0</v>
      </c>
      <c r="X30" s="76">
        <f>分析係数表!E33</f>
        <v>0.11146936895439889</v>
      </c>
      <c r="Y30" s="166">
        <f t="shared" si="8"/>
        <v>0</v>
      </c>
    </row>
    <row r="31" spans="1:25" x14ac:dyDescent="0.2">
      <c r="A31" s="6" t="s">
        <v>19</v>
      </c>
      <c r="B31" s="5" t="s">
        <v>275</v>
      </c>
      <c r="C31" s="90"/>
      <c r="D31" s="107">
        <f>投入係数表!AO31</f>
        <v>6.2154172667323579E-2</v>
      </c>
      <c r="E31" s="110">
        <f t="shared" si="9"/>
        <v>6.2154172667323575</v>
      </c>
      <c r="F31" s="85">
        <f>分析係数表!C34</f>
        <v>0.40150848192581112</v>
      </c>
      <c r="G31" s="110">
        <f t="shared" si="0"/>
        <v>2.495542751301183</v>
      </c>
      <c r="H31" s="110">
        <v>2.8199619720386466</v>
      </c>
      <c r="I31" s="110">
        <f t="shared" si="1"/>
        <v>2.8199619720386466</v>
      </c>
      <c r="J31" s="85">
        <f>分析係数表!G34</f>
        <v>0.42480512041441487</v>
      </c>
      <c r="K31" s="111">
        <f t="shared" si="2"/>
        <v>1.197934285095948</v>
      </c>
      <c r="L31" s="79"/>
      <c r="M31" s="80"/>
      <c r="N31" s="81">
        <f>分析係数表!H34</f>
        <v>0.15672180898436738</v>
      </c>
      <c r="O31" s="82">
        <f t="shared" si="3"/>
        <v>1.4927863582197272</v>
      </c>
      <c r="P31" s="76">
        <f>分析係数表!C34</f>
        <v>0.40150848192581112</v>
      </c>
      <c r="Q31" s="82">
        <f t="shared" si="4"/>
        <v>0.59936638452836277</v>
      </c>
      <c r="R31" s="83">
        <v>0.65419907878620698</v>
      </c>
      <c r="S31" s="84">
        <f t="shared" si="5"/>
        <v>3.4741610508248537</v>
      </c>
      <c r="T31" s="85">
        <f>分析係数表!F34</f>
        <v>0.69808980649017505</v>
      </c>
      <c r="U31" s="86">
        <f t="shared" si="6"/>
        <v>2.4252764156860254</v>
      </c>
      <c r="V31" s="87">
        <f>分析係数表!D34</f>
        <v>0.1643762608024307</v>
      </c>
      <c r="W31" s="167">
        <f t="shared" si="7"/>
        <v>1</v>
      </c>
      <c r="X31" s="76">
        <f>分析係数表!E34</f>
        <v>0.12280028889497671</v>
      </c>
      <c r="Y31" s="166">
        <f t="shared" si="8"/>
        <v>0</v>
      </c>
    </row>
    <row r="32" spans="1:25" x14ac:dyDescent="0.2">
      <c r="A32" s="6" t="s">
        <v>20</v>
      </c>
      <c r="B32" s="5" t="s">
        <v>37</v>
      </c>
      <c r="C32" s="90"/>
      <c r="D32" s="107">
        <f>投入係数表!AO32</f>
        <v>2.1981353748199801E-3</v>
      </c>
      <c r="E32" s="110">
        <f t="shared" si="9"/>
        <v>0.219813537481998</v>
      </c>
      <c r="F32" s="85">
        <f>分析係数表!C35</f>
        <v>0.54799934277091245</v>
      </c>
      <c r="G32" s="110">
        <f t="shared" si="0"/>
        <v>0.12045767407228423</v>
      </c>
      <c r="H32" s="110">
        <v>0.6353134333768059</v>
      </c>
      <c r="I32" s="110">
        <f t="shared" si="1"/>
        <v>0.6353134333768059</v>
      </c>
      <c r="J32" s="85">
        <f>分析係数表!G35</f>
        <v>0.31370112289734142</v>
      </c>
      <c r="K32" s="111">
        <f t="shared" si="2"/>
        <v>0.19929853744206932</v>
      </c>
      <c r="L32" s="79"/>
      <c r="M32" s="80"/>
      <c r="N32" s="81">
        <f>分析係数表!H35</f>
        <v>5.7539116932049765E-2</v>
      </c>
      <c r="O32" s="82">
        <f t="shared" si="3"/>
        <v>0.54806417420016684</v>
      </c>
      <c r="P32" s="76">
        <f>分析係数表!C35</f>
        <v>0.54799934277091245</v>
      </c>
      <c r="Q32" s="82">
        <f t="shared" si="4"/>
        <v>0.30033880725797429</v>
      </c>
      <c r="R32" s="83">
        <v>0.41629698926234043</v>
      </c>
      <c r="S32" s="84">
        <f t="shared" si="5"/>
        <v>1.0516104226391463</v>
      </c>
      <c r="T32" s="85">
        <f>分析係数表!F35</f>
        <v>0.64107230038613461</v>
      </c>
      <c r="U32" s="86">
        <f t="shared" si="6"/>
        <v>0.67415831275131277</v>
      </c>
      <c r="V32" s="87">
        <f>分析係数表!D35</f>
        <v>5.5848978444513482E-2</v>
      </c>
      <c r="W32" s="167">
        <f t="shared" si="7"/>
        <v>0</v>
      </c>
      <c r="X32" s="76">
        <f>分析係数表!E35</f>
        <v>5.027147781575015E-2</v>
      </c>
      <c r="Y32" s="166">
        <f t="shared" si="8"/>
        <v>0</v>
      </c>
    </row>
    <row r="33" spans="1:25" x14ac:dyDescent="0.2">
      <c r="A33" s="6" t="s">
        <v>21</v>
      </c>
      <c r="B33" s="5" t="s">
        <v>38</v>
      </c>
      <c r="C33" s="90"/>
      <c r="D33" s="107">
        <f>投入係数表!AO33</f>
        <v>2.4255286894565301E-2</v>
      </c>
      <c r="E33" s="110">
        <f t="shared" si="9"/>
        <v>2.42552868945653</v>
      </c>
      <c r="F33" s="85">
        <f>分析係数表!C36</f>
        <v>1</v>
      </c>
      <c r="G33" s="110">
        <f t="shared" si="0"/>
        <v>2.42552868945653</v>
      </c>
      <c r="H33" s="110">
        <v>2.804263678149054</v>
      </c>
      <c r="I33" s="110">
        <f t="shared" si="1"/>
        <v>2.804263678149054</v>
      </c>
      <c r="J33" s="85">
        <f>分析係数表!G36</f>
        <v>7.1688905781264842E-2</v>
      </c>
      <c r="K33" s="111">
        <f t="shared" si="2"/>
        <v>0.20103459460865072</v>
      </c>
      <c r="L33" s="79"/>
      <c r="M33" s="80"/>
      <c r="N33" s="81">
        <f>分析係数表!H36</f>
        <v>0.19452761335809809</v>
      </c>
      <c r="O33" s="82">
        <f t="shared" si="3"/>
        <v>1.8528893291869539</v>
      </c>
      <c r="P33" s="76">
        <f>分析係数表!C36</f>
        <v>1</v>
      </c>
      <c r="Q33" s="82">
        <f t="shared" si="4"/>
        <v>1.8528893291869539</v>
      </c>
      <c r="R33" s="83">
        <v>1.978914275744539</v>
      </c>
      <c r="S33" s="84">
        <f t="shared" si="5"/>
        <v>4.7831779538935928</v>
      </c>
      <c r="T33" s="85">
        <f>分析係数表!F36</f>
        <v>0.82458021691620631</v>
      </c>
      <c r="U33" s="86">
        <f t="shared" si="6"/>
        <v>3.9441139147703947</v>
      </c>
      <c r="V33" s="87">
        <f>分析係数表!D36</f>
        <v>1.8213224015528919E-2</v>
      </c>
      <c r="W33" s="167">
        <f t="shared" si="7"/>
        <v>0</v>
      </c>
      <c r="X33" s="76">
        <f>分析係数表!E36</f>
        <v>9.6003746487667817E-3</v>
      </c>
      <c r="Y33" s="166">
        <f t="shared" si="8"/>
        <v>0</v>
      </c>
    </row>
    <row r="34" spans="1:25" x14ac:dyDescent="0.2">
      <c r="A34" s="6" t="s">
        <v>22</v>
      </c>
      <c r="B34" s="5" t="s">
        <v>378</v>
      </c>
      <c r="C34" s="90"/>
      <c r="D34" s="107">
        <f>投入係数表!AO34</f>
        <v>7.5873569317062073E-2</v>
      </c>
      <c r="E34" s="110">
        <f t="shared" si="9"/>
        <v>7.5873569317062071</v>
      </c>
      <c r="F34" s="85">
        <f>分析係数表!C37</f>
        <v>0.69131042420256494</v>
      </c>
      <c r="G34" s="110">
        <f t="shared" si="0"/>
        <v>5.24521893903409</v>
      </c>
      <c r="H34" s="110">
        <v>6.0399085295030508</v>
      </c>
      <c r="I34" s="110">
        <f t="shared" si="1"/>
        <v>6.0399085295030508</v>
      </c>
      <c r="J34" s="85">
        <f>分析係数表!G37</f>
        <v>0.4182361073997049</v>
      </c>
      <c r="K34" s="111">
        <f t="shared" si="2"/>
        <v>2.5261078324296316</v>
      </c>
      <c r="L34" s="79"/>
      <c r="M34" s="80"/>
      <c r="N34" s="81">
        <f>分析係数表!H37</f>
        <v>4.8668421919292611E-2</v>
      </c>
      <c r="O34" s="82">
        <f t="shared" si="3"/>
        <v>0.46357017436194076</v>
      </c>
      <c r="P34" s="76">
        <f>分析係数表!C37</f>
        <v>0.69131042420256494</v>
      </c>
      <c r="Q34" s="82">
        <f t="shared" si="4"/>
        <v>0.32047089388581024</v>
      </c>
      <c r="R34" s="83">
        <v>0.38857187296511952</v>
      </c>
      <c r="S34" s="84">
        <f t="shared" si="5"/>
        <v>6.4284804024681703</v>
      </c>
      <c r="T34" s="85">
        <f>分析係数表!F37</f>
        <v>0.69719766239499947</v>
      </c>
      <c r="U34" s="86">
        <f t="shared" si="6"/>
        <v>4.4819215093528735</v>
      </c>
      <c r="V34" s="87">
        <f>分析係数表!D37</f>
        <v>8.1275923365593528E-2</v>
      </c>
      <c r="W34" s="167">
        <f t="shared" si="7"/>
        <v>1</v>
      </c>
      <c r="X34" s="76">
        <f>分析係数表!E37</f>
        <v>7.6285857025014239E-2</v>
      </c>
      <c r="Y34" s="166">
        <f t="shared" si="8"/>
        <v>0</v>
      </c>
    </row>
    <row r="35" spans="1:25" x14ac:dyDescent="0.2">
      <c r="A35" s="6" t="s">
        <v>23</v>
      </c>
      <c r="B35" s="5" t="s">
        <v>194</v>
      </c>
      <c r="C35" s="90"/>
      <c r="D35" s="107">
        <f>投入係数表!AO35</f>
        <v>5.8061093003865687E-2</v>
      </c>
      <c r="E35" s="110">
        <f t="shared" si="9"/>
        <v>5.8061093003865683</v>
      </c>
      <c r="F35" s="85">
        <f>分析係数表!C38</f>
        <v>0.16493332646861969</v>
      </c>
      <c r="G35" s="110">
        <f t="shared" si="0"/>
        <v>0.95762092075314698</v>
      </c>
      <c r="H35" s="110">
        <v>1.1531644246609019</v>
      </c>
      <c r="I35" s="110">
        <f t="shared" si="1"/>
        <v>1.1531644246609019</v>
      </c>
      <c r="J35" s="85">
        <f>分析係数表!G38</f>
        <v>0.22742119554523632</v>
      </c>
      <c r="K35" s="111">
        <f t="shared" si="2"/>
        <v>0.26225403211661691</v>
      </c>
      <c r="L35" s="79"/>
      <c r="M35" s="80"/>
      <c r="N35" s="81">
        <f>分析係数表!H38</f>
        <v>4.333006953137588E-2</v>
      </c>
      <c r="O35" s="82">
        <f t="shared" si="3"/>
        <v>0.41272198883055311</v>
      </c>
      <c r="P35" s="76">
        <f>分析係数表!C38</f>
        <v>0.16493332646861969</v>
      </c>
      <c r="Q35" s="82">
        <f t="shared" si="4"/>
        <v>6.807161052456763E-2</v>
      </c>
      <c r="R35" s="83">
        <v>8.9328319814867427E-2</v>
      </c>
      <c r="S35" s="84">
        <f t="shared" si="5"/>
        <v>1.2424927444757692</v>
      </c>
      <c r="T35" s="85">
        <f>分析係数表!F38</f>
        <v>0.45295344535830939</v>
      </c>
      <c r="U35" s="86">
        <f t="shared" si="6"/>
        <v>0.56279136944300123</v>
      </c>
      <c r="V35" s="87">
        <f>分析係数表!D38</f>
        <v>0.12785801424579907</v>
      </c>
      <c r="W35" s="167">
        <f t="shared" si="7"/>
        <v>0</v>
      </c>
      <c r="X35" s="76">
        <f>分析係数表!E38</f>
        <v>0.15044665695958442</v>
      </c>
      <c r="Y35" s="166">
        <f t="shared" si="8"/>
        <v>0</v>
      </c>
    </row>
    <row r="36" spans="1:25" x14ac:dyDescent="0.2">
      <c r="A36" s="6" t="s">
        <v>24</v>
      </c>
      <c r="B36" s="5" t="s">
        <v>39</v>
      </c>
      <c r="C36" s="90"/>
      <c r="D36" s="107">
        <f>投入係数表!AO36</f>
        <v>0.18964602440688244</v>
      </c>
      <c r="E36" s="110">
        <f t="shared" si="9"/>
        <v>18.964602440688243</v>
      </c>
      <c r="F36" s="85">
        <f>分析係数表!C39</f>
        <v>1</v>
      </c>
      <c r="G36" s="110">
        <f t="shared" si="0"/>
        <v>18.964602440688243</v>
      </c>
      <c r="H36" s="110">
        <v>18.981608021947409</v>
      </c>
      <c r="I36" s="110">
        <f t="shared" si="1"/>
        <v>18.981608021947409</v>
      </c>
      <c r="J36" s="85">
        <f>分析係数表!G39</f>
        <v>0.35098455975764681</v>
      </c>
      <c r="K36" s="111">
        <f t="shared" si="2"/>
        <v>6.6622513350754282</v>
      </c>
      <c r="L36" s="79"/>
      <c r="M36" s="80"/>
      <c r="N36" s="81">
        <f>分析係数表!H39</f>
        <v>3.8129823772400278E-3</v>
      </c>
      <c r="O36" s="82">
        <f t="shared" si="3"/>
        <v>3.6318927874574872E-2</v>
      </c>
      <c r="P36" s="76">
        <f>分析係数表!C39</f>
        <v>1</v>
      </c>
      <c r="Q36" s="82">
        <f t="shared" si="4"/>
        <v>3.6318927874574872E-2</v>
      </c>
      <c r="R36" s="83">
        <v>5.0256654480019827E-2</v>
      </c>
      <c r="S36" s="84">
        <f t="shared" si="5"/>
        <v>19.031864676427428</v>
      </c>
      <c r="T36" s="85">
        <f>分析係数表!F39</f>
        <v>0.70174924264634031</v>
      </c>
      <c r="U36" s="86">
        <f t="shared" si="6"/>
        <v>13.355596622830584</v>
      </c>
      <c r="V36" s="87">
        <f>分析係数表!D39</f>
        <v>4.6491742402032639E-2</v>
      </c>
      <c r="W36" s="167">
        <f t="shared" si="7"/>
        <v>1</v>
      </c>
      <c r="X36" s="76">
        <f>分析係数表!E39</f>
        <v>5.7790970389914979E-2</v>
      </c>
      <c r="Y36" s="166">
        <f t="shared" si="8"/>
        <v>1</v>
      </c>
    </row>
    <row r="37" spans="1:25" x14ac:dyDescent="0.2">
      <c r="A37" s="6" t="s">
        <v>25</v>
      </c>
      <c r="B37" s="5" t="s">
        <v>40</v>
      </c>
      <c r="C37" s="90"/>
      <c r="D37" s="107">
        <f>投入係数表!AO37</f>
        <v>7.5797771545516555E-5</v>
      </c>
      <c r="E37" s="110">
        <f t="shared" si="9"/>
        <v>7.5797771545516555E-3</v>
      </c>
      <c r="F37" s="85">
        <f>分析係数表!C40</f>
        <v>0.986418220166009</v>
      </c>
      <c r="G37" s="110">
        <f t="shared" si="0"/>
        <v>7.4768302900478202E-3</v>
      </c>
      <c r="H37" s="110">
        <v>2.395424192008478E-2</v>
      </c>
      <c r="I37" s="110">
        <f t="shared" si="1"/>
        <v>2.395424192008478E-2</v>
      </c>
      <c r="J37" s="85">
        <f>分析係数表!G40</f>
        <v>0.50833339863186511</v>
      </c>
      <c r="K37" s="111">
        <f t="shared" si="2"/>
        <v>1.2176741206886591E-2</v>
      </c>
      <c r="L37" s="79"/>
      <c r="M37" s="80"/>
      <c r="N37" s="81">
        <f>分析係数表!H40</f>
        <v>2.8557086729192376E-2</v>
      </c>
      <c r="O37" s="82">
        <f t="shared" si="3"/>
        <v>0.27200827872072475</v>
      </c>
      <c r="P37" s="76">
        <f>分析係数表!C40</f>
        <v>0.986418220166009</v>
      </c>
      <c r="Q37" s="82">
        <f t="shared" si="4"/>
        <v>0.26831392216611699</v>
      </c>
      <c r="R37" s="83">
        <v>0.26968209123359288</v>
      </c>
      <c r="S37" s="84">
        <f t="shared" si="5"/>
        <v>0.29363633315367765</v>
      </c>
      <c r="T37" s="85">
        <f>分析係数表!F40</f>
        <v>0.70189391861713379</v>
      </c>
      <c r="U37" s="86">
        <f t="shared" si="6"/>
        <v>0.206101556525601</v>
      </c>
      <c r="V37" s="87">
        <f>分析係数表!D40</f>
        <v>5.9372037079118312E-2</v>
      </c>
      <c r="W37" s="167">
        <f t="shared" si="7"/>
        <v>0</v>
      </c>
      <c r="X37" s="76">
        <f>分析係数表!E40</f>
        <v>3.6992924251091137E-2</v>
      </c>
      <c r="Y37" s="166">
        <f t="shared" si="8"/>
        <v>0</v>
      </c>
    </row>
    <row r="38" spans="1:25" x14ac:dyDescent="0.2">
      <c r="A38" s="6" t="s">
        <v>26</v>
      </c>
      <c r="B38" s="5" t="s">
        <v>277</v>
      </c>
      <c r="C38" s="90"/>
      <c r="D38" s="107">
        <f>投入係数表!AO38</f>
        <v>1.8949442886379141E-3</v>
      </c>
      <c r="E38" s="110">
        <f t="shared" si="9"/>
        <v>0.18949442886379142</v>
      </c>
      <c r="F38" s="85">
        <f>分析係数表!C41</f>
        <v>0.80184103858729516</v>
      </c>
      <c r="G38" s="110">
        <f t="shared" si="0"/>
        <v>0.15194440964664882</v>
      </c>
      <c r="H38" s="110">
        <v>0.16306546946479164</v>
      </c>
      <c r="I38" s="110">
        <f t="shared" si="1"/>
        <v>0.16306546946479164</v>
      </c>
      <c r="J38" s="85">
        <f>分析係数表!G41</f>
        <v>0.44493407945472047</v>
      </c>
      <c r="K38" s="111">
        <f t="shared" si="2"/>
        <v>7.2553384547168892E-2</v>
      </c>
      <c r="L38" s="79"/>
      <c r="M38" s="80"/>
      <c r="N38" s="81">
        <f>分析係数表!H41</f>
        <v>5.1019775806905684E-2</v>
      </c>
      <c r="O38" s="82">
        <f t="shared" si="3"/>
        <v>0.48596698709351044</v>
      </c>
      <c r="P38" s="76">
        <f>分析係数表!C41</f>
        <v>0.80184103858729516</v>
      </c>
      <c r="Q38" s="82">
        <f t="shared" si="4"/>
        <v>0.38966827365019907</v>
      </c>
      <c r="R38" s="83">
        <v>0.39704058619651655</v>
      </c>
      <c r="S38" s="84">
        <f t="shared" si="5"/>
        <v>0.56010605566130822</v>
      </c>
      <c r="T38" s="85">
        <f>分析係数表!F41</f>
        <v>0.54844555184325272</v>
      </c>
      <c r="U38" s="86">
        <f t="shared" si="6"/>
        <v>0.30718767478791381</v>
      </c>
      <c r="V38" s="87">
        <f>分析係数表!D41</f>
        <v>0.12300192021580549</v>
      </c>
      <c r="W38" s="167">
        <f t="shared" si="7"/>
        <v>0</v>
      </c>
      <c r="X38" s="76">
        <f>分析係数表!E41</f>
        <v>0.11337510103012113</v>
      </c>
      <c r="Y38" s="166">
        <f t="shared" si="8"/>
        <v>0</v>
      </c>
    </row>
    <row r="39" spans="1:25" x14ac:dyDescent="0.2">
      <c r="A39" s="6" t="s">
        <v>51</v>
      </c>
      <c r="B39" s="5" t="s">
        <v>368</v>
      </c>
      <c r="C39" s="90"/>
      <c r="D39" s="107">
        <f>投入係数表!AO39</f>
        <v>3.7140908057303117E-3</v>
      </c>
      <c r="E39" s="110">
        <f t="shared" si="9"/>
        <v>0.37140908057303118</v>
      </c>
      <c r="F39" s="85">
        <f>分析係数表!C42</f>
        <v>0.44131191733123665</v>
      </c>
      <c r="G39" s="110">
        <f>E39*F39</f>
        <v>0.16390725346191615</v>
      </c>
      <c r="H39" s="110">
        <v>0.17696100378429983</v>
      </c>
      <c r="I39" s="110">
        <f>C39+H39</f>
        <v>0.17696100378429983</v>
      </c>
      <c r="J39" s="85">
        <f>分析係数表!G42</f>
        <v>0.48534983581712554</v>
      </c>
      <c r="K39" s="111">
        <f>I39*J39</f>
        <v>8.5887994132743659E-2</v>
      </c>
      <c r="L39" s="79"/>
      <c r="M39" s="80"/>
      <c r="N39" s="81">
        <f>分析係数表!H42</f>
        <v>1.2950152359941286E-2</v>
      </c>
      <c r="O39" s="82">
        <f t="shared" si="3"/>
        <v>0.12335112072191343</v>
      </c>
      <c r="P39" s="76">
        <f>分析係数表!C42</f>
        <v>0.44131191733123665</v>
      </c>
      <c r="Q39" s="82">
        <f>O39*P39</f>
        <v>5.443631959074445E-2</v>
      </c>
      <c r="R39" s="83">
        <v>5.7538287991359141E-2</v>
      </c>
      <c r="S39" s="84">
        <f>I39+R39</f>
        <v>0.23449929177565898</v>
      </c>
      <c r="T39" s="85">
        <f>分析係数表!F42</f>
        <v>0.55380146501641825</v>
      </c>
      <c r="U39" s="86">
        <f>S39*T39</f>
        <v>0.12986605133067247</v>
      </c>
      <c r="V39" s="87">
        <f>分析係数表!D42</f>
        <v>0.11909573124526396</v>
      </c>
      <c r="W39" s="167">
        <f>ROUND(S39*V39,0)</f>
        <v>0</v>
      </c>
      <c r="X39" s="76">
        <f>分析係数表!E42</f>
        <v>8.701692346552159E-2</v>
      </c>
      <c r="Y39" s="166">
        <f>ROUND(S39*X39,0)</f>
        <v>0</v>
      </c>
    </row>
    <row r="40" spans="1:25" x14ac:dyDescent="0.2">
      <c r="A40" s="6" t="s">
        <v>195</v>
      </c>
      <c r="B40" s="5" t="s">
        <v>41</v>
      </c>
      <c r="C40" s="90"/>
      <c r="D40" s="107">
        <f>投入係数表!AO40</f>
        <v>3.0698097475934206E-2</v>
      </c>
      <c r="E40" s="110">
        <f t="shared" si="9"/>
        <v>3.0698097475934207</v>
      </c>
      <c r="F40" s="85">
        <f>分析係数表!C43</f>
        <v>0.58313408441687564</v>
      </c>
      <c r="G40" s="110">
        <f>E40*F40</f>
        <v>1.7901106964968896</v>
      </c>
      <c r="H40" s="110">
        <v>3.8591433307379286</v>
      </c>
      <c r="I40" s="110">
        <f>C40+H40</f>
        <v>3.8591433307379286</v>
      </c>
      <c r="J40" s="85">
        <f>分析係数表!G43</f>
        <v>0.35547453496171444</v>
      </c>
      <c r="K40" s="111">
        <f>I40*J40</f>
        <v>1.3718271808446669</v>
      </c>
      <c r="L40" s="79"/>
      <c r="M40" s="80"/>
      <c r="N40" s="81">
        <f>分析係数表!H43</f>
        <v>3.5303064373624467E-2</v>
      </c>
      <c r="O40" s="82">
        <f t="shared" si="3"/>
        <v>0.33626419476536384</v>
      </c>
      <c r="P40" s="76">
        <f>分析係数表!C43</f>
        <v>0.58313408441687564</v>
      </c>
      <c r="Q40" s="82">
        <f>O40*P40</f>
        <v>0.19608711333667839</v>
      </c>
      <c r="R40" s="83">
        <v>0.40425261417119002</v>
      </c>
      <c r="S40" s="84">
        <f>I40+R40</f>
        <v>4.263395944909119</v>
      </c>
      <c r="T40" s="85">
        <f>分析係数表!F43</f>
        <v>0.6082654287782493</v>
      </c>
      <c r="U40" s="86">
        <f>S40*T40</f>
        <v>2.5932763624815944</v>
      </c>
      <c r="V40" s="87">
        <f>分析係数表!D43</f>
        <v>0.13569621261928955</v>
      </c>
      <c r="W40" s="167">
        <f>ROUND(S40*V40,0)</f>
        <v>1</v>
      </c>
      <c r="X40" s="76">
        <f>分析係数表!E43</f>
        <v>0.1090457500713911</v>
      </c>
      <c r="Y40" s="166">
        <f>ROUND(S40*X40,0)</f>
        <v>0</v>
      </c>
    </row>
    <row r="41" spans="1:25" x14ac:dyDescent="0.2">
      <c r="A41" s="6" t="s">
        <v>341</v>
      </c>
      <c r="B41" s="5" t="s">
        <v>42</v>
      </c>
      <c r="C41" s="90"/>
      <c r="D41" s="107">
        <f>投入係数表!AO41</f>
        <v>1.2885621162737814E-3</v>
      </c>
      <c r="E41" s="110">
        <f t="shared" si="9"/>
        <v>0.12885621162737815</v>
      </c>
      <c r="F41" s="85">
        <f>分析係数表!C44</f>
        <v>0.48869592147894036</v>
      </c>
      <c r="G41" s="110">
        <f>E41*F41</f>
        <v>6.297150507952691E-2</v>
      </c>
      <c r="H41" s="110">
        <v>8.9297630983695295E-2</v>
      </c>
      <c r="I41" s="110">
        <f>C41+H41</f>
        <v>8.9297630983695295E-2</v>
      </c>
      <c r="J41" s="85">
        <f>分析係数表!G44</f>
        <v>0.26651387949759747</v>
      </c>
      <c r="K41" s="111">
        <f>I41*J41</f>
        <v>2.3799058063409494E-2</v>
      </c>
      <c r="L41" s="79"/>
      <c r="M41" s="80"/>
      <c r="N41" s="81">
        <f>分析係数表!H44</f>
        <v>0.11648762971842183</v>
      </c>
      <c r="O41" s="82">
        <f t="shared" si="3"/>
        <v>1.1095529439834133</v>
      </c>
      <c r="P41" s="76">
        <f>分析係数表!C44</f>
        <v>0.48869592147894036</v>
      </c>
      <c r="Q41" s="82">
        <f>O41*P41</f>
        <v>0.54223399838964526</v>
      </c>
      <c r="R41" s="83">
        <v>0.55199825743772413</v>
      </c>
      <c r="S41" s="84">
        <f>I41+R41</f>
        <v>0.64129588842141938</v>
      </c>
      <c r="T41" s="85">
        <f>分析係数表!F44</f>
        <v>0.48744292920528731</v>
      </c>
      <c r="U41" s="86">
        <f>S41*T41</f>
        <v>0.31259514633944374</v>
      </c>
      <c r="V41" s="87">
        <f>分析係数表!D44</f>
        <v>0.16560852576338733</v>
      </c>
      <c r="W41" s="167">
        <f>ROUND(S41*V41,0)</f>
        <v>0</v>
      </c>
      <c r="X41" s="76">
        <f>分析係数表!E44</f>
        <v>0.11883889729949676</v>
      </c>
      <c r="Y41" s="166">
        <f>ROUND(S41*X41,0)</f>
        <v>0</v>
      </c>
    </row>
    <row r="42" spans="1:25" x14ac:dyDescent="0.2">
      <c r="A42" s="6" t="s">
        <v>342</v>
      </c>
      <c r="B42" s="5" t="s">
        <v>279</v>
      </c>
      <c r="C42" s="90"/>
      <c r="D42" s="107">
        <f>投入係数表!AO42</f>
        <v>3.7898885772758283E-4</v>
      </c>
      <c r="E42" s="110">
        <f t="shared" si="9"/>
        <v>3.7898885772758281E-2</v>
      </c>
      <c r="F42" s="85">
        <f>分析係数表!C45</f>
        <v>1</v>
      </c>
      <c r="G42" s="110">
        <f>E42*F42</f>
        <v>3.7898885772758281E-2</v>
      </c>
      <c r="H42" s="110">
        <v>0.20114771956674554</v>
      </c>
      <c r="I42" s="110">
        <f>C42+H42</f>
        <v>0.20114771956674554</v>
      </c>
      <c r="J42" s="85">
        <f>分析係数表!G45</f>
        <v>0</v>
      </c>
      <c r="K42" s="111">
        <f>I42*J42</f>
        <v>0</v>
      </c>
      <c r="L42" s="79"/>
      <c r="M42" s="80"/>
      <c r="N42" s="81">
        <f>分析係数表!H45</f>
        <v>0</v>
      </c>
      <c r="O42" s="82">
        <f t="shared" si="3"/>
        <v>0</v>
      </c>
      <c r="P42" s="76">
        <f>分析係数表!C45</f>
        <v>1</v>
      </c>
      <c r="Q42" s="82">
        <f>O42*P42</f>
        <v>0</v>
      </c>
      <c r="R42" s="83">
        <v>1.558451027006881E-2</v>
      </c>
      <c r="S42" s="84">
        <f>I42+R42</f>
        <v>0.21673222983681434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2.2739331463654969E-4</v>
      </c>
      <c r="E43" s="110">
        <f t="shared" si="9"/>
        <v>2.273933146365497E-2</v>
      </c>
      <c r="F43" s="85">
        <f>分析係数表!C46</f>
        <v>0.30494810971089692</v>
      </c>
      <c r="G43" s="110">
        <f>E43*F43</f>
        <v>6.934316145931106E-3</v>
      </c>
      <c r="H43" s="110">
        <v>8.9670117326997784E-2</v>
      </c>
      <c r="I43" s="110">
        <f>C43+H43</f>
        <v>100.089670117327</v>
      </c>
      <c r="J43" s="85">
        <f>分析係数表!G46</f>
        <v>9.2473281285530198E-3</v>
      </c>
      <c r="K43" s="111">
        <f>I43*J43</f>
        <v>0.92556202185355063</v>
      </c>
      <c r="L43" s="79"/>
      <c r="M43" s="80"/>
      <c r="N43" s="81">
        <f>分析係数表!H46</f>
        <v>2.1824388568312321E-2</v>
      </c>
      <c r="O43" s="82">
        <f t="shared" si="3"/>
        <v>0.20787885069979561</v>
      </c>
      <c r="P43" s="76">
        <f>分析係数表!C46</f>
        <v>0.30494810971089692</v>
      </c>
      <c r="Q43" s="82">
        <f>O43*P43</f>
        <v>6.3392262569776439E-2</v>
      </c>
      <c r="R43" s="83">
        <v>7.3493376141340966E-2</v>
      </c>
      <c r="S43" s="84">
        <f>I43+R43</f>
        <v>100.16316349346835</v>
      </c>
      <c r="T43" s="85">
        <f>分析係数表!F46</f>
        <v>0.31334798756916549</v>
      </c>
      <c r="U43" s="86">
        <f>S43*T43</f>
        <v>31.385925709239611</v>
      </c>
      <c r="V43" s="87">
        <f>分析係数表!D46</f>
        <v>1.3643598878192982E-3</v>
      </c>
      <c r="W43" s="167">
        <f>ROUND(S43*V43,0)</f>
        <v>0</v>
      </c>
      <c r="X43" s="76">
        <f>分析係数表!E46</f>
        <v>3.9414841203668609E-3</v>
      </c>
      <c r="Y43" s="166">
        <f>ROUND(S43*X43,0)</f>
        <v>0</v>
      </c>
    </row>
    <row r="44" spans="1:25" x14ac:dyDescent="0.2">
      <c r="A44" s="192">
        <v>40</v>
      </c>
      <c r="B44" s="14" t="s">
        <v>151</v>
      </c>
      <c r="C44" s="197">
        <f>SUM(C5:C43)</f>
        <v>100</v>
      </c>
      <c r="D44" s="108">
        <f>投入係数表!AO44</f>
        <v>0.68354430379746833</v>
      </c>
      <c r="E44" s="96">
        <f>SUM(E5:E43)</f>
        <v>68.35443037974683</v>
      </c>
      <c r="F44" s="98">
        <f>分析係数表!C47</f>
        <v>0.48015758503444039</v>
      </c>
      <c r="G44" s="96">
        <f>SUM(G5:G43)</f>
        <v>37.089996675852447</v>
      </c>
      <c r="H44" s="96">
        <f>SUM(H5:H43)</f>
        <v>43.454584527942785</v>
      </c>
      <c r="I44" s="96">
        <f>SUM(I5:I43)</f>
        <v>143.45458452794279</v>
      </c>
      <c r="J44" s="98">
        <f>分析係数表!G47</f>
        <v>0.24216917805049562</v>
      </c>
      <c r="K44" s="112">
        <f>SUM(K5:K43)</f>
        <v>15.183428803169393</v>
      </c>
      <c r="L44" s="94">
        <f>最終需要_まとめ!$L$33</f>
        <v>0.62733333333333341</v>
      </c>
      <c r="M44" s="91">
        <f>K44*L44</f>
        <v>9.5250710025216012</v>
      </c>
      <c r="N44" s="95">
        <f>分析係数表!H47</f>
        <v>1</v>
      </c>
      <c r="O44" s="96">
        <f>SUM(O5:O43)</f>
        <v>9.5250710025216012</v>
      </c>
      <c r="P44" s="92">
        <f>分析係数表!C47</f>
        <v>0.48015758503444039</v>
      </c>
      <c r="Q44" s="96">
        <f>SUM(Q5:Q43)</f>
        <v>5.034177247891515</v>
      </c>
      <c r="R44" s="91">
        <f>SUM(R5:R43)</f>
        <v>5.8389641906402838</v>
      </c>
      <c r="S44" s="97">
        <f>SUM(S5:S43)</f>
        <v>149.29354871858308</v>
      </c>
      <c r="T44" s="98">
        <f>分析係数表!F47</f>
        <v>0.48752883779285588</v>
      </c>
      <c r="U44" s="99">
        <f>SUM(U5:U43)</f>
        <v>63.208970896383519</v>
      </c>
      <c r="V44" s="100">
        <f>分析係数表!D47</f>
        <v>6.635127530274626E-2</v>
      </c>
      <c r="W44" s="164">
        <f>SUM(W5:W43)</f>
        <v>4</v>
      </c>
      <c r="X44" s="92">
        <f>分析係数表!E47</f>
        <v>5.6027434453383658E-2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W37" activePane="bottomRight" state="frozen"/>
      <selection activeCell="F63" sqref="F63"/>
      <selection pane="topRight" activeCell="F63" sqref="F63"/>
      <selection pane="bottomLeft" activeCell="F63" sqref="F63"/>
      <selection pane="bottomRight" activeCell="AE2" sqref="AE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400" t="s">
        <v>548</v>
      </c>
      <c r="K1" s="400"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81" t="s">
        <v>66</v>
      </c>
      <c r="U5" s="382"/>
      <c r="V5" s="383"/>
      <c r="W5" s="461" t="s">
        <v>67</v>
      </c>
      <c r="X5" s="462"/>
      <c r="Z5" s="104"/>
      <c r="AA5" s="105"/>
      <c r="AB5" s="378"/>
      <c r="AC5" s="378"/>
      <c r="AD5" s="378"/>
      <c r="AE5" s="378"/>
      <c r="AF5" s="378"/>
      <c r="AG5" s="378"/>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84" t="s">
        <v>440</v>
      </c>
      <c r="U6" s="385" t="s">
        <v>351</v>
      </c>
      <c r="V6" s="386" t="s">
        <v>352</v>
      </c>
      <c r="W6" s="218" t="s">
        <v>212</v>
      </c>
      <c r="X6" s="218" t="s">
        <v>214</v>
      </c>
      <c r="Z6" s="213" t="s">
        <v>1</v>
      </c>
      <c r="AA6" s="158" t="s">
        <v>350</v>
      </c>
      <c r="AB6" s="379" t="s">
        <v>53</v>
      </c>
      <c r="AC6" s="379" t="s">
        <v>54</v>
      </c>
      <c r="AD6" s="379" t="s">
        <v>55</v>
      </c>
      <c r="AE6" s="379" t="s">
        <v>56</v>
      </c>
      <c r="AF6" s="379" t="s">
        <v>57</v>
      </c>
      <c r="AG6" s="379"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7" t="s">
        <v>80</v>
      </c>
      <c r="U7" s="388"/>
      <c r="V7" s="389"/>
      <c r="W7" s="221" t="s">
        <v>81</v>
      </c>
      <c r="X7" s="221" t="s">
        <v>82</v>
      </c>
      <c r="Z7" s="219"/>
      <c r="AA7" s="220"/>
      <c r="AB7" s="380" t="s">
        <v>84</v>
      </c>
      <c r="AC7" s="380" t="s">
        <v>85</v>
      </c>
      <c r="AD7" s="380" t="s">
        <v>86</v>
      </c>
      <c r="AE7" s="380" t="s">
        <v>87</v>
      </c>
      <c r="AF7" s="380" t="s">
        <v>88</v>
      </c>
      <c r="AG7" s="380"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9">
        <f t="shared" ref="C8:C41" si="0">P8</f>
        <v>1.3183034008406591E-2</v>
      </c>
      <c r="D8" s="410">
        <f t="shared" ref="D8:E41" si="1">W8</f>
        <v>1.1778929188255614</v>
      </c>
      <c r="E8" s="410">
        <f t="shared" si="1"/>
        <v>1.069084628670121</v>
      </c>
      <c r="F8" s="410">
        <f t="shared" ref="F8:G41" si="2">AH8</f>
        <v>0.45595854922279794</v>
      </c>
      <c r="G8" s="410">
        <f t="shared" si="2"/>
        <v>0.12262521588946459</v>
      </c>
      <c r="H8" s="411">
        <f t="shared" ref="H8:H41" si="3">AN8</f>
        <v>1.0919276675383911E-2</v>
      </c>
      <c r="K8" s="224" t="s">
        <v>264</v>
      </c>
      <c r="L8" s="158" t="s">
        <v>265</v>
      </c>
      <c r="M8" s="390">
        <f>取引基本表!AX5</f>
        <v>20936</v>
      </c>
      <c r="N8" s="374">
        <f>ABS(取引基本表!BB5)</f>
        <v>20660</v>
      </c>
      <c r="O8" s="418">
        <f t="shared" ref="O8:O41" si="4">N8/M8</f>
        <v>0.98681696599159341</v>
      </c>
      <c r="P8" s="414">
        <f t="shared" ref="P8:P43" si="5">1-O8</f>
        <v>1.3183034008406591E-2</v>
      </c>
      <c r="R8" s="224" t="s">
        <v>264</v>
      </c>
      <c r="S8" s="158" t="s">
        <v>265</v>
      </c>
      <c r="T8" s="372">
        <f>取引基本表!BD5</f>
        <v>579</v>
      </c>
      <c r="U8" s="449">
        <f>雇用表!F5</f>
        <v>682</v>
      </c>
      <c r="V8" s="450">
        <f>雇用表!F51</f>
        <v>619</v>
      </c>
      <c r="W8" s="420">
        <f>U8/T8</f>
        <v>1.1778929188255614</v>
      </c>
      <c r="X8" s="420">
        <f>V8/T8</f>
        <v>1.069084628670121</v>
      </c>
      <c r="Z8" s="224" t="s">
        <v>264</v>
      </c>
      <c r="AA8" s="48" t="s">
        <v>265</v>
      </c>
      <c r="AB8" s="453">
        <f t="array" ref="AB8:AF47">TRANSPOSE(取引基本表!C46:AP50)</f>
        <v>71</v>
      </c>
      <c r="AC8" s="454">
        <v>118</v>
      </c>
      <c r="AD8" s="454">
        <v>93</v>
      </c>
      <c r="AE8" s="454">
        <v>23</v>
      </c>
      <c r="AF8" s="454">
        <v>-41</v>
      </c>
      <c r="AG8" s="375">
        <f t="array" ref="AG8:AG47">TRANSPOSE(取引基本表!C52:AP52)</f>
        <v>579</v>
      </c>
      <c r="AH8" s="411">
        <f>SUM(AB8:AF8)/AG8</f>
        <v>0.45595854922279794</v>
      </c>
      <c r="AI8" s="422">
        <f>AB8/AG8</f>
        <v>0.12262521588946459</v>
      </c>
      <c r="AK8" s="224" t="s">
        <v>264</v>
      </c>
      <c r="AL8" s="158" t="s">
        <v>265</v>
      </c>
      <c r="AM8" s="390">
        <f>取引基本表!AR5</f>
        <v>12334</v>
      </c>
      <c r="AN8" s="414">
        <f t="shared" ref="AN8:AN47" si="6">AM8/AM$47</f>
        <v>1.0919276675383911E-2</v>
      </c>
      <c r="AP8" s="224" t="s">
        <v>264</v>
      </c>
      <c r="AQ8" s="158" t="s">
        <v>265</v>
      </c>
      <c r="AR8" s="393">
        <f>取引基本表!AX5</f>
        <v>20936</v>
      </c>
      <c r="AS8" s="394">
        <f>取引基本表!AY5</f>
        <v>303</v>
      </c>
      <c r="AT8" s="394">
        <f>ABS(取引基本表!BB5)</f>
        <v>20660</v>
      </c>
      <c r="AU8" s="395">
        <f>AS8-AT8</f>
        <v>-20357</v>
      </c>
      <c r="AV8" s="418">
        <v>0.83011676085593211</v>
      </c>
      <c r="AW8" s="414">
        <v>0.16988323914406789</v>
      </c>
    </row>
    <row r="9" spans="1:49" x14ac:dyDescent="0.2">
      <c r="A9" s="225" t="s">
        <v>220</v>
      </c>
      <c r="B9" s="158" t="s">
        <v>266</v>
      </c>
      <c r="C9" s="412">
        <f t="shared" si="0"/>
        <v>2.8837209302325584E-2</v>
      </c>
      <c r="D9" s="413">
        <f t="shared" si="1"/>
        <v>5.8823529411764705E-2</v>
      </c>
      <c r="E9" s="413">
        <f t="shared" si="1"/>
        <v>0</v>
      </c>
      <c r="F9" s="413">
        <f t="shared" si="2"/>
        <v>0.73529411764705888</v>
      </c>
      <c r="G9" s="413">
        <f t="shared" si="2"/>
        <v>0.26470588235294118</v>
      </c>
      <c r="H9" s="414">
        <f t="shared" si="3"/>
        <v>5.6393540150961169E-4</v>
      </c>
      <c r="K9" s="225" t="s">
        <v>220</v>
      </c>
      <c r="L9" s="158" t="s">
        <v>266</v>
      </c>
      <c r="M9" s="390">
        <f>取引基本表!AX6</f>
        <v>1075</v>
      </c>
      <c r="N9" s="374">
        <f>ABS(取引基本表!BB6)</f>
        <v>1044</v>
      </c>
      <c r="O9" s="418">
        <f t="shared" si="4"/>
        <v>0.97116279069767442</v>
      </c>
      <c r="P9" s="414">
        <f t="shared" si="5"/>
        <v>2.8837209302325584E-2</v>
      </c>
      <c r="R9" s="225" t="s">
        <v>220</v>
      </c>
      <c r="S9" s="158" t="s">
        <v>266</v>
      </c>
      <c r="T9" s="372">
        <f>取引基本表!BD6</f>
        <v>34</v>
      </c>
      <c r="U9" s="449">
        <f>雇用表!F6</f>
        <v>2</v>
      </c>
      <c r="V9" s="450">
        <f>雇用表!F52</f>
        <v>0</v>
      </c>
      <c r="W9" s="420">
        <f t="shared" ref="W9:W47" si="7">U9/T9</f>
        <v>5.8823529411764705E-2</v>
      </c>
      <c r="X9" s="420">
        <f t="shared" ref="X9:X47" si="8">V9/T9</f>
        <v>0</v>
      </c>
      <c r="Z9" s="225" t="s">
        <v>220</v>
      </c>
      <c r="AA9" s="48" t="s">
        <v>266</v>
      </c>
      <c r="AB9" s="455">
        <v>9</v>
      </c>
      <c r="AC9" s="394">
        <v>14</v>
      </c>
      <c r="AD9" s="394">
        <v>2</v>
      </c>
      <c r="AE9" s="394">
        <v>2</v>
      </c>
      <c r="AF9" s="394">
        <v>-2</v>
      </c>
      <c r="AG9" s="376">
        <v>34</v>
      </c>
      <c r="AH9" s="414">
        <f t="shared" ref="AH9:AH41" si="9">SUM(AB9:AF9)/AG9</f>
        <v>0.73529411764705888</v>
      </c>
      <c r="AI9" s="418">
        <f t="shared" ref="AI9:AI41" si="10">AB9/AG9</f>
        <v>0.26470588235294118</v>
      </c>
      <c r="AK9" s="225" t="s">
        <v>220</v>
      </c>
      <c r="AL9" s="158" t="s">
        <v>266</v>
      </c>
      <c r="AM9" s="390">
        <f>取引基本表!AR6</f>
        <v>637</v>
      </c>
      <c r="AN9" s="414">
        <f t="shared" si="6"/>
        <v>5.6393540150961169E-4</v>
      </c>
      <c r="AP9" s="225" t="s">
        <v>220</v>
      </c>
      <c r="AQ9" s="158" t="s">
        <v>266</v>
      </c>
      <c r="AR9" s="393">
        <f>取引基本表!AX6</f>
        <v>1075</v>
      </c>
      <c r="AS9" s="394">
        <f>取引基本表!AY6</f>
        <v>3</v>
      </c>
      <c r="AT9" s="394">
        <f>ABS(取引基本表!BB6)</f>
        <v>1044</v>
      </c>
      <c r="AU9" s="395">
        <f t="shared" ref="AU9:AU47" si="11">AS9-AT9</f>
        <v>-1041</v>
      </c>
      <c r="AV9" s="418">
        <v>0.59023354564755837</v>
      </c>
      <c r="AW9" s="414">
        <v>0.40976645435244163</v>
      </c>
    </row>
    <row r="10" spans="1:49" x14ac:dyDescent="0.2">
      <c r="A10" s="225" t="s">
        <v>221</v>
      </c>
      <c r="B10" s="158" t="s">
        <v>267</v>
      </c>
      <c r="C10" s="412">
        <f t="shared" si="0"/>
        <v>7.2513812154696433E-3</v>
      </c>
      <c r="D10" s="413">
        <f t="shared" si="1"/>
        <v>3.8461538461538464E-2</v>
      </c>
      <c r="E10" s="413">
        <f t="shared" si="1"/>
        <v>0</v>
      </c>
      <c r="F10" s="413">
        <f t="shared" si="2"/>
        <v>0.57692307692307687</v>
      </c>
      <c r="G10" s="413">
        <f t="shared" si="2"/>
        <v>0.19230769230769232</v>
      </c>
      <c r="H10" s="414">
        <f t="shared" si="3"/>
        <v>1.0712116731972216E-3</v>
      </c>
      <c r="K10" s="225" t="s">
        <v>221</v>
      </c>
      <c r="L10" s="158" t="s">
        <v>267</v>
      </c>
      <c r="M10" s="390">
        <f>取引基本表!AX7</f>
        <v>2896</v>
      </c>
      <c r="N10" s="374">
        <f>ABS(取引基本表!BB7)</f>
        <v>2875</v>
      </c>
      <c r="O10" s="418">
        <f t="shared" si="4"/>
        <v>0.99274861878453036</v>
      </c>
      <c r="P10" s="414">
        <f t="shared" si="5"/>
        <v>7.2513812154696433E-3</v>
      </c>
      <c r="R10" s="225" t="s">
        <v>221</v>
      </c>
      <c r="S10" s="158" t="s">
        <v>267</v>
      </c>
      <c r="T10" s="372">
        <f>取引基本表!BD7</f>
        <v>26</v>
      </c>
      <c r="U10" s="449">
        <f>雇用表!F7</f>
        <v>1</v>
      </c>
      <c r="V10" s="450">
        <f>雇用表!F53</f>
        <v>0</v>
      </c>
      <c r="W10" s="420">
        <f t="shared" si="7"/>
        <v>3.8461538461538464E-2</v>
      </c>
      <c r="X10" s="420">
        <f t="shared" si="8"/>
        <v>0</v>
      </c>
      <c r="Z10" s="225" t="s">
        <v>221</v>
      </c>
      <c r="AA10" s="48" t="s">
        <v>267</v>
      </c>
      <c r="AB10" s="455">
        <v>5</v>
      </c>
      <c r="AC10" s="394">
        <v>4</v>
      </c>
      <c r="AD10" s="394">
        <v>4</v>
      </c>
      <c r="AE10" s="394">
        <v>2</v>
      </c>
      <c r="AF10" s="394">
        <v>0</v>
      </c>
      <c r="AG10" s="376">
        <v>26</v>
      </c>
      <c r="AH10" s="414">
        <f t="shared" si="9"/>
        <v>0.57692307692307687</v>
      </c>
      <c r="AI10" s="418">
        <f t="shared" si="10"/>
        <v>0.19230769230769232</v>
      </c>
      <c r="AK10" s="225" t="s">
        <v>221</v>
      </c>
      <c r="AL10" s="158" t="s">
        <v>267</v>
      </c>
      <c r="AM10" s="390">
        <f>取引基本表!AR7</f>
        <v>1210</v>
      </c>
      <c r="AN10" s="414">
        <f t="shared" si="6"/>
        <v>1.0712116731972216E-3</v>
      </c>
      <c r="AP10" s="225" t="s">
        <v>221</v>
      </c>
      <c r="AQ10" s="158" t="s">
        <v>267</v>
      </c>
      <c r="AR10" s="393">
        <f>取引基本表!AX7</f>
        <v>2896</v>
      </c>
      <c r="AS10" s="394">
        <f>取引基本表!AY7</f>
        <v>5</v>
      </c>
      <c r="AT10" s="394">
        <f>ABS(取引基本表!BB7)</f>
        <v>2875</v>
      </c>
      <c r="AU10" s="395">
        <f t="shared" si="11"/>
        <v>-2870</v>
      </c>
      <c r="AV10" s="418">
        <v>0.31992289294256238</v>
      </c>
      <c r="AW10" s="414">
        <v>0.68007710705743762</v>
      </c>
    </row>
    <row r="11" spans="1:49" x14ac:dyDescent="0.2">
      <c r="A11" s="225" t="s">
        <v>222</v>
      </c>
      <c r="B11" s="158" t="s">
        <v>27</v>
      </c>
      <c r="C11" s="412">
        <f t="shared" si="0"/>
        <v>1.1498343082089746E-2</v>
      </c>
      <c r="D11" s="413">
        <f t="shared" si="1"/>
        <v>2.781456953642384E-2</v>
      </c>
      <c r="E11" s="413">
        <f t="shared" si="1"/>
        <v>1.9867549668874173E-2</v>
      </c>
      <c r="F11" s="413">
        <f t="shared" si="2"/>
        <v>0.56026490066225165</v>
      </c>
      <c r="G11" s="413">
        <f t="shared" si="2"/>
        <v>0.33907284768211921</v>
      </c>
      <c r="H11" s="414">
        <f t="shared" si="3"/>
        <v>-2.0361874779781897E-5</v>
      </c>
      <c r="K11" s="225" t="s">
        <v>222</v>
      </c>
      <c r="L11" s="158" t="s">
        <v>27</v>
      </c>
      <c r="M11" s="390">
        <f>取引基本表!AX8</f>
        <v>44963</v>
      </c>
      <c r="N11" s="374">
        <f>ABS(取引基本表!BB8)</f>
        <v>44446</v>
      </c>
      <c r="O11" s="418">
        <f t="shared" si="4"/>
        <v>0.98850165691791025</v>
      </c>
      <c r="P11" s="414">
        <f t="shared" si="5"/>
        <v>1.1498343082089746E-2</v>
      </c>
      <c r="R11" s="225" t="s">
        <v>222</v>
      </c>
      <c r="S11" s="158" t="s">
        <v>27</v>
      </c>
      <c r="T11" s="372">
        <f>取引基本表!BD8</f>
        <v>755</v>
      </c>
      <c r="U11" s="449">
        <f>雇用表!F8</f>
        <v>21</v>
      </c>
      <c r="V11" s="450">
        <f>雇用表!F54</f>
        <v>15</v>
      </c>
      <c r="W11" s="420">
        <f t="shared" si="7"/>
        <v>2.781456953642384E-2</v>
      </c>
      <c r="X11" s="420">
        <f t="shared" si="8"/>
        <v>1.9867549668874173E-2</v>
      </c>
      <c r="Z11" s="225" t="s">
        <v>222</v>
      </c>
      <c r="AA11" s="48" t="s">
        <v>27</v>
      </c>
      <c r="AB11" s="455">
        <v>256</v>
      </c>
      <c r="AC11" s="394">
        <v>33</v>
      </c>
      <c r="AD11" s="394">
        <v>81</v>
      </c>
      <c r="AE11" s="394">
        <v>53</v>
      </c>
      <c r="AF11" s="394">
        <v>0</v>
      </c>
      <c r="AG11" s="376">
        <v>755</v>
      </c>
      <c r="AH11" s="414">
        <f t="shared" si="9"/>
        <v>0.56026490066225165</v>
      </c>
      <c r="AI11" s="418">
        <f t="shared" si="10"/>
        <v>0.33907284768211921</v>
      </c>
      <c r="AK11" s="225" t="s">
        <v>222</v>
      </c>
      <c r="AL11" s="158" t="s">
        <v>27</v>
      </c>
      <c r="AM11" s="390">
        <f>取引基本表!AR8</f>
        <v>-23</v>
      </c>
      <c r="AN11" s="414">
        <f t="shared" si="6"/>
        <v>-2.0361874779781897E-5</v>
      </c>
      <c r="AP11" s="225" t="s">
        <v>222</v>
      </c>
      <c r="AQ11" s="158" t="s">
        <v>27</v>
      </c>
      <c r="AR11" s="393">
        <f>取引基本表!AX8</f>
        <v>44963</v>
      </c>
      <c r="AS11" s="394">
        <f>取引基本表!AY8</f>
        <v>238</v>
      </c>
      <c r="AT11" s="394">
        <f>ABS(取引基本表!BB8)</f>
        <v>44446</v>
      </c>
      <c r="AU11" s="395">
        <f t="shared" si="11"/>
        <v>-44208</v>
      </c>
      <c r="AV11" s="418">
        <v>0.97885279843965589</v>
      </c>
      <c r="AW11" s="414">
        <v>2.1147201560344109E-2</v>
      </c>
    </row>
    <row r="12" spans="1:49" x14ac:dyDescent="0.2">
      <c r="A12" s="225" t="s">
        <v>223</v>
      </c>
      <c r="B12" s="158" t="s">
        <v>191</v>
      </c>
      <c r="C12" s="412">
        <f t="shared" si="0"/>
        <v>1.9264738750820132E-2</v>
      </c>
      <c r="D12" s="413">
        <f t="shared" si="1"/>
        <v>0.12266881028938907</v>
      </c>
      <c r="E12" s="413">
        <f t="shared" si="1"/>
        <v>0.12057877813504823</v>
      </c>
      <c r="F12" s="413">
        <f t="shared" si="2"/>
        <v>0.30139335476956058</v>
      </c>
      <c r="G12" s="413">
        <f t="shared" si="2"/>
        <v>0.14212218649517686</v>
      </c>
      <c r="H12" s="414">
        <f t="shared" si="3"/>
        <v>9.1393832299599312E-2</v>
      </c>
      <c r="K12" s="225" t="s">
        <v>223</v>
      </c>
      <c r="L12" s="158" t="s">
        <v>191</v>
      </c>
      <c r="M12" s="390">
        <f>取引基本表!AX9</f>
        <v>138699</v>
      </c>
      <c r="N12" s="374">
        <f>ABS(取引基本表!BB9)</f>
        <v>136027</v>
      </c>
      <c r="O12" s="418">
        <f t="shared" si="4"/>
        <v>0.98073526124917987</v>
      </c>
      <c r="P12" s="414">
        <f t="shared" si="5"/>
        <v>1.9264738750820132E-2</v>
      </c>
      <c r="R12" s="225" t="s">
        <v>223</v>
      </c>
      <c r="S12" s="158" t="s">
        <v>191</v>
      </c>
      <c r="T12" s="372">
        <f>取引基本表!BD9</f>
        <v>18660</v>
      </c>
      <c r="U12" s="449">
        <f>雇用表!F9</f>
        <v>2289</v>
      </c>
      <c r="V12" s="450">
        <f>雇用表!F55</f>
        <v>2250</v>
      </c>
      <c r="W12" s="420">
        <f t="shared" si="7"/>
        <v>0.12266881028938907</v>
      </c>
      <c r="X12" s="420">
        <f t="shared" si="8"/>
        <v>0.12057877813504823</v>
      </c>
      <c r="Z12" s="225" t="s">
        <v>223</v>
      </c>
      <c r="AA12" s="48" t="s">
        <v>191</v>
      </c>
      <c r="AB12" s="455">
        <v>2652</v>
      </c>
      <c r="AC12" s="394">
        <v>1393</v>
      </c>
      <c r="AD12" s="394">
        <v>944</v>
      </c>
      <c r="AE12" s="394">
        <v>715</v>
      </c>
      <c r="AF12" s="394">
        <v>-80</v>
      </c>
      <c r="AG12" s="376">
        <v>18660</v>
      </c>
      <c r="AH12" s="414">
        <f t="shared" si="9"/>
        <v>0.30139335476956058</v>
      </c>
      <c r="AI12" s="418">
        <f t="shared" si="10"/>
        <v>0.14212218649517686</v>
      </c>
      <c r="AK12" s="225" t="s">
        <v>223</v>
      </c>
      <c r="AL12" s="158" t="s">
        <v>191</v>
      </c>
      <c r="AM12" s="390">
        <f>取引基本表!AR9</f>
        <v>103235</v>
      </c>
      <c r="AN12" s="414">
        <f t="shared" si="6"/>
        <v>9.1393832299599312E-2</v>
      </c>
      <c r="AP12" s="225" t="s">
        <v>223</v>
      </c>
      <c r="AQ12" s="158" t="s">
        <v>191</v>
      </c>
      <c r="AR12" s="393">
        <f>取引基本表!AX9</f>
        <v>138699</v>
      </c>
      <c r="AS12" s="394">
        <f>取引基本表!AY9</f>
        <v>15988</v>
      </c>
      <c r="AT12" s="394">
        <f>ABS(取引基本表!BB9)</f>
        <v>136027</v>
      </c>
      <c r="AU12" s="395">
        <f t="shared" si="11"/>
        <v>-120039</v>
      </c>
      <c r="AV12" s="418">
        <v>0.73020703224841943</v>
      </c>
      <c r="AW12" s="414">
        <v>0.26979296775158057</v>
      </c>
    </row>
    <row r="13" spans="1:49" x14ac:dyDescent="0.2">
      <c r="A13" s="225" t="s">
        <v>224</v>
      </c>
      <c r="B13" s="158" t="s">
        <v>28</v>
      </c>
      <c r="C13" s="412">
        <f t="shared" si="0"/>
        <v>0</v>
      </c>
      <c r="D13" s="413">
        <f t="shared" si="1"/>
        <v>0.27464788732394368</v>
      </c>
      <c r="E13" s="413">
        <f t="shared" si="1"/>
        <v>0.21361502347417841</v>
      </c>
      <c r="F13" s="413">
        <f t="shared" si="2"/>
        <v>0.38262910798122068</v>
      </c>
      <c r="G13" s="413">
        <f t="shared" si="2"/>
        <v>0.24491392801251957</v>
      </c>
      <c r="H13" s="414">
        <f t="shared" si="3"/>
        <v>1.4139108787299856E-2</v>
      </c>
      <c r="K13" s="225" t="s">
        <v>224</v>
      </c>
      <c r="L13" s="158" t="s">
        <v>28</v>
      </c>
      <c r="M13" s="390">
        <f>取引基本表!AX10</f>
        <v>22994</v>
      </c>
      <c r="N13" s="374">
        <f>ABS(取引基本表!BB10)</f>
        <v>22994</v>
      </c>
      <c r="O13" s="418">
        <f t="shared" si="4"/>
        <v>1</v>
      </c>
      <c r="P13" s="414">
        <f t="shared" si="5"/>
        <v>0</v>
      </c>
      <c r="R13" s="225" t="s">
        <v>224</v>
      </c>
      <c r="S13" s="158" t="s">
        <v>28</v>
      </c>
      <c r="T13" s="372">
        <f>取引基本表!BD10</f>
        <v>1278</v>
      </c>
      <c r="U13" s="449">
        <f>雇用表!F10</f>
        <v>351</v>
      </c>
      <c r="V13" s="450">
        <f>雇用表!F56</f>
        <v>273</v>
      </c>
      <c r="W13" s="420">
        <f t="shared" si="7"/>
        <v>0.27464788732394368</v>
      </c>
      <c r="X13" s="420">
        <f t="shared" si="8"/>
        <v>0.21361502347417841</v>
      </c>
      <c r="Z13" s="225" t="s">
        <v>224</v>
      </c>
      <c r="AA13" s="48" t="s">
        <v>28</v>
      </c>
      <c r="AB13" s="455">
        <v>313</v>
      </c>
      <c r="AC13" s="394">
        <v>-26</v>
      </c>
      <c r="AD13" s="394">
        <v>145</v>
      </c>
      <c r="AE13" s="394">
        <v>57</v>
      </c>
      <c r="AF13" s="394">
        <v>0</v>
      </c>
      <c r="AG13" s="376">
        <v>1278</v>
      </c>
      <c r="AH13" s="414">
        <f t="shared" si="9"/>
        <v>0.38262910798122068</v>
      </c>
      <c r="AI13" s="418">
        <f t="shared" si="10"/>
        <v>0.24491392801251957</v>
      </c>
      <c r="AK13" s="225" t="s">
        <v>224</v>
      </c>
      <c r="AL13" s="158" t="s">
        <v>28</v>
      </c>
      <c r="AM13" s="390">
        <f>取引基本表!AR10</f>
        <v>15971</v>
      </c>
      <c r="AN13" s="414">
        <f t="shared" si="6"/>
        <v>1.4139108787299856E-2</v>
      </c>
      <c r="AP13" s="225" t="s">
        <v>224</v>
      </c>
      <c r="AQ13" s="158" t="s">
        <v>28</v>
      </c>
      <c r="AR13" s="393">
        <f>取引基本表!AX10</f>
        <v>22994</v>
      </c>
      <c r="AS13" s="394">
        <f>取引基本表!AY10</f>
        <v>1278</v>
      </c>
      <c r="AT13" s="394">
        <f>ABS(取引基本表!BB10)</f>
        <v>22994</v>
      </c>
      <c r="AU13" s="395">
        <f t="shared" si="11"/>
        <v>-21716</v>
      </c>
      <c r="AV13" s="418">
        <v>0.93315766467397665</v>
      </c>
      <c r="AW13" s="414">
        <v>6.684233532602335E-2</v>
      </c>
    </row>
    <row r="14" spans="1:49" x14ac:dyDescent="0.2">
      <c r="A14" s="225" t="s">
        <v>225</v>
      </c>
      <c r="B14" s="158" t="s">
        <v>268</v>
      </c>
      <c r="C14" s="412">
        <f t="shared" si="0"/>
        <v>0.18033902375567878</v>
      </c>
      <c r="D14" s="413">
        <f t="shared" si="1"/>
        <v>2.8339018630280766E-2</v>
      </c>
      <c r="E14" s="413">
        <f t="shared" si="1"/>
        <v>2.6744444220172376E-2</v>
      </c>
      <c r="F14" s="413">
        <f t="shared" si="2"/>
        <v>0.29273560341521504</v>
      </c>
      <c r="G14" s="413">
        <f t="shared" si="2"/>
        <v>0.15919504269018833</v>
      </c>
      <c r="H14" s="414">
        <f t="shared" si="3"/>
        <v>1.121673710694942E-3</v>
      </c>
      <c r="K14" s="225" t="s">
        <v>225</v>
      </c>
      <c r="L14" s="158" t="s">
        <v>268</v>
      </c>
      <c r="M14" s="390">
        <f>取引基本表!AX11</f>
        <v>49967</v>
      </c>
      <c r="N14" s="374">
        <f>ABS(取引基本表!BB11)</f>
        <v>40956</v>
      </c>
      <c r="O14" s="418">
        <f t="shared" si="4"/>
        <v>0.81966097624432122</v>
      </c>
      <c r="P14" s="414">
        <f t="shared" si="5"/>
        <v>0.18033902375567878</v>
      </c>
      <c r="R14" s="225" t="s">
        <v>225</v>
      </c>
      <c r="S14" s="158" t="s">
        <v>268</v>
      </c>
      <c r="T14" s="372">
        <f>取引基本表!BD11</f>
        <v>49543</v>
      </c>
      <c r="U14" s="449">
        <f>雇用表!F11</f>
        <v>1404</v>
      </c>
      <c r="V14" s="450">
        <f>雇用表!F57</f>
        <v>1325</v>
      </c>
      <c r="W14" s="420">
        <f t="shared" si="7"/>
        <v>2.8339018630280766E-2</v>
      </c>
      <c r="X14" s="420">
        <f t="shared" si="8"/>
        <v>2.6744444220172376E-2</v>
      </c>
      <c r="Z14" s="225" t="s">
        <v>225</v>
      </c>
      <c r="AA14" s="48" t="s">
        <v>268</v>
      </c>
      <c r="AB14" s="455">
        <v>7887</v>
      </c>
      <c r="AC14" s="394">
        <v>2966</v>
      </c>
      <c r="AD14" s="394">
        <v>2490</v>
      </c>
      <c r="AE14" s="394">
        <v>1160</v>
      </c>
      <c r="AF14" s="394">
        <v>0</v>
      </c>
      <c r="AG14" s="376">
        <v>49543</v>
      </c>
      <c r="AH14" s="414">
        <f t="shared" si="9"/>
        <v>0.29273560341521504</v>
      </c>
      <c r="AI14" s="418">
        <f t="shared" si="10"/>
        <v>0.15919504269018833</v>
      </c>
      <c r="AK14" s="225" t="s">
        <v>225</v>
      </c>
      <c r="AL14" s="158" t="s">
        <v>268</v>
      </c>
      <c r="AM14" s="390">
        <f>取引基本表!AR11</f>
        <v>1267</v>
      </c>
      <c r="AN14" s="414">
        <f t="shared" si="6"/>
        <v>1.121673710694942E-3</v>
      </c>
      <c r="AP14" s="225" t="s">
        <v>225</v>
      </c>
      <c r="AQ14" s="158" t="s">
        <v>268</v>
      </c>
      <c r="AR14" s="393">
        <f>取引基本表!AX11</f>
        <v>49967</v>
      </c>
      <c r="AS14" s="394">
        <f>取引基本表!AY11</f>
        <v>40532</v>
      </c>
      <c r="AT14" s="394">
        <f>ABS(取引基本表!BB11)</f>
        <v>40956</v>
      </c>
      <c r="AU14" s="395">
        <f t="shared" si="11"/>
        <v>-424</v>
      </c>
      <c r="AV14" s="418">
        <v>0.78289172072298208</v>
      </c>
      <c r="AW14" s="414">
        <v>0.21710827927701792</v>
      </c>
    </row>
    <row r="15" spans="1:49" x14ac:dyDescent="0.2">
      <c r="A15" s="225" t="s">
        <v>226</v>
      </c>
      <c r="B15" s="158" t="s">
        <v>29</v>
      </c>
      <c r="C15" s="412">
        <f t="shared" si="0"/>
        <v>0</v>
      </c>
      <c r="D15" s="413">
        <f t="shared" si="1"/>
        <v>2.6531599874437584E-2</v>
      </c>
      <c r="E15" s="413">
        <f t="shared" si="1"/>
        <v>2.4295019357538975E-2</v>
      </c>
      <c r="F15" s="413">
        <f t="shared" si="2"/>
        <v>0.30336402636810716</v>
      </c>
      <c r="G15" s="413">
        <f t="shared" si="2"/>
        <v>9.56040075337449E-2</v>
      </c>
      <c r="H15" s="414">
        <f t="shared" si="3"/>
        <v>8.3271214860273276E-3</v>
      </c>
      <c r="K15" s="225" t="s">
        <v>226</v>
      </c>
      <c r="L15" s="158" t="s">
        <v>29</v>
      </c>
      <c r="M15" s="390">
        <f>取引基本表!AX12</f>
        <v>132942</v>
      </c>
      <c r="N15" s="374">
        <f>ABS(取引基本表!BB12)</f>
        <v>132942</v>
      </c>
      <c r="O15" s="418">
        <f t="shared" si="4"/>
        <v>1</v>
      </c>
      <c r="P15" s="414">
        <f t="shared" si="5"/>
        <v>0</v>
      </c>
      <c r="R15" s="225" t="s">
        <v>226</v>
      </c>
      <c r="S15" s="158" t="s">
        <v>29</v>
      </c>
      <c r="T15" s="372">
        <f>取引基本表!BD12</f>
        <v>152912</v>
      </c>
      <c r="U15" s="449">
        <f>雇用表!F12</f>
        <v>4057</v>
      </c>
      <c r="V15" s="450">
        <f>雇用表!F58</f>
        <v>3715</v>
      </c>
      <c r="W15" s="420">
        <f t="shared" si="7"/>
        <v>2.6531599874437584E-2</v>
      </c>
      <c r="X15" s="420">
        <f t="shared" si="8"/>
        <v>2.4295019357538975E-2</v>
      </c>
      <c r="Z15" s="225" t="s">
        <v>226</v>
      </c>
      <c r="AA15" s="48" t="s">
        <v>29</v>
      </c>
      <c r="AB15" s="455">
        <v>14619</v>
      </c>
      <c r="AC15" s="394">
        <v>9204</v>
      </c>
      <c r="AD15" s="394">
        <v>19573</v>
      </c>
      <c r="AE15" s="394">
        <v>2992</v>
      </c>
      <c r="AF15" s="394">
        <v>0</v>
      </c>
      <c r="AG15" s="376">
        <v>152912</v>
      </c>
      <c r="AH15" s="414">
        <f t="shared" si="9"/>
        <v>0.30336402636810716</v>
      </c>
      <c r="AI15" s="418">
        <f t="shared" si="10"/>
        <v>9.56040075337449E-2</v>
      </c>
      <c r="AK15" s="225" t="s">
        <v>226</v>
      </c>
      <c r="AL15" s="158" t="s">
        <v>29</v>
      </c>
      <c r="AM15" s="390">
        <f>取引基本表!AR12</f>
        <v>9406</v>
      </c>
      <c r="AN15" s="414">
        <f t="shared" si="6"/>
        <v>8.3271214860273276E-3</v>
      </c>
      <c r="AP15" s="225" t="s">
        <v>226</v>
      </c>
      <c r="AQ15" s="158" t="s">
        <v>29</v>
      </c>
      <c r="AR15" s="393">
        <f>取引基本表!AX12</f>
        <v>132942</v>
      </c>
      <c r="AS15" s="394">
        <f>取引基本表!AY12</f>
        <v>152912</v>
      </c>
      <c r="AT15" s="394">
        <f>ABS(取引基本表!BB12)</f>
        <v>132942</v>
      </c>
      <c r="AU15" s="395">
        <f t="shared" si="11"/>
        <v>19970</v>
      </c>
      <c r="AV15" s="418">
        <v>0.8222762164835401</v>
      </c>
      <c r="AW15" s="414">
        <v>0.1777237835164599</v>
      </c>
    </row>
    <row r="16" spans="1:49" x14ac:dyDescent="0.2">
      <c r="A16" s="225" t="s">
        <v>227</v>
      </c>
      <c r="B16" s="158" t="s">
        <v>30</v>
      </c>
      <c r="C16" s="412">
        <f t="shared" si="0"/>
        <v>5.2745741191408291E-2</v>
      </c>
      <c r="D16" s="413">
        <f t="shared" si="1"/>
        <v>4.2588663231282207E-2</v>
      </c>
      <c r="E16" s="413">
        <f t="shared" si="1"/>
        <v>4.1527735677478021E-2</v>
      </c>
      <c r="F16" s="413">
        <f t="shared" si="2"/>
        <v>0.28872385571385267</v>
      </c>
      <c r="G16" s="413">
        <f t="shared" si="2"/>
        <v>3.3494998484389207E-2</v>
      </c>
      <c r="H16" s="414">
        <f t="shared" si="3"/>
        <v>1.6486921479299057E-2</v>
      </c>
      <c r="K16" s="225" t="s">
        <v>227</v>
      </c>
      <c r="L16" s="158" t="s">
        <v>30</v>
      </c>
      <c r="M16" s="390">
        <f>取引基本表!AX13</f>
        <v>56706</v>
      </c>
      <c r="N16" s="374">
        <f>ABS(取引基本表!BB13)</f>
        <v>53715</v>
      </c>
      <c r="O16" s="418">
        <f t="shared" si="4"/>
        <v>0.94725425880859171</v>
      </c>
      <c r="P16" s="414">
        <f t="shared" si="5"/>
        <v>5.2745741191408291E-2</v>
      </c>
      <c r="R16" s="225" t="s">
        <v>227</v>
      </c>
      <c r="S16" s="158" t="s">
        <v>30</v>
      </c>
      <c r="T16" s="372">
        <f>取引基本表!BD13</f>
        <v>6598</v>
      </c>
      <c r="U16" s="449">
        <f>雇用表!F13</f>
        <v>281</v>
      </c>
      <c r="V16" s="450">
        <f>雇用表!F59</f>
        <v>274</v>
      </c>
      <c r="W16" s="420">
        <f t="shared" si="7"/>
        <v>4.2588663231282207E-2</v>
      </c>
      <c r="X16" s="420">
        <f t="shared" si="8"/>
        <v>4.1527735677478021E-2</v>
      </c>
      <c r="Z16" s="225" t="s">
        <v>227</v>
      </c>
      <c r="AA16" s="48" t="s">
        <v>30</v>
      </c>
      <c r="AB16" s="455">
        <v>221</v>
      </c>
      <c r="AC16" s="394">
        <v>181</v>
      </c>
      <c r="AD16" s="394">
        <v>619</v>
      </c>
      <c r="AE16" s="394">
        <v>898</v>
      </c>
      <c r="AF16" s="394">
        <v>-14</v>
      </c>
      <c r="AG16" s="376">
        <v>6598</v>
      </c>
      <c r="AH16" s="414">
        <f t="shared" si="9"/>
        <v>0.28872385571385267</v>
      </c>
      <c r="AI16" s="418">
        <f t="shared" si="10"/>
        <v>3.3494998484389207E-2</v>
      </c>
      <c r="AK16" s="225" t="s">
        <v>227</v>
      </c>
      <c r="AL16" s="158" t="s">
        <v>30</v>
      </c>
      <c r="AM16" s="390">
        <f>取引基本表!AR13</f>
        <v>18623</v>
      </c>
      <c r="AN16" s="414">
        <f t="shared" si="6"/>
        <v>1.6486921479299057E-2</v>
      </c>
      <c r="AP16" s="225" t="s">
        <v>227</v>
      </c>
      <c r="AQ16" s="158" t="s">
        <v>30</v>
      </c>
      <c r="AR16" s="393">
        <f>取引基本表!AX13</f>
        <v>56706</v>
      </c>
      <c r="AS16" s="394">
        <f>取引基本表!AY13</f>
        <v>3607</v>
      </c>
      <c r="AT16" s="394">
        <f>ABS(取引基本表!BB13)</f>
        <v>53715</v>
      </c>
      <c r="AU16" s="395">
        <f t="shared" si="11"/>
        <v>-50108</v>
      </c>
      <c r="AV16" s="418">
        <v>0.87631747448336361</v>
      </c>
      <c r="AW16" s="414">
        <v>0.12368252551663639</v>
      </c>
    </row>
    <row r="17" spans="1:49" x14ac:dyDescent="0.2">
      <c r="A17" s="225" t="s">
        <v>2</v>
      </c>
      <c r="B17" s="158" t="s">
        <v>375</v>
      </c>
      <c r="C17" s="412">
        <f t="shared" si="0"/>
        <v>0.15216261717207402</v>
      </c>
      <c r="D17" s="413">
        <f t="shared" si="1"/>
        <v>4.0646402101510458E-2</v>
      </c>
      <c r="E17" s="413">
        <f t="shared" si="1"/>
        <v>3.8910779622853928E-2</v>
      </c>
      <c r="F17" s="413">
        <f t="shared" si="2"/>
        <v>0.32270850924101696</v>
      </c>
      <c r="G17" s="413">
        <f t="shared" si="2"/>
        <v>0.21223848391031053</v>
      </c>
      <c r="H17" s="414">
        <f t="shared" si="3"/>
        <v>2.8913862187290294E-3</v>
      </c>
      <c r="K17" s="225" t="s">
        <v>2</v>
      </c>
      <c r="L17" s="158" t="s">
        <v>375</v>
      </c>
      <c r="M17" s="390">
        <f>取引基本表!AX14</f>
        <v>48113</v>
      </c>
      <c r="N17" s="374">
        <f>ABS(取引基本表!BB14)</f>
        <v>40792</v>
      </c>
      <c r="O17" s="418">
        <f t="shared" si="4"/>
        <v>0.84783738282792598</v>
      </c>
      <c r="P17" s="414">
        <f t="shared" si="5"/>
        <v>0.15216261717207402</v>
      </c>
      <c r="R17" s="225" t="s">
        <v>2</v>
      </c>
      <c r="S17" s="158" t="s">
        <v>375</v>
      </c>
      <c r="T17" s="372">
        <f>取引基本表!BD14</f>
        <v>42636</v>
      </c>
      <c r="U17" s="449">
        <f>雇用表!F14</f>
        <v>1733</v>
      </c>
      <c r="V17" s="450">
        <f>雇用表!F60</f>
        <v>1659</v>
      </c>
      <c r="W17" s="420">
        <f t="shared" si="7"/>
        <v>4.0646402101510458E-2</v>
      </c>
      <c r="X17" s="420">
        <f t="shared" si="8"/>
        <v>3.8910779622853928E-2</v>
      </c>
      <c r="Z17" s="225" t="s">
        <v>2</v>
      </c>
      <c r="AA17" s="48" t="s">
        <v>375</v>
      </c>
      <c r="AB17" s="455">
        <v>9049</v>
      </c>
      <c r="AC17" s="394">
        <v>-271</v>
      </c>
      <c r="AD17" s="394">
        <v>3426</v>
      </c>
      <c r="AE17" s="394">
        <v>1555</v>
      </c>
      <c r="AF17" s="394">
        <v>0</v>
      </c>
      <c r="AG17" s="376">
        <v>42636</v>
      </c>
      <c r="AH17" s="414">
        <f t="shared" si="9"/>
        <v>0.32270850924101696</v>
      </c>
      <c r="AI17" s="418">
        <f t="shared" si="10"/>
        <v>0.21223848391031053</v>
      </c>
      <c r="AK17" s="225" t="s">
        <v>2</v>
      </c>
      <c r="AL17" s="158" t="s">
        <v>375</v>
      </c>
      <c r="AM17" s="390">
        <f>取引基本表!AR14</f>
        <v>3266</v>
      </c>
      <c r="AN17" s="414">
        <f t="shared" si="6"/>
        <v>2.8913862187290294E-3</v>
      </c>
      <c r="AP17" s="225" t="s">
        <v>2</v>
      </c>
      <c r="AQ17" s="158" t="s">
        <v>365</v>
      </c>
      <c r="AR17" s="393">
        <f>取引基本表!AX14</f>
        <v>48113</v>
      </c>
      <c r="AS17" s="394">
        <f>取引基本表!AY14</f>
        <v>35315</v>
      </c>
      <c r="AT17" s="394">
        <f>ABS(取引基本表!BB14)</f>
        <v>40792</v>
      </c>
      <c r="AU17" s="395">
        <f t="shared" si="11"/>
        <v>-5477</v>
      </c>
      <c r="AV17" s="418">
        <v>0.80716043298169571</v>
      </c>
      <c r="AW17" s="414">
        <v>0.19283956701830429</v>
      </c>
    </row>
    <row r="18" spans="1:49" x14ac:dyDescent="0.2">
      <c r="A18" s="225" t="s">
        <v>3</v>
      </c>
      <c r="B18" s="158" t="s">
        <v>31</v>
      </c>
      <c r="C18" s="412">
        <f t="shared" si="0"/>
        <v>0.19097312809809552</v>
      </c>
      <c r="D18" s="413">
        <f t="shared" si="1"/>
        <v>5.4057091481231737E-2</v>
      </c>
      <c r="E18" s="413">
        <f t="shared" si="1"/>
        <v>5.3232936240353634E-2</v>
      </c>
      <c r="F18" s="413">
        <f t="shared" si="2"/>
        <v>0.45875477635423689</v>
      </c>
      <c r="G18" s="413">
        <f t="shared" si="2"/>
        <v>0.21574136510077171</v>
      </c>
      <c r="H18" s="414">
        <f t="shared" si="3"/>
        <v>4.4087885392745155E-4</v>
      </c>
      <c r="K18" s="225" t="s">
        <v>3</v>
      </c>
      <c r="L18" s="158" t="s">
        <v>31</v>
      </c>
      <c r="M18" s="390">
        <f>取引基本表!AX15</f>
        <v>22998</v>
      </c>
      <c r="N18" s="374">
        <f>ABS(取引基本表!BB15)</f>
        <v>18606</v>
      </c>
      <c r="O18" s="418">
        <f t="shared" si="4"/>
        <v>0.80902687190190448</v>
      </c>
      <c r="P18" s="414">
        <f t="shared" si="5"/>
        <v>0.19097312809809552</v>
      </c>
      <c r="R18" s="225" t="s">
        <v>3</v>
      </c>
      <c r="S18" s="158" t="s">
        <v>31</v>
      </c>
      <c r="T18" s="372">
        <f>取引基本表!BD15</f>
        <v>26694</v>
      </c>
      <c r="U18" s="449">
        <f>雇用表!F15</f>
        <v>1443</v>
      </c>
      <c r="V18" s="450">
        <f>雇用表!F61</f>
        <v>1421</v>
      </c>
      <c r="W18" s="420">
        <f t="shared" si="7"/>
        <v>5.4057091481231737E-2</v>
      </c>
      <c r="X18" s="420">
        <f t="shared" si="8"/>
        <v>5.3232936240353634E-2</v>
      </c>
      <c r="Z18" s="225" t="s">
        <v>3</v>
      </c>
      <c r="AA18" s="48" t="s">
        <v>31</v>
      </c>
      <c r="AB18" s="455">
        <v>5759</v>
      </c>
      <c r="AC18" s="394">
        <v>2560</v>
      </c>
      <c r="AD18" s="394">
        <v>3101</v>
      </c>
      <c r="AE18" s="394">
        <v>826</v>
      </c>
      <c r="AF18" s="394">
        <v>0</v>
      </c>
      <c r="AG18" s="376">
        <v>26694</v>
      </c>
      <c r="AH18" s="414">
        <f t="shared" si="9"/>
        <v>0.45875477635423689</v>
      </c>
      <c r="AI18" s="418">
        <f t="shared" si="10"/>
        <v>0.21574136510077171</v>
      </c>
      <c r="AK18" s="225" t="s">
        <v>3</v>
      </c>
      <c r="AL18" s="158" t="s">
        <v>31</v>
      </c>
      <c r="AM18" s="390">
        <f>取引基本表!AR15</f>
        <v>498</v>
      </c>
      <c r="AN18" s="414">
        <f t="shared" si="6"/>
        <v>4.4087885392745155E-4</v>
      </c>
      <c r="AP18" s="225" t="s">
        <v>3</v>
      </c>
      <c r="AQ18" s="158" t="s">
        <v>31</v>
      </c>
      <c r="AR18" s="393">
        <f>取引基本表!AX15</f>
        <v>22998</v>
      </c>
      <c r="AS18" s="394">
        <f>取引基本表!AY15</f>
        <v>22302</v>
      </c>
      <c r="AT18" s="394">
        <f>ABS(取引基本表!BB15)</f>
        <v>18606</v>
      </c>
      <c r="AU18" s="395">
        <f t="shared" si="11"/>
        <v>3696</v>
      </c>
      <c r="AV18" s="418">
        <v>0.69369460950567885</v>
      </c>
      <c r="AW18" s="414">
        <v>0.30630539049432115</v>
      </c>
    </row>
    <row r="19" spans="1:49" x14ac:dyDescent="0.2">
      <c r="A19" s="225" t="s">
        <v>4</v>
      </c>
      <c r="B19" s="158" t="s">
        <v>32</v>
      </c>
      <c r="C19" s="412">
        <f t="shared" si="0"/>
        <v>0.34654894752252985</v>
      </c>
      <c r="D19" s="413">
        <f t="shared" si="1"/>
        <v>8.6675411052373579E-3</v>
      </c>
      <c r="E19" s="413">
        <f t="shared" si="1"/>
        <v>9.7168673900658482E-3</v>
      </c>
      <c r="F19" s="413">
        <f t="shared" si="2"/>
        <v>0.23996184268055168</v>
      </c>
      <c r="G19" s="413">
        <f t="shared" si="2"/>
        <v>5.7665249016256609E-2</v>
      </c>
      <c r="H19" s="414">
        <f t="shared" si="3"/>
        <v>-1.1331825964400361E-4</v>
      </c>
      <c r="K19" s="225" t="s">
        <v>4</v>
      </c>
      <c r="L19" s="158" t="s">
        <v>32</v>
      </c>
      <c r="M19" s="390">
        <f>取引基本表!AX16</f>
        <v>245896</v>
      </c>
      <c r="N19" s="374">
        <f>ABS(取引基本表!BB16)</f>
        <v>160681</v>
      </c>
      <c r="O19" s="418">
        <f t="shared" si="4"/>
        <v>0.65345105247747015</v>
      </c>
      <c r="P19" s="414">
        <f t="shared" si="5"/>
        <v>0.34654894752252985</v>
      </c>
      <c r="R19" s="225" t="s">
        <v>4</v>
      </c>
      <c r="S19" s="158" t="s">
        <v>32</v>
      </c>
      <c r="T19" s="372">
        <f>取引基本表!BD16</f>
        <v>377385</v>
      </c>
      <c r="U19" s="449">
        <f>雇用表!F16</f>
        <v>3271</v>
      </c>
      <c r="V19" s="450">
        <f>雇用表!F62</f>
        <v>3667</v>
      </c>
      <c r="W19" s="420">
        <f t="shared" si="7"/>
        <v>8.6675411052373579E-3</v>
      </c>
      <c r="X19" s="420">
        <f t="shared" si="8"/>
        <v>9.7168673900658482E-3</v>
      </c>
      <c r="Z19" s="225" t="s">
        <v>4</v>
      </c>
      <c r="AA19" s="48" t="s">
        <v>32</v>
      </c>
      <c r="AB19" s="455">
        <v>21762</v>
      </c>
      <c r="AC19" s="394">
        <v>41394</v>
      </c>
      <c r="AD19" s="394">
        <v>20779</v>
      </c>
      <c r="AE19" s="394">
        <v>6624</v>
      </c>
      <c r="AF19" s="394">
        <v>-1</v>
      </c>
      <c r="AG19" s="376">
        <v>377385</v>
      </c>
      <c r="AH19" s="414">
        <f t="shared" si="9"/>
        <v>0.23996184268055168</v>
      </c>
      <c r="AI19" s="418">
        <f t="shared" si="10"/>
        <v>5.7665249016256609E-2</v>
      </c>
      <c r="AK19" s="225" t="s">
        <v>4</v>
      </c>
      <c r="AL19" s="158" t="s">
        <v>32</v>
      </c>
      <c r="AM19" s="390">
        <f>取引基本表!AR16</f>
        <v>-128</v>
      </c>
      <c r="AN19" s="414">
        <f t="shared" si="6"/>
        <v>-1.1331825964400361E-4</v>
      </c>
      <c r="AP19" s="225" t="s">
        <v>4</v>
      </c>
      <c r="AQ19" s="158" t="s">
        <v>32</v>
      </c>
      <c r="AR19" s="393">
        <f>取引基本表!AX16</f>
        <v>245896</v>
      </c>
      <c r="AS19" s="394">
        <f>取引基本表!AY16</f>
        <v>292170</v>
      </c>
      <c r="AT19" s="394">
        <f>ABS(取引基本表!BB16)</f>
        <v>160681</v>
      </c>
      <c r="AU19" s="395">
        <f t="shared" si="11"/>
        <v>131489</v>
      </c>
      <c r="AV19" s="418">
        <v>0.63033685044372512</v>
      </c>
      <c r="AW19" s="414">
        <v>0.36966314955627488</v>
      </c>
    </row>
    <row r="20" spans="1:49" x14ac:dyDescent="0.2">
      <c r="A20" s="225" t="s">
        <v>5</v>
      </c>
      <c r="B20" s="158" t="s">
        <v>33</v>
      </c>
      <c r="C20" s="412">
        <f t="shared" si="0"/>
        <v>0.26243263202551737</v>
      </c>
      <c r="D20" s="413">
        <f t="shared" si="1"/>
        <v>2.3460737656157048E-2</v>
      </c>
      <c r="E20" s="413">
        <f t="shared" si="1"/>
        <v>2.5307356732103905E-2</v>
      </c>
      <c r="F20" s="413">
        <f t="shared" si="2"/>
        <v>0.22264772952607575</v>
      </c>
      <c r="G20" s="413">
        <f t="shared" si="2"/>
        <v>0.1000148720999405</v>
      </c>
      <c r="H20" s="414">
        <f t="shared" si="3"/>
        <v>5.5154121686104877E-4</v>
      </c>
      <c r="K20" s="225" t="s">
        <v>5</v>
      </c>
      <c r="L20" s="158" t="s">
        <v>33</v>
      </c>
      <c r="M20" s="390">
        <f>取引基本表!AX17</f>
        <v>63643</v>
      </c>
      <c r="N20" s="374">
        <f>ABS(取引基本表!BB17)</f>
        <v>46941</v>
      </c>
      <c r="O20" s="418">
        <f t="shared" si="4"/>
        <v>0.73756736797448263</v>
      </c>
      <c r="P20" s="414">
        <f t="shared" si="5"/>
        <v>0.26243263202551737</v>
      </c>
      <c r="R20" s="225" t="s">
        <v>5</v>
      </c>
      <c r="S20" s="158" t="s">
        <v>33</v>
      </c>
      <c r="T20" s="372">
        <f>取引基本表!BD17</f>
        <v>80688</v>
      </c>
      <c r="U20" s="449">
        <f>雇用表!F17</f>
        <v>1893</v>
      </c>
      <c r="V20" s="450">
        <f>雇用表!F63</f>
        <v>2042</v>
      </c>
      <c r="W20" s="420">
        <f t="shared" si="7"/>
        <v>2.3460737656157048E-2</v>
      </c>
      <c r="X20" s="420">
        <f t="shared" si="8"/>
        <v>2.5307356732103905E-2</v>
      </c>
      <c r="Z20" s="225" t="s">
        <v>5</v>
      </c>
      <c r="AA20" s="48" t="s">
        <v>33</v>
      </c>
      <c r="AB20" s="455">
        <v>8070</v>
      </c>
      <c r="AC20" s="394">
        <v>6888</v>
      </c>
      <c r="AD20" s="394">
        <v>2418</v>
      </c>
      <c r="AE20" s="394">
        <v>589</v>
      </c>
      <c r="AF20" s="394">
        <v>0</v>
      </c>
      <c r="AG20" s="376">
        <v>80688</v>
      </c>
      <c r="AH20" s="414">
        <f t="shared" si="9"/>
        <v>0.22264772952607575</v>
      </c>
      <c r="AI20" s="418">
        <f t="shared" si="10"/>
        <v>0.1000148720999405</v>
      </c>
      <c r="AK20" s="225" t="s">
        <v>5</v>
      </c>
      <c r="AL20" s="158" t="s">
        <v>33</v>
      </c>
      <c r="AM20" s="390">
        <f>取引基本表!AR17</f>
        <v>623</v>
      </c>
      <c r="AN20" s="414">
        <f t="shared" si="6"/>
        <v>5.5154121686104877E-4</v>
      </c>
      <c r="AP20" s="225" t="s">
        <v>5</v>
      </c>
      <c r="AQ20" s="158" t="s">
        <v>33</v>
      </c>
      <c r="AR20" s="393">
        <f>取引基本表!AX17</f>
        <v>63643</v>
      </c>
      <c r="AS20" s="394">
        <f>取引基本表!AY17</f>
        <v>63986</v>
      </c>
      <c r="AT20" s="394">
        <f>ABS(取引基本表!BB17)</f>
        <v>46941</v>
      </c>
      <c r="AU20" s="395">
        <f t="shared" si="11"/>
        <v>17045</v>
      </c>
      <c r="AV20" s="418">
        <v>0.88159848319713086</v>
      </c>
      <c r="AW20" s="414">
        <v>0.11840151680286914</v>
      </c>
    </row>
    <row r="21" spans="1:49" x14ac:dyDescent="0.2">
      <c r="A21" s="225" t="s">
        <v>6</v>
      </c>
      <c r="B21" s="158" t="s">
        <v>34</v>
      </c>
      <c r="C21" s="412">
        <f t="shared" si="0"/>
        <v>0.1872140973927936</v>
      </c>
      <c r="D21" s="413">
        <f t="shared" si="1"/>
        <v>9.4188148317021936E-2</v>
      </c>
      <c r="E21" s="413">
        <f t="shared" si="1"/>
        <v>8.1600416877005005E-2</v>
      </c>
      <c r="F21" s="413">
        <f t="shared" si="2"/>
        <v>0.425556514517416</v>
      </c>
      <c r="G21" s="413">
        <f t="shared" si="2"/>
        <v>0.28516992623231124</v>
      </c>
      <c r="H21" s="414">
        <f t="shared" si="3"/>
        <v>9.0743137605549761E-4</v>
      </c>
      <c r="K21" s="225" t="s">
        <v>6</v>
      </c>
      <c r="L21" s="158" t="s">
        <v>34</v>
      </c>
      <c r="M21" s="390">
        <f>取引基本表!AX18</f>
        <v>44377</v>
      </c>
      <c r="N21" s="374">
        <f>ABS(取引基本表!BB18)</f>
        <v>36069</v>
      </c>
      <c r="O21" s="418">
        <f t="shared" si="4"/>
        <v>0.8127859026072064</v>
      </c>
      <c r="P21" s="414">
        <f t="shared" si="5"/>
        <v>0.1872140973927936</v>
      </c>
      <c r="R21" s="225" t="s">
        <v>6</v>
      </c>
      <c r="S21" s="158" t="s">
        <v>34</v>
      </c>
      <c r="T21" s="372">
        <f>取引基本表!BD18</f>
        <v>61409</v>
      </c>
      <c r="U21" s="449">
        <f>雇用表!F18</f>
        <v>5784</v>
      </c>
      <c r="V21" s="450">
        <f>雇用表!F64</f>
        <v>5011</v>
      </c>
      <c r="W21" s="420">
        <f t="shared" si="7"/>
        <v>9.4188148317021936E-2</v>
      </c>
      <c r="X21" s="420">
        <f t="shared" si="8"/>
        <v>8.1600416877005005E-2</v>
      </c>
      <c r="Z21" s="225" t="s">
        <v>6</v>
      </c>
      <c r="AA21" s="48" t="s">
        <v>34</v>
      </c>
      <c r="AB21" s="455">
        <v>17512</v>
      </c>
      <c r="AC21" s="394">
        <v>1814</v>
      </c>
      <c r="AD21" s="394">
        <v>5113</v>
      </c>
      <c r="AE21" s="394">
        <v>1695</v>
      </c>
      <c r="AF21" s="394">
        <v>-1</v>
      </c>
      <c r="AG21" s="376">
        <v>61409</v>
      </c>
      <c r="AH21" s="414">
        <f t="shared" si="9"/>
        <v>0.425556514517416</v>
      </c>
      <c r="AI21" s="418">
        <f t="shared" si="10"/>
        <v>0.28516992623231124</v>
      </c>
      <c r="AK21" s="225" t="s">
        <v>6</v>
      </c>
      <c r="AL21" s="158" t="s">
        <v>34</v>
      </c>
      <c r="AM21" s="390">
        <f>取引基本表!AR18</f>
        <v>1025</v>
      </c>
      <c r="AN21" s="414">
        <f t="shared" si="6"/>
        <v>9.0743137605549761E-4</v>
      </c>
      <c r="AP21" s="225" t="s">
        <v>6</v>
      </c>
      <c r="AQ21" s="158" t="s">
        <v>34</v>
      </c>
      <c r="AR21" s="393">
        <f>取引基本表!AX18</f>
        <v>44377</v>
      </c>
      <c r="AS21" s="394">
        <f>取引基本表!AY18</f>
        <v>53101</v>
      </c>
      <c r="AT21" s="394">
        <f>ABS(取引基本表!BB18)</f>
        <v>36069</v>
      </c>
      <c r="AU21" s="395">
        <f t="shared" si="11"/>
        <v>17032</v>
      </c>
      <c r="AV21" s="418">
        <v>0.73741787363403832</v>
      </c>
      <c r="AW21" s="414">
        <v>0.26258212636596168</v>
      </c>
    </row>
    <row r="22" spans="1:49" x14ac:dyDescent="0.2">
      <c r="A22" s="225" t="s">
        <v>7</v>
      </c>
      <c r="B22" s="158" t="s">
        <v>269</v>
      </c>
      <c r="C22" s="412">
        <f t="shared" si="0"/>
        <v>8.038175161462835E-2</v>
      </c>
      <c r="D22" s="413">
        <f t="shared" si="1"/>
        <v>4.4848872285594421E-2</v>
      </c>
      <c r="E22" s="413">
        <f t="shared" si="1"/>
        <v>4.3889965439399083E-2</v>
      </c>
      <c r="F22" s="413">
        <f t="shared" si="2"/>
        <v>0.41254969334958147</v>
      </c>
      <c r="G22" s="413">
        <f t="shared" si="2"/>
        <v>0.19463811255169108</v>
      </c>
      <c r="H22" s="414">
        <f t="shared" si="3"/>
        <v>4.3379646269970129E-5</v>
      </c>
      <c r="K22" s="225" t="s">
        <v>7</v>
      </c>
      <c r="L22" s="158" t="s">
        <v>269</v>
      </c>
      <c r="M22" s="390">
        <f>取引基本表!AX19</f>
        <v>24309</v>
      </c>
      <c r="N22" s="374">
        <f>ABS(取引基本表!BB19)</f>
        <v>22355</v>
      </c>
      <c r="O22" s="418">
        <f t="shared" si="4"/>
        <v>0.91961824838537165</v>
      </c>
      <c r="P22" s="414">
        <f t="shared" si="5"/>
        <v>8.038175161462835E-2</v>
      </c>
      <c r="R22" s="225" t="s">
        <v>7</v>
      </c>
      <c r="S22" s="158" t="s">
        <v>269</v>
      </c>
      <c r="T22" s="372">
        <f>取引基本表!BD19</f>
        <v>50057</v>
      </c>
      <c r="U22" s="449">
        <f>雇用表!F19</f>
        <v>2245</v>
      </c>
      <c r="V22" s="450">
        <f>雇用表!F65</f>
        <v>2197</v>
      </c>
      <c r="W22" s="420">
        <f t="shared" si="7"/>
        <v>4.4848872285594421E-2</v>
      </c>
      <c r="X22" s="420">
        <f t="shared" si="8"/>
        <v>4.3889965439399083E-2</v>
      </c>
      <c r="Z22" s="225" t="s">
        <v>7</v>
      </c>
      <c r="AA22" s="48" t="s">
        <v>269</v>
      </c>
      <c r="AB22" s="455">
        <v>9743</v>
      </c>
      <c r="AC22" s="394">
        <v>5313</v>
      </c>
      <c r="AD22" s="394">
        <v>5270</v>
      </c>
      <c r="AE22" s="394">
        <v>325</v>
      </c>
      <c r="AF22" s="394">
        <v>0</v>
      </c>
      <c r="AG22" s="376">
        <v>50057</v>
      </c>
      <c r="AH22" s="414">
        <f t="shared" si="9"/>
        <v>0.41254969334958147</v>
      </c>
      <c r="AI22" s="418">
        <f t="shared" si="10"/>
        <v>0.19463811255169108</v>
      </c>
      <c r="AK22" s="225" t="s">
        <v>7</v>
      </c>
      <c r="AL22" s="158" t="s">
        <v>269</v>
      </c>
      <c r="AM22" s="390">
        <f>取引基本表!AR19</f>
        <v>49</v>
      </c>
      <c r="AN22" s="414">
        <f t="shared" si="6"/>
        <v>4.3379646269970129E-5</v>
      </c>
      <c r="AP22" s="225" t="s">
        <v>7</v>
      </c>
      <c r="AQ22" s="158" t="s">
        <v>269</v>
      </c>
      <c r="AR22" s="393">
        <f>取引基本表!AX19</f>
        <v>24309</v>
      </c>
      <c r="AS22" s="394">
        <f>取引基本表!AY19</f>
        <v>48103</v>
      </c>
      <c r="AT22" s="394">
        <f>ABS(取引基本表!BB19)</f>
        <v>22355</v>
      </c>
      <c r="AU22" s="395">
        <f t="shared" si="11"/>
        <v>25748</v>
      </c>
      <c r="AV22" s="418">
        <v>0.80743251432126495</v>
      </c>
      <c r="AW22" s="414">
        <v>0.19256748567873505</v>
      </c>
    </row>
    <row r="23" spans="1:49" x14ac:dyDescent="0.2">
      <c r="A23" s="225" t="s">
        <v>8</v>
      </c>
      <c r="B23" s="158" t="s">
        <v>270</v>
      </c>
      <c r="C23" s="412">
        <f t="shared" si="0"/>
        <v>0</v>
      </c>
      <c r="D23" s="413">
        <f t="shared" si="1"/>
        <v>7.0128249566724435E-2</v>
      </c>
      <c r="E23" s="413">
        <f t="shared" si="1"/>
        <v>7.0031195840554589E-2</v>
      </c>
      <c r="F23" s="413">
        <f t="shared" si="2"/>
        <v>0.44051299826689777</v>
      </c>
      <c r="G23" s="413">
        <f t="shared" si="2"/>
        <v>0.21584748700173309</v>
      </c>
      <c r="H23" s="414">
        <f t="shared" si="3"/>
        <v>2.5673668200594567E-5</v>
      </c>
      <c r="K23" s="225" t="s">
        <v>8</v>
      </c>
      <c r="L23" s="158" t="s">
        <v>270</v>
      </c>
      <c r="M23" s="390">
        <f>取引基本表!AX20</f>
        <v>21355</v>
      </c>
      <c r="N23" s="374">
        <f>ABS(取引基本表!BB20)</f>
        <v>21355</v>
      </c>
      <c r="O23" s="418">
        <f t="shared" si="4"/>
        <v>1</v>
      </c>
      <c r="P23" s="414">
        <f t="shared" si="5"/>
        <v>0</v>
      </c>
      <c r="R23" s="225" t="s">
        <v>8</v>
      </c>
      <c r="S23" s="158" t="s">
        <v>270</v>
      </c>
      <c r="T23" s="372">
        <f>取引基本表!BD20</f>
        <v>72125</v>
      </c>
      <c r="U23" s="449">
        <f>雇用表!F20</f>
        <v>5058</v>
      </c>
      <c r="V23" s="450">
        <f>雇用表!F66</f>
        <v>5051</v>
      </c>
      <c r="W23" s="420">
        <f t="shared" si="7"/>
        <v>7.0128249566724435E-2</v>
      </c>
      <c r="X23" s="420">
        <f t="shared" si="8"/>
        <v>7.0031195840554589E-2</v>
      </c>
      <c r="Z23" s="225" t="s">
        <v>8</v>
      </c>
      <c r="AA23" s="48" t="s">
        <v>270</v>
      </c>
      <c r="AB23" s="455">
        <v>15568</v>
      </c>
      <c r="AC23" s="394">
        <v>8061</v>
      </c>
      <c r="AD23" s="394">
        <v>7438</v>
      </c>
      <c r="AE23" s="394">
        <v>705</v>
      </c>
      <c r="AF23" s="394">
        <v>0</v>
      </c>
      <c r="AG23" s="376">
        <v>72125</v>
      </c>
      <c r="AH23" s="414">
        <f t="shared" si="9"/>
        <v>0.44051299826689777</v>
      </c>
      <c r="AI23" s="418">
        <f t="shared" si="10"/>
        <v>0.21584748700173309</v>
      </c>
      <c r="AK23" s="225" t="s">
        <v>8</v>
      </c>
      <c r="AL23" s="158" t="s">
        <v>270</v>
      </c>
      <c r="AM23" s="390">
        <f>取引基本表!AR20</f>
        <v>29</v>
      </c>
      <c r="AN23" s="414">
        <f t="shared" si="6"/>
        <v>2.5673668200594567E-5</v>
      </c>
      <c r="AP23" s="225" t="s">
        <v>8</v>
      </c>
      <c r="AQ23" s="158" t="s">
        <v>270</v>
      </c>
      <c r="AR23" s="393">
        <f>取引基本表!AX20</f>
        <v>21355</v>
      </c>
      <c r="AS23" s="394">
        <f>取引基本表!AY20</f>
        <v>72125</v>
      </c>
      <c r="AT23" s="394">
        <f>ABS(取引基本表!BB20)</f>
        <v>21355</v>
      </c>
      <c r="AU23" s="395">
        <f t="shared" si="11"/>
        <v>50770</v>
      </c>
      <c r="AV23" s="418">
        <v>0.79883567479416906</v>
      </c>
      <c r="AW23" s="414">
        <v>0.20116432520583094</v>
      </c>
    </row>
    <row r="24" spans="1:49" x14ac:dyDescent="0.2">
      <c r="A24" s="225" t="s">
        <v>9</v>
      </c>
      <c r="B24" s="158" t="s">
        <v>271</v>
      </c>
      <c r="C24" s="412">
        <f t="shared" si="0"/>
        <v>0.43147437344773087</v>
      </c>
      <c r="D24" s="413">
        <f t="shared" si="1"/>
        <v>4.8716936439005133E-2</v>
      </c>
      <c r="E24" s="413">
        <f t="shared" si="1"/>
        <v>4.4926964074220289E-2</v>
      </c>
      <c r="F24" s="413">
        <f t="shared" si="2"/>
        <v>0.39163047769443349</v>
      </c>
      <c r="G24" s="413">
        <f t="shared" si="2"/>
        <v>0.20829056454796685</v>
      </c>
      <c r="H24" s="414">
        <f t="shared" si="3"/>
        <v>3.3906948002854204E-4</v>
      </c>
      <c r="K24" s="225" t="s">
        <v>9</v>
      </c>
      <c r="L24" s="158" t="s">
        <v>271</v>
      </c>
      <c r="M24" s="390">
        <f>取引基本表!AX21</f>
        <v>17716</v>
      </c>
      <c r="N24" s="374">
        <f>ABS(取引基本表!BB21)</f>
        <v>10072</v>
      </c>
      <c r="O24" s="418">
        <f t="shared" si="4"/>
        <v>0.56852562655226913</v>
      </c>
      <c r="P24" s="414">
        <f t="shared" si="5"/>
        <v>0.43147437344773087</v>
      </c>
      <c r="R24" s="225" t="s">
        <v>9</v>
      </c>
      <c r="S24" s="158" t="s">
        <v>271</v>
      </c>
      <c r="T24" s="372">
        <f>取引基本表!BD21</f>
        <v>12665</v>
      </c>
      <c r="U24" s="449">
        <f>雇用表!F21</f>
        <v>617</v>
      </c>
      <c r="V24" s="450">
        <f>雇用表!F67</f>
        <v>569</v>
      </c>
      <c r="W24" s="420">
        <f t="shared" si="7"/>
        <v>4.8716936439005133E-2</v>
      </c>
      <c r="X24" s="420">
        <f t="shared" si="8"/>
        <v>4.4926964074220289E-2</v>
      </c>
      <c r="Z24" s="225" t="s">
        <v>9</v>
      </c>
      <c r="AA24" s="48" t="s">
        <v>271</v>
      </c>
      <c r="AB24" s="455">
        <v>2638</v>
      </c>
      <c r="AC24" s="394">
        <v>306</v>
      </c>
      <c r="AD24" s="394">
        <v>1817</v>
      </c>
      <c r="AE24" s="394">
        <v>199</v>
      </c>
      <c r="AF24" s="394">
        <v>0</v>
      </c>
      <c r="AG24" s="376">
        <v>12665</v>
      </c>
      <c r="AH24" s="414">
        <f t="shared" si="9"/>
        <v>0.39163047769443349</v>
      </c>
      <c r="AI24" s="418">
        <f t="shared" si="10"/>
        <v>0.20829056454796685</v>
      </c>
      <c r="AK24" s="225" t="s">
        <v>9</v>
      </c>
      <c r="AL24" s="158" t="s">
        <v>271</v>
      </c>
      <c r="AM24" s="390">
        <f>取引基本表!AR21</f>
        <v>383</v>
      </c>
      <c r="AN24" s="414">
        <f t="shared" si="6"/>
        <v>3.3906948002854204E-4</v>
      </c>
      <c r="AP24" s="225" t="s">
        <v>9</v>
      </c>
      <c r="AQ24" s="158" t="s">
        <v>271</v>
      </c>
      <c r="AR24" s="393">
        <f>取引基本表!AX21</f>
        <v>17716</v>
      </c>
      <c r="AS24" s="394">
        <f>取引基本表!AY21</f>
        <v>5021</v>
      </c>
      <c r="AT24" s="394">
        <f>ABS(取引基本表!BB21)</f>
        <v>10072</v>
      </c>
      <c r="AU24" s="395">
        <f t="shared" si="11"/>
        <v>-5051</v>
      </c>
      <c r="AV24" s="418">
        <v>0.53203541493025519</v>
      </c>
      <c r="AW24" s="414">
        <v>0.46796458506974481</v>
      </c>
    </row>
    <row r="25" spans="1:49" x14ac:dyDescent="0.2">
      <c r="A25" s="225" t="s">
        <v>10</v>
      </c>
      <c r="B25" s="158" t="s">
        <v>272</v>
      </c>
      <c r="C25" s="412">
        <f t="shared" si="0"/>
        <v>2.0402938023075357E-2</v>
      </c>
      <c r="D25" s="413">
        <f t="shared" si="1"/>
        <v>8.9406598768067336E-2</v>
      </c>
      <c r="E25" s="413">
        <f t="shared" si="1"/>
        <v>8.5991339879246204E-2</v>
      </c>
      <c r="F25" s="413">
        <f t="shared" si="2"/>
        <v>0.34975910227480639</v>
      </c>
      <c r="G25" s="413">
        <f t="shared" si="2"/>
        <v>0.19686528023418917</v>
      </c>
      <c r="H25" s="414">
        <f t="shared" si="3"/>
        <v>5.1170276620495381E-4</v>
      </c>
      <c r="K25" s="225" t="s">
        <v>10</v>
      </c>
      <c r="L25" s="158" t="s">
        <v>272</v>
      </c>
      <c r="M25" s="390">
        <f>取引基本表!AX22</f>
        <v>62491</v>
      </c>
      <c r="N25" s="374">
        <f>ABS(取引基本表!BB22)</f>
        <v>61216</v>
      </c>
      <c r="O25" s="418">
        <f t="shared" si="4"/>
        <v>0.97959706197692464</v>
      </c>
      <c r="P25" s="414">
        <f t="shared" si="5"/>
        <v>2.0402938023075357E-2</v>
      </c>
      <c r="R25" s="225" t="s">
        <v>10</v>
      </c>
      <c r="S25" s="158" t="s">
        <v>272</v>
      </c>
      <c r="T25" s="372">
        <f>取引基本表!BD22</f>
        <v>16397</v>
      </c>
      <c r="U25" s="449">
        <f>雇用表!F22</f>
        <v>1466</v>
      </c>
      <c r="V25" s="450">
        <f>雇用表!F68</f>
        <v>1410</v>
      </c>
      <c r="W25" s="420">
        <f t="shared" si="7"/>
        <v>8.9406598768067336E-2</v>
      </c>
      <c r="X25" s="420">
        <f t="shared" si="8"/>
        <v>8.5991339879246204E-2</v>
      </c>
      <c r="Z25" s="225" t="s">
        <v>10</v>
      </c>
      <c r="AA25" s="48" t="s">
        <v>272</v>
      </c>
      <c r="AB25" s="455">
        <v>3228</v>
      </c>
      <c r="AC25" s="394">
        <v>-701</v>
      </c>
      <c r="AD25" s="394">
        <v>3078</v>
      </c>
      <c r="AE25" s="394">
        <v>130</v>
      </c>
      <c r="AF25" s="394">
        <v>0</v>
      </c>
      <c r="AG25" s="376">
        <v>16397</v>
      </c>
      <c r="AH25" s="414">
        <f t="shared" si="9"/>
        <v>0.34975910227480639</v>
      </c>
      <c r="AI25" s="418">
        <f t="shared" si="10"/>
        <v>0.19686528023418917</v>
      </c>
      <c r="AK25" s="225" t="s">
        <v>10</v>
      </c>
      <c r="AL25" s="158" t="s">
        <v>272</v>
      </c>
      <c r="AM25" s="390">
        <f>取引基本表!AR22</f>
        <v>578</v>
      </c>
      <c r="AN25" s="414">
        <f t="shared" si="6"/>
        <v>5.1170276620495381E-4</v>
      </c>
      <c r="AP25" s="225" t="s">
        <v>10</v>
      </c>
      <c r="AQ25" s="158" t="s">
        <v>272</v>
      </c>
      <c r="AR25" s="393">
        <f>取引基本表!AX22</f>
        <v>62491</v>
      </c>
      <c r="AS25" s="394">
        <f>取引基本表!AY22</f>
        <v>15122</v>
      </c>
      <c r="AT25" s="394">
        <f>ABS(取引基本表!BB22)</f>
        <v>61216</v>
      </c>
      <c r="AU25" s="395">
        <f t="shared" si="11"/>
        <v>-46094</v>
      </c>
      <c r="AV25" s="418">
        <v>0.88160188384965898</v>
      </c>
      <c r="AW25" s="414">
        <v>0.11839811615034102</v>
      </c>
    </row>
    <row r="26" spans="1:49" x14ac:dyDescent="0.2">
      <c r="A26" s="225" t="s">
        <v>11</v>
      </c>
      <c r="B26" s="158" t="s">
        <v>35</v>
      </c>
      <c r="C26" s="412">
        <f t="shared" si="0"/>
        <v>0.47286916478187335</v>
      </c>
      <c r="D26" s="413">
        <f t="shared" si="1"/>
        <v>2.4038203573536514E-2</v>
      </c>
      <c r="E26" s="413">
        <f t="shared" si="1"/>
        <v>2.5471604105504413E-2</v>
      </c>
      <c r="F26" s="413">
        <f t="shared" si="2"/>
        <v>0.33423527698357336</v>
      </c>
      <c r="G26" s="413">
        <f t="shared" si="2"/>
        <v>0.19643719482749369</v>
      </c>
      <c r="H26" s="414">
        <f t="shared" si="3"/>
        <v>1.0239367117519889E-2</v>
      </c>
      <c r="K26" s="225" t="s">
        <v>11</v>
      </c>
      <c r="L26" s="158" t="s">
        <v>35</v>
      </c>
      <c r="M26" s="390">
        <f>取引基本表!AX23</f>
        <v>49077</v>
      </c>
      <c r="N26" s="374">
        <f>ABS(取引基本表!BB23)</f>
        <v>25870</v>
      </c>
      <c r="O26" s="418">
        <f t="shared" si="4"/>
        <v>0.52713083521812665</v>
      </c>
      <c r="P26" s="414">
        <f t="shared" si="5"/>
        <v>0.47286916478187335</v>
      </c>
      <c r="R26" s="225" t="s">
        <v>11</v>
      </c>
      <c r="S26" s="158" t="s">
        <v>35</v>
      </c>
      <c r="T26" s="372">
        <f>取引基本表!BD23</f>
        <v>130459</v>
      </c>
      <c r="U26" s="449">
        <f>雇用表!F23</f>
        <v>3136</v>
      </c>
      <c r="V26" s="450">
        <f>雇用表!F69</f>
        <v>3323</v>
      </c>
      <c r="W26" s="420">
        <f t="shared" si="7"/>
        <v>2.4038203573536514E-2</v>
      </c>
      <c r="X26" s="420">
        <f t="shared" si="8"/>
        <v>2.5471604105504413E-2</v>
      </c>
      <c r="Z26" s="225" t="s">
        <v>11</v>
      </c>
      <c r="AA26" s="48" t="s">
        <v>35</v>
      </c>
      <c r="AB26" s="455">
        <v>25627</v>
      </c>
      <c r="AC26" s="394">
        <v>-2908</v>
      </c>
      <c r="AD26" s="394">
        <v>20368</v>
      </c>
      <c r="AE26" s="394">
        <v>517</v>
      </c>
      <c r="AF26" s="394">
        <v>0</v>
      </c>
      <c r="AG26" s="376">
        <v>130459</v>
      </c>
      <c r="AH26" s="414">
        <f t="shared" si="9"/>
        <v>0.33423527698357336</v>
      </c>
      <c r="AI26" s="418">
        <f t="shared" si="10"/>
        <v>0.19643719482749369</v>
      </c>
      <c r="AK26" s="225" t="s">
        <v>11</v>
      </c>
      <c r="AL26" s="158" t="s">
        <v>35</v>
      </c>
      <c r="AM26" s="390">
        <f>取引基本表!AR23</f>
        <v>11566</v>
      </c>
      <c r="AN26" s="414">
        <f t="shared" si="6"/>
        <v>1.0239367117519889E-2</v>
      </c>
      <c r="AP26" s="225" t="s">
        <v>11</v>
      </c>
      <c r="AQ26" s="158" t="s">
        <v>35</v>
      </c>
      <c r="AR26" s="393">
        <f>取引基本表!AX23</f>
        <v>49077</v>
      </c>
      <c r="AS26" s="394">
        <f>取引基本表!AY23</f>
        <v>107252</v>
      </c>
      <c r="AT26" s="394">
        <f>ABS(取引基本表!BB23)</f>
        <v>25870</v>
      </c>
      <c r="AU26" s="395">
        <f t="shared" si="11"/>
        <v>81382</v>
      </c>
      <c r="AV26" s="418">
        <v>0.70886039128338962</v>
      </c>
      <c r="AW26" s="414">
        <v>0.29113960871661038</v>
      </c>
    </row>
    <row r="27" spans="1:49" x14ac:dyDescent="0.2">
      <c r="A27" s="225" t="s">
        <v>12</v>
      </c>
      <c r="B27" s="158" t="s">
        <v>376</v>
      </c>
      <c r="C27" s="412">
        <f t="shared" si="0"/>
        <v>1</v>
      </c>
      <c r="D27" s="413">
        <f t="shared" si="1"/>
        <v>3.5680038778069315E-2</v>
      </c>
      <c r="E27" s="413">
        <f t="shared" si="1"/>
        <v>4.2729638879229495E-2</v>
      </c>
      <c r="F27" s="413">
        <f t="shared" si="2"/>
        <v>0.3217420626139369</v>
      </c>
      <c r="G27" s="413">
        <f t="shared" si="2"/>
        <v>0.17103446822411195</v>
      </c>
      <c r="H27" s="414">
        <f t="shared" si="3"/>
        <v>1.1068892190070134E-2</v>
      </c>
      <c r="K27" s="225" t="s">
        <v>12</v>
      </c>
      <c r="L27" s="158" t="s">
        <v>377</v>
      </c>
      <c r="M27" s="390">
        <f>取引基本表!AX24</f>
        <v>31301</v>
      </c>
      <c r="N27" s="374">
        <f>ABS(取引基本表!BB24)</f>
        <v>0</v>
      </c>
      <c r="O27" s="418">
        <f t="shared" si="4"/>
        <v>0</v>
      </c>
      <c r="P27" s="414">
        <f t="shared" si="5"/>
        <v>1</v>
      </c>
      <c r="R27" s="225" t="s">
        <v>12</v>
      </c>
      <c r="S27" s="158" t="s">
        <v>377</v>
      </c>
      <c r="T27" s="372">
        <f>取引基本表!BD24</f>
        <v>94899</v>
      </c>
      <c r="U27" s="449">
        <f>雇用表!F24</f>
        <v>3386</v>
      </c>
      <c r="V27" s="450">
        <f>雇用表!F70</f>
        <v>4055</v>
      </c>
      <c r="W27" s="420">
        <f t="shared" si="7"/>
        <v>3.5680038778069315E-2</v>
      </c>
      <c r="X27" s="420">
        <f t="shared" si="8"/>
        <v>4.2729638879229495E-2</v>
      </c>
      <c r="Z27" s="225" t="s">
        <v>12</v>
      </c>
      <c r="AA27" s="48" t="s">
        <v>366</v>
      </c>
      <c r="AB27" s="455">
        <v>16231</v>
      </c>
      <c r="AC27" s="394">
        <v>-4665</v>
      </c>
      <c r="AD27" s="394">
        <v>17839</v>
      </c>
      <c r="AE27" s="394">
        <v>1128</v>
      </c>
      <c r="AF27" s="394">
        <v>0</v>
      </c>
      <c r="AG27" s="376">
        <v>94899</v>
      </c>
      <c r="AH27" s="414">
        <f t="shared" si="9"/>
        <v>0.3217420626139369</v>
      </c>
      <c r="AI27" s="418">
        <f t="shared" si="10"/>
        <v>0.17103446822411195</v>
      </c>
      <c r="AK27" s="225" t="s">
        <v>12</v>
      </c>
      <c r="AL27" s="158" t="s">
        <v>366</v>
      </c>
      <c r="AM27" s="390">
        <f>取引基本表!AR24</f>
        <v>12503</v>
      </c>
      <c r="AN27" s="414">
        <f t="shared" si="6"/>
        <v>1.1068892190070134E-2</v>
      </c>
      <c r="AP27" s="225" t="s">
        <v>12</v>
      </c>
      <c r="AQ27" s="158" t="s">
        <v>366</v>
      </c>
      <c r="AR27" s="393">
        <f>取引基本表!AX24</f>
        <v>31301</v>
      </c>
      <c r="AS27" s="394">
        <f>取引基本表!AY24</f>
        <v>63598</v>
      </c>
      <c r="AT27" s="394">
        <f>ABS(取引基本表!BB24)</f>
        <v>0</v>
      </c>
      <c r="AU27" s="395">
        <f t="shared" si="11"/>
        <v>63598</v>
      </c>
      <c r="AV27" s="418">
        <v>0.77609965062016961</v>
      </c>
      <c r="AW27" s="414">
        <v>0.22390034937983039</v>
      </c>
    </row>
    <row r="28" spans="1:49" x14ac:dyDescent="0.2">
      <c r="A28" s="225" t="s">
        <v>13</v>
      </c>
      <c r="B28" s="158" t="s">
        <v>192</v>
      </c>
      <c r="C28" s="412">
        <f t="shared" si="0"/>
        <v>0.16320886633176235</v>
      </c>
      <c r="D28" s="413">
        <f t="shared" si="1"/>
        <v>1.6750140660597507E-2</v>
      </c>
      <c r="E28" s="413">
        <f t="shared" si="1"/>
        <v>1.6630233266000719E-2</v>
      </c>
      <c r="F28" s="413">
        <f t="shared" si="2"/>
        <v>0.21296475644963428</v>
      </c>
      <c r="G28" s="413">
        <f t="shared" si="2"/>
        <v>0.12483282142099486</v>
      </c>
      <c r="H28" s="414">
        <f t="shared" si="3"/>
        <v>1.8347819774390428E-2</v>
      </c>
      <c r="K28" s="225" t="s">
        <v>13</v>
      </c>
      <c r="L28" s="158" t="s">
        <v>192</v>
      </c>
      <c r="M28" s="390">
        <f>取引基本表!AX25</f>
        <v>96545</v>
      </c>
      <c r="N28" s="374">
        <f>ABS(取引基本表!BB25)</f>
        <v>80788</v>
      </c>
      <c r="O28" s="418">
        <f t="shared" si="4"/>
        <v>0.83679113366823765</v>
      </c>
      <c r="P28" s="414">
        <f t="shared" si="5"/>
        <v>0.16320886633176235</v>
      </c>
      <c r="R28" s="225" t="s">
        <v>13</v>
      </c>
      <c r="S28" s="158" t="s">
        <v>192</v>
      </c>
      <c r="T28" s="372">
        <f>取引基本表!BD25</f>
        <v>108417</v>
      </c>
      <c r="U28" s="449">
        <f>雇用表!F25</f>
        <v>1816</v>
      </c>
      <c r="V28" s="450">
        <f>雇用表!F71</f>
        <v>1803</v>
      </c>
      <c r="W28" s="420">
        <f t="shared" si="7"/>
        <v>1.6750140660597507E-2</v>
      </c>
      <c r="X28" s="420">
        <f t="shared" si="8"/>
        <v>1.6630233266000719E-2</v>
      </c>
      <c r="Z28" s="225" t="s">
        <v>13</v>
      </c>
      <c r="AA28" s="48" t="s">
        <v>192</v>
      </c>
      <c r="AB28" s="455">
        <v>13534</v>
      </c>
      <c r="AC28" s="394">
        <v>1299</v>
      </c>
      <c r="AD28" s="394">
        <v>7394</v>
      </c>
      <c r="AE28" s="394">
        <v>863</v>
      </c>
      <c r="AF28" s="394">
        <v>-1</v>
      </c>
      <c r="AG28" s="376">
        <v>108417</v>
      </c>
      <c r="AH28" s="414">
        <f t="shared" si="9"/>
        <v>0.21296475644963428</v>
      </c>
      <c r="AI28" s="418">
        <f t="shared" si="10"/>
        <v>0.12483282142099486</v>
      </c>
      <c r="AK28" s="225" t="s">
        <v>13</v>
      </c>
      <c r="AL28" s="158" t="s">
        <v>192</v>
      </c>
      <c r="AM28" s="390">
        <f>取引基本表!AR25</f>
        <v>20725</v>
      </c>
      <c r="AN28" s="414">
        <f t="shared" si="6"/>
        <v>1.8347819774390428E-2</v>
      </c>
      <c r="AP28" s="225" t="s">
        <v>13</v>
      </c>
      <c r="AQ28" s="158" t="s">
        <v>192</v>
      </c>
      <c r="AR28" s="393">
        <f>取引基本表!AX25</f>
        <v>96545</v>
      </c>
      <c r="AS28" s="394">
        <f>取引基本表!AY25</f>
        <v>92660</v>
      </c>
      <c r="AT28" s="394">
        <f>ABS(取引基本表!BB25)</f>
        <v>80788</v>
      </c>
      <c r="AU28" s="395">
        <f t="shared" si="11"/>
        <v>11872</v>
      </c>
      <c r="AV28" s="418">
        <v>0.77487185874795916</v>
      </c>
      <c r="AW28" s="414">
        <v>0.22512814125204084</v>
      </c>
    </row>
    <row r="29" spans="1:49" x14ac:dyDescent="0.2">
      <c r="A29" s="225" t="s">
        <v>14</v>
      </c>
      <c r="B29" s="158" t="s">
        <v>50</v>
      </c>
      <c r="C29" s="412">
        <f t="shared" si="0"/>
        <v>0.17511419896605485</v>
      </c>
      <c r="D29" s="413">
        <f t="shared" si="1"/>
        <v>6.8771031802455099E-2</v>
      </c>
      <c r="E29" s="413">
        <f t="shared" si="1"/>
        <v>4.9670600502393476E-2</v>
      </c>
      <c r="F29" s="413">
        <f t="shared" si="2"/>
        <v>0.43490212806294137</v>
      </c>
      <c r="G29" s="413">
        <f t="shared" si="2"/>
        <v>0.26067586141523297</v>
      </c>
      <c r="H29" s="414">
        <f t="shared" si="3"/>
        <v>9.8560326923179068E-3</v>
      </c>
      <c r="K29" s="225" t="s">
        <v>14</v>
      </c>
      <c r="L29" s="158" t="s">
        <v>50</v>
      </c>
      <c r="M29" s="390">
        <f>取引基本表!AX26</f>
        <v>36559</v>
      </c>
      <c r="N29" s="374">
        <f>ABS(取引基本表!BB26)</f>
        <v>30157</v>
      </c>
      <c r="O29" s="418">
        <f t="shared" si="4"/>
        <v>0.82488580103394515</v>
      </c>
      <c r="P29" s="414">
        <f t="shared" si="5"/>
        <v>0.17511419896605485</v>
      </c>
      <c r="R29" s="225" t="s">
        <v>14</v>
      </c>
      <c r="S29" s="158" t="s">
        <v>50</v>
      </c>
      <c r="T29" s="372">
        <f>取引基本表!BD26</f>
        <v>21099</v>
      </c>
      <c r="U29" s="449">
        <f>雇用表!F26</f>
        <v>1451</v>
      </c>
      <c r="V29" s="450">
        <f>雇用表!F72</f>
        <v>1048</v>
      </c>
      <c r="W29" s="420">
        <f t="shared" si="7"/>
        <v>6.8771031802455099E-2</v>
      </c>
      <c r="X29" s="420">
        <f t="shared" si="8"/>
        <v>4.9670600502393476E-2</v>
      </c>
      <c r="Z29" s="225" t="s">
        <v>14</v>
      </c>
      <c r="AA29" s="48" t="s">
        <v>50</v>
      </c>
      <c r="AB29" s="455">
        <v>5500</v>
      </c>
      <c r="AC29" s="394">
        <v>890</v>
      </c>
      <c r="AD29" s="394">
        <v>2180</v>
      </c>
      <c r="AE29" s="394">
        <v>606</v>
      </c>
      <c r="AF29" s="394">
        <v>0</v>
      </c>
      <c r="AG29" s="376">
        <v>21099</v>
      </c>
      <c r="AH29" s="414">
        <f t="shared" si="9"/>
        <v>0.43490212806294137</v>
      </c>
      <c r="AI29" s="418">
        <f t="shared" si="10"/>
        <v>0.26067586141523297</v>
      </c>
      <c r="AK29" s="225" t="s">
        <v>14</v>
      </c>
      <c r="AL29" s="158" t="s">
        <v>50</v>
      </c>
      <c r="AM29" s="390">
        <f>取引基本表!AR26</f>
        <v>11133</v>
      </c>
      <c r="AN29" s="414">
        <f t="shared" si="6"/>
        <v>9.8560326923179068E-3</v>
      </c>
      <c r="AP29" s="225" t="s">
        <v>14</v>
      </c>
      <c r="AQ29" s="158" t="s">
        <v>50</v>
      </c>
      <c r="AR29" s="393">
        <f>取引基本表!AX26</f>
        <v>36559</v>
      </c>
      <c r="AS29" s="394">
        <f>取引基本表!AY26</f>
        <v>14697</v>
      </c>
      <c r="AT29" s="394">
        <f>ABS(取引基本表!BB26)</f>
        <v>30157</v>
      </c>
      <c r="AU29" s="395">
        <f t="shared" si="11"/>
        <v>-15460</v>
      </c>
      <c r="AV29" s="418">
        <v>0.79707187916920597</v>
      </c>
      <c r="AW29" s="414">
        <v>0.20292812083079403</v>
      </c>
    </row>
    <row r="30" spans="1:49" x14ac:dyDescent="0.2">
      <c r="A30" s="225" t="s">
        <v>15</v>
      </c>
      <c r="B30" s="158" t="s">
        <v>36</v>
      </c>
      <c r="C30" s="412">
        <f t="shared" si="0"/>
        <v>1</v>
      </c>
      <c r="D30" s="413">
        <f t="shared" si="1"/>
        <v>8.0303736502757711E-2</v>
      </c>
      <c r="E30" s="413">
        <f t="shared" si="1"/>
        <v>6.1266798726015689E-2</v>
      </c>
      <c r="F30" s="413">
        <f t="shared" si="2"/>
        <v>0.43986930008545017</v>
      </c>
      <c r="G30" s="413">
        <f t="shared" si="2"/>
        <v>0.34449040627670319</v>
      </c>
      <c r="H30" s="414">
        <f t="shared" si="3"/>
        <v>0</v>
      </c>
      <c r="K30" s="225" t="s">
        <v>15</v>
      </c>
      <c r="L30" s="158" t="s">
        <v>36</v>
      </c>
      <c r="M30" s="390">
        <f>取引基本表!AX27</f>
        <v>205968</v>
      </c>
      <c r="N30" s="374">
        <f>ABS(取引基本表!BB27)</f>
        <v>0</v>
      </c>
      <c r="O30" s="418">
        <f t="shared" si="4"/>
        <v>0</v>
      </c>
      <c r="P30" s="414">
        <f t="shared" si="5"/>
        <v>1</v>
      </c>
      <c r="R30" s="225" t="s">
        <v>15</v>
      </c>
      <c r="S30" s="158" t="s">
        <v>36</v>
      </c>
      <c r="T30" s="372">
        <f>取引基本表!BD27</f>
        <v>205968</v>
      </c>
      <c r="U30" s="449">
        <f>雇用表!F27</f>
        <v>16540</v>
      </c>
      <c r="V30" s="450">
        <f>雇用表!F73</f>
        <v>12619</v>
      </c>
      <c r="W30" s="420">
        <f t="shared" si="7"/>
        <v>8.0303736502757711E-2</v>
      </c>
      <c r="X30" s="420">
        <f t="shared" si="8"/>
        <v>6.1266798726015689E-2</v>
      </c>
      <c r="Z30" s="225" t="s">
        <v>15</v>
      </c>
      <c r="AA30" s="48" t="s">
        <v>36</v>
      </c>
      <c r="AB30" s="455">
        <v>70954</v>
      </c>
      <c r="AC30" s="394">
        <v>5376</v>
      </c>
      <c r="AD30" s="394">
        <v>7551</v>
      </c>
      <c r="AE30" s="394">
        <v>7592</v>
      </c>
      <c r="AF30" s="394">
        <v>-874</v>
      </c>
      <c r="AG30" s="376">
        <v>205968</v>
      </c>
      <c r="AH30" s="414">
        <f t="shared" si="9"/>
        <v>0.43986930008545017</v>
      </c>
      <c r="AI30" s="418">
        <f t="shared" si="10"/>
        <v>0.34449040627670319</v>
      </c>
      <c r="AK30" s="225" t="s">
        <v>15</v>
      </c>
      <c r="AL30" s="158" t="s">
        <v>36</v>
      </c>
      <c r="AM30" s="390">
        <f>取引基本表!AR27</f>
        <v>0</v>
      </c>
      <c r="AN30" s="414">
        <f t="shared" si="6"/>
        <v>0</v>
      </c>
      <c r="AP30" s="225" t="s">
        <v>15</v>
      </c>
      <c r="AQ30" s="158" t="s">
        <v>36</v>
      </c>
      <c r="AR30" s="393">
        <f>取引基本表!AX27</f>
        <v>205968</v>
      </c>
      <c r="AS30" s="394">
        <f>取引基本表!AY27</f>
        <v>0</v>
      </c>
      <c r="AT30" s="394">
        <f>ABS(取引基本表!BB27)</f>
        <v>0</v>
      </c>
      <c r="AU30" s="395">
        <f t="shared" si="11"/>
        <v>0</v>
      </c>
      <c r="AV30" s="418">
        <v>0</v>
      </c>
      <c r="AW30" s="414">
        <v>1</v>
      </c>
    </row>
    <row r="31" spans="1:49" x14ac:dyDescent="0.2">
      <c r="A31" s="225" t="s">
        <v>16</v>
      </c>
      <c r="B31" s="158" t="s">
        <v>193</v>
      </c>
      <c r="C31" s="412">
        <f t="shared" si="0"/>
        <v>0.18996181002708823</v>
      </c>
      <c r="D31" s="413">
        <f t="shared" si="1"/>
        <v>4.4201768070722826E-2</v>
      </c>
      <c r="E31" s="413">
        <f t="shared" si="1"/>
        <v>3.8597099439533135E-2</v>
      </c>
      <c r="F31" s="413">
        <f t="shared" si="2"/>
        <v>0.34223146703645924</v>
      </c>
      <c r="G31" s="413">
        <f t="shared" si="2"/>
        <v>7.0838389091119197E-2</v>
      </c>
      <c r="H31" s="414">
        <f t="shared" si="3"/>
        <v>2.3010689098960483E-2</v>
      </c>
      <c r="K31" s="225" t="s">
        <v>16</v>
      </c>
      <c r="L31" s="158" t="s">
        <v>193</v>
      </c>
      <c r="M31" s="390">
        <f>取引基本表!AX28</f>
        <v>90076</v>
      </c>
      <c r="N31" s="374">
        <f>ABS(取引基本表!BB28)</f>
        <v>72965</v>
      </c>
      <c r="O31" s="418">
        <f t="shared" si="4"/>
        <v>0.81003818997291177</v>
      </c>
      <c r="P31" s="414">
        <f t="shared" si="5"/>
        <v>0.18996181002708823</v>
      </c>
      <c r="R31" s="225" t="s">
        <v>16</v>
      </c>
      <c r="S31" s="158" t="s">
        <v>193</v>
      </c>
      <c r="T31" s="372">
        <f>取引基本表!BD28</f>
        <v>17307</v>
      </c>
      <c r="U31" s="449">
        <f>雇用表!F28</f>
        <v>765</v>
      </c>
      <c r="V31" s="450">
        <f>雇用表!F74</f>
        <v>668</v>
      </c>
      <c r="W31" s="420">
        <f t="shared" si="7"/>
        <v>4.4201768070722826E-2</v>
      </c>
      <c r="X31" s="420">
        <f t="shared" si="8"/>
        <v>3.8597099439533135E-2</v>
      </c>
      <c r="Z31" s="225" t="s">
        <v>16</v>
      </c>
      <c r="AA31" s="48" t="s">
        <v>193</v>
      </c>
      <c r="AB31" s="455">
        <v>1226</v>
      </c>
      <c r="AC31" s="394">
        <v>882</v>
      </c>
      <c r="AD31" s="394">
        <v>3293</v>
      </c>
      <c r="AE31" s="394">
        <v>523</v>
      </c>
      <c r="AF31" s="394">
        <v>-1</v>
      </c>
      <c r="AG31" s="376">
        <v>17307</v>
      </c>
      <c r="AH31" s="414">
        <f t="shared" si="9"/>
        <v>0.34223146703645924</v>
      </c>
      <c r="AI31" s="418">
        <f t="shared" si="10"/>
        <v>7.0838389091119197E-2</v>
      </c>
      <c r="AK31" s="225" t="s">
        <v>16</v>
      </c>
      <c r="AL31" s="158" t="s">
        <v>193</v>
      </c>
      <c r="AM31" s="390">
        <f>取引基本表!AR28</f>
        <v>25992</v>
      </c>
      <c r="AN31" s="414">
        <f t="shared" si="6"/>
        <v>2.3010689098960483E-2</v>
      </c>
      <c r="AP31" s="225" t="s">
        <v>16</v>
      </c>
      <c r="AQ31" s="158" t="s">
        <v>193</v>
      </c>
      <c r="AR31" s="393">
        <f>取引基本表!AX28</f>
        <v>90076</v>
      </c>
      <c r="AS31" s="394">
        <f>取引基本表!AY28</f>
        <v>196</v>
      </c>
      <c r="AT31" s="394">
        <f>ABS(取引基本表!BB28)</f>
        <v>72965</v>
      </c>
      <c r="AU31" s="395">
        <f t="shared" si="11"/>
        <v>-72769</v>
      </c>
      <c r="AV31" s="418">
        <v>3.3200621348077096E-3</v>
      </c>
      <c r="AW31" s="414">
        <v>0.99667993786519227</v>
      </c>
    </row>
    <row r="32" spans="1:49" x14ac:dyDescent="0.2">
      <c r="A32" s="225" t="s">
        <v>17</v>
      </c>
      <c r="B32" s="158" t="s">
        <v>273</v>
      </c>
      <c r="C32" s="412">
        <f t="shared" si="0"/>
        <v>1</v>
      </c>
      <c r="D32" s="413">
        <f t="shared" si="1"/>
        <v>1.827051846183279E-2</v>
      </c>
      <c r="E32" s="413">
        <f t="shared" si="1"/>
        <v>2.7549263439831644E-2</v>
      </c>
      <c r="F32" s="413">
        <f t="shared" si="2"/>
        <v>0.48206428161469295</v>
      </c>
      <c r="G32" s="413">
        <f t="shared" si="2"/>
        <v>0.14032906064664244</v>
      </c>
      <c r="H32" s="414">
        <f t="shared" si="3"/>
        <v>6.1785010473086027E-3</v>
      </c>
      <c r="K32" s="225" t="s">
        <v>17</v>
      </c>
      <c r="L32" s="158" t="s">
        <v>273</v>
      </c>
      <c r="M32" s="390">
        <f>取引基本表!AX29</f>
        <v>15750</v>
      </c>
      <c r="N32" s="374">
        <f>ABS(取引基本表!BB29)</f>
        <v>0</v>
      </c>
      <c r="O32" s="418">
        <f t="shared" si="4"/>
        <v>0</v>
      </c>
      <c r="P32" s="414">
        <f t="shared" si="5"/>
        <v>1</v>
      </c>
      <c r="R32" s="225" t="s">
        <v>17</v>
      </c>
      <c r="S32" s="158" t="s">
        <v>273</v>
      </c>
      <c r="T32" s="372">
        <f>取引基本表!BD29</f>
        <v>20908</v>
      </c>
      <c r="U32" s="449">
        <f>雇用表!F29</f>
        <v>382</v>
      </c>
      <c r="V32" s="450">
        <f>雇用表!F75</f>
        <v>576</v>
      </c>
      <c r="W32" s="420">
        <f t="shared" si="7"/>
        <v>1.827051846183279E-2</v>
      </c>
      <c r="X32" s="420">
        <f t="shared" si="8"/>
        <v>2.7549263439831644E-2</v>
      </c>
      <c r="Z32" s="225" t="s">
        <v>17</v>
      </c>
      <c r="AA32" s="48" t="s">
        <v>273</v>
      </c>
      <c r="AB32" s="455">
        <v>2934</v>
      </c>
      <c r="AC32" s="394">
        <v>2703</v>
      </c>
      <c r="AD32" s="394">
        <v>4506</v>
      </c>
      <c r="AE32" s="394">
        <v>955</v>
      </c>
      <c r="AF32" s="394">
        <v>-1019</v>
      </c>
      <c r="AG32" s="376">
        <v>20908</v>
      </c>
      <c r="AH32" s="414">
        <f t="shared" si="9"/>
        <v>0.48206428161469295</v>
      </c>
      <c r="AI32" s="418">
        <f t="shared" si="10"/>
        <v>0.14032906064664244</v>
      </c>
      <c r="AK32" s="225" t="s">
        <v>17</v>
      </c>
      <c r="AL32" s="158" t="s">
        <v>273</v>
      </c>
      <c r="AM32" s="390">
        <f>取引基本表!AR29</f>
        <v>6979</v>
      </c>
      <c r="AN32" s="414">
        <f t="shared" si="6"/>
        <v>6.1785010473086027E-3</v>
      </c>
      <c r="AP32" s="225" t="s">
        <v>17</v>
      </c>
      <c r="AQ32" s="158" t="s">
        <v>273</v>
      </c>
      <c r="AR32" s="393">
        <f>取引基本表!AX29</f>
        <v>15750</v>
      </c>
      <c r="AS32" s="394">
        <f>取引基本表!AY29</f>
        <v>5158</v>
      </c>
      <c r="AT32" s="394">
        <f>ABS(取引基本表!BB29)</f>
        <v>0</v>
      </c>
      <c r="AU32" s="395">
        <f t="shared" si="11"/>
        <v>5158</v>
      </c>
      <c r="AV32" s="418">
        <v>2.6249531258370389E-4</v>
      </c>
      <c r="AW32" s="414">
        <v>0.99973750468741629</v>
      </c>
    </row>
    <row r="33" spans="1:49" x14ac:dyDescent="0.2">
      <c r="A33" s="225" t="s">
        <v>18</v>
      </c>
      <c r="B33" s="158" t="s">
        <v>274</v>
      </c>
      <c r="C33" s="412">
        <f t="shared" si="0"/>
        <v>0.86409315680331789</v>
      </c>
      <c r="D33" s="413">
        <f t="shared" si="1"/>
        <v>0.11340396130815293</v>
      </c>
      <c r="E33" s="413">
        <f t="shared" si="1"/>
        <v>0.11146936895439889</v>
      </c>
      <c r="F33" s="413">
        <f t="shared" si="2"/>
        <v>0.64348226623675731</v>
      </c>
      <c r="G33" s="413">
        <f t="shared" si="2"/>
        <v>0.50769230769230766</v>
      </c>
      <c r="H33" s="414">
        <f t="shared" si="3"/>
        <v>9.5612281574628043E-4</v>
      </c>
      <c r="K33" s="225" t="s">
        <v>18</v>
      </c>
      <c r="L33" s="158" t="s">
        <v>274</v>
      </c>
      <c r="M33" s="390">
        <f>取引基本表!AX30</f>
        <v>12538</v>
      </c>
      <c r="N33" s="374">
        <f>ABS(取引基本表!BB30)</f>
        <v>1704</v>
      </c>
      <c r="O33" s="418">
        <f t="shared" si="4"/>
        <v>0.13590684319668209</v>
      </c>
      <c r="P33" s="414">
        <f t="shared" si="5"/>
        <v>0.86409315680331789</v>
      </c>
      <c r="R33" s="225" t="s">
        <v>18</v>
      </c>
      <c r="S33" s="158" t="s">
        <v>274</v>
      </c>
      <c r="T33" s="372">
        <f>取引基本表!BD30</f>
        <v>10855</v>
      </c>
      <c r="U33" s="449">
        <f>雇用表!F30</f>
        <v>1231</v>
      </c>
      <c r="V33" s="450">
        <f>雇用表!F76</f>
        <v>1210</v>
      </c>
      <c r="W33" s="420">
        <f t="shared" si="7"/>
        <v>0.11340396130815293</v>
      </c>
      <c r="X33" s="420">
        <f t="shared" si="8"/>
        <v>0.11146936895439889</v>
      </c>
      <c r="Z33" s="225" t="s">
        <v>18</v>
      </c>
      <c r="AA33" s="48" t="s">
        <v>274</v>
      </c>
      <c r="AB33" s="455">
        <v>5511</v>
      </c>
      <c r="AC33" s="394">
        <v>379</v>
      </c>
      <c r="AD33" s="394">
        <v>882</v>
      </c>
      <c r="AE33" s="394">
        <v>213</v>
      </c>
      <c r="AF33" s="394">
        <v>0</v>
      </c>
      <c r="AG33" s="376">
        <v>10855</v>
      </c>
      <c r="AH33" s="414">
        <f t="shared" si="9"/>
        <v>0.64348226623675731</v>
      </c>
      <c r="AI33" s="418">
        <f t="shared" si="10"/>
        <v>0.50769230769230766</v>
      </c>
      <c r="AK33" s="225" t="s">
        <v>18</v>
      </c>
      <c r="AL33" s="158" t="s">
        <v>274</v>
      </c>
      <c r="AM33" s="390">
        <f>取引基本表!AR30</f>
        <v>1080</v>
      </c>
      <c r="AN33" s="414">
        <f t="shared" si="6"/>
        <v>9.5612281574628043E-4</v>
      </c>
      <c r="AP33" s="225" t="s">
        <v>18</v>
      </c>
      <c r="AQ33" s="158" t="s">
        <v>274</v>
      </c>
      <c r="AR33" s="393">
        <f>取引基本表!AX30</f>
        <v>12538</v>
      </c>
      <c r="AS33" s="394">
        <f>取引基本表!AY30</f>
        <v>21</v>
      </c>
      <c r="AT33" s="394">
        <f>ABS(取引基本表!BB30)</f>
        <v>1704</v>
      </c>
      <c r="AU33" s="395">
        <f t="shared" si="11"/>
        <v>-1683</v>
      </c>
      <c r="AV33" s="418">
        <v>7.2791995281517016E-2</v>
      </c>
      <c r="AW33" s="414">
        <v>0.92720800471848297</v>
      </c>
    </row>
    <row r="34" spans="1:49" x14ac:dyDescent="0.2">
      <c r="A34" s="225" t="s">
        <v>19</v>
      </c>
      <c r="B34" s="158" t="s">
        <v>275</v>
      </c>
      <c r="C34" s="412">
        <f t="shared" si="0"/>
        <v>0.40150848192581112</v>
      </c>
      <c r="D34" s="413">
        <f t="shared" si="1"/>
        <v>0.1643762608024307</v>
      </c>
      <c r="E34" s="413">
        <f t="shared" si="1"/>
        <v>0.12280028889497671</v>
      </c>
      <c r="F34" s="413">
        <f t="shared" si="2"/>
        <v>0.69808980649017505</v>
      </c>
      <c r="G34" s="413">
        <f t="shared" si="2"/>
        <v>0.42480512041441487</v>
      </c>
      <c r="H34" s="414">
        <f t="shared" si="3"/>
        <v>0.15672180898436738</v>
      </c>
      <c r="K34" s="225" t="s">
        <v>19</v>
      </c>
      <c r="L34" s="158" t="s">
        <v>275</v>
      </c>
      <c r="M34" s="390">
        <f>取引基本表!AX31</f>
        <v>304412</v>
      </c>
      <c r="N34" s="374">
        <f>ABS(取引基本表!BB31)</f>
        <v>182188</v>
      </c>
      <c r="O34" s="418">
        <f t="shared" si="4"/>
        <v>0.59849151807418888</v>
      </c>
      <c r="P34" s="414">
        <f t="shared" si="5"/>
        <v>0.40150848192581112</v>
      </c>
      <c r="R34" s="225" t="s">
        <v>19</v>
      </c>
      <c r="S34" s="158" t="s">
        <v>275</v>
      </c>
      <c r="T34" s="372">
        <f>取引基本表!BD31</f>
        <v>200765</v>
      </c>
      <c r="U34" s="449">
        <f>雇用表!F31</f>
        <v>33001</v>
      </c>
      <c r="V34" s="450">
        <f>雇用表!F77</f>
        <v>24654</v>
      </c>
      <c r="W34" s="420">
        <f t="shared" si="7"/>
        <v>0.1643762608024307</v>
      </c>
      <c r="X34" s="420">
        <f t="shared" si="8"/>
        <v>0.12280028889497671</v>
      </c>
      <c r="Z34" s="225" t="s">
        <v>19</v>
      </c>
      <c r="AA34" s="48" t="s">
        <v>275</v>
      </c>
      <c r="AB34" s="455">
        <v>85286</v>
      </c>
      <c r="AC34" s="394">
        <v>27169</v>
      </c>
      <c r="AD34" s="394">
        <v>19069</v>
      </c>
      <c r="AE34" s="394">
        <v>8730</v>
      </c>
      <c r="AF34" s="394">
        <v>-102</v>
      </c>
      <c r="AG34" s="376">
        <v>200765</v>
      </c>
      <c r="AH34" s="414">
        <f t="shared" si="9"/>
        <v>0.69808980649017505</v>
      </c>
      <c r="AI34" s="418">
        <f t="shared" si="10"/>
        <v>0.42480512041441487</v>
      </c>
      <c r="AK34" s="225" t="s">
        <v>19</v>
      </c>
      <c r="AL34" s="158" t="s">
        <v>275</v>
      </c>
      <c r="AM34" s="390">
        <f>取引基本表!AR31</f>
        <v>177027</v>
      </c>
      <c r="AN34" s="414">
        <f t="shared" si="6"/>
        <v>0.15672180898436738</v>
      </c>
      <c r="AP34" s="225" t="s">
        <v>19</v>
      </c>
      <c r="AQ34" s="158" t="s">
        <v>275</v>
      </c>
      <c r="AR34" s="393">
        <f>取引基本表!AX31</f>
        <v>304412</v>
      </c>
      <c r="AS34" s="394">
        <f>取引基本表!AY31</f>
        <v>78541</v>
      </c>
      <c r="AT34" s="394">
        <f>ABS(取引基本表!BB31)</f>
        <v>182188</v>
      </c>
      <c r="AU34" s="395">
        <f t="shared" si="11"/>
        <v>-103647</v>
      </c>
      <c r="AV34" s="418">
        <v>0.56941832909614032</v>
      </c>
      <c r="AW34" s="414">
        <v>0.43058167090385968</v>
      </c>
    </row>
    <row r="35" spans="1:49" x14ac:dyDescent="0.2">
      <c r="A35" s="225" t="s">
        <v>20</v>
      </c>
      <c r="B35" s="158" t="s">
        <v>37</v>
      </c>
      <c r="C35" s="412">
        <f t="shared" si="0"/>
        <v>0.54799934277091245</v>
      </c>
      <c r="D35" s="413">
        <f t="shared" si="1"/>
        <v>5.5848978444513482E-2</v>
      </c>
      <c r="E35" s="413">
        <f t="shared" si="1"/>
        <v>5.027147781575015E-2</v>
      </c>
      <c r="F35" s="413">
        <f t="shared" si="2"/>
        <v>0.64107230038613461</v>
      </c>
      <c r="G35" s="413">
        <f t="shared" si="2"/>
        <v>0.31370112289734142</v>
      </c>
      <c r="H35" s="414">
        <f t="shared" si="3"/>
        <v>5.7539116932049765E-2</v>
      </c>
      <c r="K35" s="225" t="s">
        <v>20</v>
      </c>
      <c r="L35" s="158" t="s">
        <v>37</v>
      </c>
      <c r="M35" s="390">
        <f>取引基本表!AX32</f>
        <v>115637</v>
      </c>
      <c r="N35" s="374">
        <f>ABS(取引基本表!BB32)</f>
        <v>52268</v>
      </c>
      <c r="O35" s="418">
        <f t="shared" si="4"/>
        <v>0.45200065722908755</v>
      </c>
      <c r="P35" s="414">
        <f t="shared" si="5"/>
        <v>0.54799934277091245</v>
      </c>
      <c r="R35" s="225" t="s">
        <v>20</v>
      </c>
      <c r="S35" s="158" t="s">
        <v>37</v>
      </c>
      <c r="T35" s="372">
        <f>取引基本表!BD32</f>
        <v>67593</v>
      </c>
      <c r="U35" s="449">
        <f>雇用表!F32</f>
        <v>3775</v>
      </c>
      <c r="V35" s="450">
        <f>雇用表!F78</f>
        <v>3398</v>
      </c>
      <c r="W35" s="420">
        <f t="shared" si="7"/>
        <v>5.5848978444513482E-2</v>
      </c>
      <c r="X35" s="420">
        <f t="shared" si="8"/>
        <v>5.027147781575015E-2</v>
      </c>
      <c r="Z35" s="225" t="s">
        <v>20</v>
      </c>
      <c r="AA35" s="48" t="s">
        <v>37</v>
      </c>
      <c r="AB35" s="455">
        <v>21204</v>
      </c>
      <c r="AC35" s="394">
        <v>16767</v>
      </c>
      <c r="AD35" s="394">
        <v>4989</v>
      </c>
      <c r="AE35" s="394">
        <v>1391</v>
      </c>
      <c r="AF35" s="394">
        <v>-1019</v>
      </c>
      <c r="AG35" s="376">
        <v>67593</v>
      </c>
      <c r="AH35" s="414">
        <f t="shared" si="9"/>
        <v>0.64107230038613461</v>
      </c>
      <c r="AI35" s="418">
        <f t="shared" si="10"/>
        <v>0.31370112289734142</v>
      </c>
      <c r="AK35" s="225" t="s">
        <v>20</v>
      </c>
      <c r="AL35" s="158" t="s">
        <v>37</v>
      </c>
      <c r="AM35" s="390">
        <f>取引基本表!AR32</f>
        <v>64994</v>
      </c>
      <c r="AN35" s="414">
        <f t="shared" si="6"/>
        <v>5.7539116932049765E-2</v>
      </c>
      <c r="AP35" s="225" t="s">
        <v>20</v>
      </c>
      <c r="AQ35" s="158" t="s">
        <v>37</v>
      </c>
      <c r="AR35" s="393">
        <f>取引基本表!AX32</f>
        <v>115637</v>
      </c>
      <c r="AS35" s="394">
        <f>取引基本表!AY32</f>
        <v>4224</v>
      </c>
      <c r="AT35" s="394">
        <f>ABS(取引基本表!BB32)</f>
        <v>52268</v>
      </c>
      <c r="AU35" s="395">
        <f t="shared" si="11"/>
        <v>-48044</v>
      </c>
      <c r="AV35" s="418">
        <v>0.14958058191588852</v>
      </c>
      <c r="AW35" s="414">
        <v>0.85041941808411148</v>
      </c>
    </row>
    <row r="36" spans="1:49" x14ac:dyDescent="0.2">
      <c r="A36" s="225" t="s">
        <v>21</v>
      </c>
      <c r="B36" s="158" t="s">
        <v>38</v>
      </c>
      <c r="C36" s="412">
        <f t="shared" si="0"/>
        <v>1</v>
      </c>
      <c r="D36" s="413">
        <f t="shared" si="1"/>
        <v>1.8213224015528919E-2</v>
      </c>
      <c r="E36" s="413">
        <f t="shared" si="1"/>
        <v>9.6003746487667817E-3</v>
      </c>
      <c r="F36" s="413">
        <f t="shared" si="2"/>
        <v>0.82458021691620631</v>
      </c>
      <c r="G36" s="413">
        <f t="shared" si="2"/>
        <v>7.1688905781264842E-2</v>
      </c>
      <c r="H36" s="414">
        <f t="shared" si="3"/>
        <v>0.19452761335809809</v>
      </c>
      <c r="K36" s="225" t="s">
        <v>21</v>
      </c>
      <c r="L36" s="158" t="s">
        <v>38</v>
      </c>
      <c r="M36" s="390">
        <f>取引基本表!AX33</f>
        <v>252866</v>
      </c>
      <c r="N36" s="374">
        <f>ABS(取引基本表!BB33)</f>
        <v>0</v>
      </c>
      <c r="O36" s="418">
        <f t="shared" si="4"/>
        <v>0</v>
      </c>
      <c r="P36" s="414">
        <f t="shared" si="5"/>
        <v>1</v>
      </c>
      <c r="R36" s="225" t="s">
        <v>21</v>
      </c>
      <c r="S36" s="158" t="s">
        <v>38</v>
      </c>
      <c r="T36" s="372">
        <f>取引基本表!BD33</f>
        <v>294676</v>
      </c>
      <c r="U36" s="449">
        <f>雇用表!F33</f>
        <v>5367</v>
      </c>
      <c r="V36" s="450">
        <f>雇用表!F79</f>
        <v>2829</v>
      </c>
      <c r="W36" s="420">
        <f t="shared" si="7"/>
        <v>1.8213224015528919E-2</v>
      </c>
      <c r="X36" s="420">
        <f t="shared" si="8"/>
        <v>9.6003746487667817E-3</v>
      </c>
      <c r="Z36" s="225" t="s">
        <v>21</v>
      </c>
      <c r="AA36" s="48" t="s">
        <v>38</v>
      </c>
      <c r="AB36" s="455">
        <v>21125</v>
      </c>
      <c r="AC36" s="394">
        <v>110442</v>
      </c>
      <c r="AD36" s="394">
        <v>96855</v>
      </c>
      <c r="AE36" s="394">
        <v>14679</v>
      </c>
      <c r="AF36" s="394">
        <v>-117</v>
      </c>
      <c r="AG36" s="376">
        <v>294676</v>
      </c>
      <c r="AH36" s="414">
        <f>SUM(AB36:AF36)/AG36</f>
        <v>0.82458021691620631</v>
      </c>
      <c r="AI36" s="418">
        <f>AB36/AG36</f>
        <v>7.1688905781264842E-2</v>
      </c>
      <c r="AK36" s="225" t="s">
        <v>21</v>
      </c>
      <c r="AL36" s="158" t="s">
        <v>38</v>
      </c>
      <c r="AM36" s="390">
        <f>取引基本表!AR33</f>
        <v>219731</v>
      </c>
      <c r="AN36" s="414">
        <f t="shared" si="6"/>
        <v>0.19452761335809809</v>
      </c>
      <c r="AP36" s="225" t="s">
        <v>21</v>
      </c>
      <c r="AQ36" s="158" t="s">
        <v>38</v>
      </c>
      <c r="AR36" s="393">
        <f>取引基本表!AX33</f>
        <v>252866</v>
      </c>
      <c r="AS36" s="394">
        <f>取引基本表!AY33</f>
        <v>41810</v>
      </c>
      <c r="AT36" s="394">
        <f>ABS(取引基本表!BB33)</f>
        <v>0</v>
      </c>
      <c r="AU36" s="395">
        <f t="shared" si="11"/>
        <v>41810</v>
      </c>
      <c r="AV36" s="418">
        <v>6.3278791478513889E-3</v>
      </c>
      <c r="AW36" s="414">
        <v>0.99367212085214862</v>
      </c>
    </row>
    <row r="37" spans="1:49" x14ac:dyDescent="0.2">
      <c r="A37" s="225" t="s">
        <v>22</v>
      </c>
      <c r="B37" s="158" t="s">
        <v>378</v>
      </c>
      <c r="C37" s="412">
        <f t="shared" si="0"/>
        <v>0.69131042420256494</v>
      </c>
      <c r="D37" s="413">
        <f t="shared" si="1"/>
        <v>8.1275923365593528E-2</v>
      </c>
      <c r="E37" s="413">
        <f t="shared" si="1"/>
        <v>7.6285857025014239E-2</v>
      </c>
      <c r="F37" s="413">
        <f t="shared" si="2"/>
        <v>0.69719766239499947</v>
      </c>
      <c r="G37" s="413">
        <f t="shared" si="2"/>
        <v>0.4182361073997049</v>
      </c>
      <c r="H37" s="414">
        <f t="shared" si="3"/>
        <v>4.8668421919292611E-2</v>
      </c>
      <c r="K37" s="225" t="s">
        <v>22</v>
      </c>
      <c r="L37" s="158" t="s">
        <v>378</v>
      </c>
      <c r="M37" s="390">
        <f>取引基本表!AX34</f>
        <v>121640</v>
      </c>
      <c r="N37" s="374">
        <f>ABS(取引基本表!BB34)</f>
        <v>37549</v>
      </c>
      <c r="O37" s="418">
        <f t="shared" si="4"/>
        <v>0.30868957579743506</v>
      </c>
      <c r="P37" s="414">
        <f t="shared" si="5"/>
        <v>0.69131042420256494</v>
      </c>
      <c r="R37" s="225" t="s">
        <v>22</v>
      </c>
      <c r="S37" s="158" t="s">
        <v>378</v>
      </c>
      <c r="T37" s="372">
        <f>取引基本表!BD34</f>
        <v>172142</v>
      </c>
      <c r="U37" s="449">
        <f>雇用表!F34</f>
        <v>13991</v>
      </c>
      <c r="V37" s="450">
        <f>雇用表!F80</f>
        <v>13132</v>
      </c>
      <c r="W37" s="420">
        <f t="shared" si="7"/>
        <v>8.1275923365593528E-2</v>
      </c>
      <c r="X37" s="420">
        <f t="shared" si="8"/>
        <v>7.6285857025014239E-2</v>
      </c>
      <c r="Z37" s="225" t="s">
        <v>22</v>
      </c>
      <c r="AA37" s="48" t="s">
        <v>378</v>
      </c>
      <c r="AB37" s="455">
        <v>71996</v>
      </c>
      <c r="AC37" s="394">
        <v>10977</v>
      </c>
      <c r="AD37" s="394">
        <v>24336</v>
      </c>
      <c r="AE37" s="394">
        <v>13318</v>
      </c>
      <c r="AF37" s="394">
        <v>-610</v>
      </c>
      <c r="AG37" s="376">
        <v>172142</v>
      </c>
      <c r="AH37" s="414">
        <f t="shared" si="9"/>
        <v>0.69719766239499947</v>
      </c>
      <c r="AI37" s="418">
        <f t="shared" si="10"/>
        <v>0.4182361073997049</v>
      </c>
      <c r="AK37" s="225" t="s">
        <v>22</v>
      </c>
      <c r="AL37" s="158" t="s">
        <v>378</v>
      </c>
      <c r="AM37" s="390">
        <f>取引基本表!AR34</f>
        <v>54974</v>
      </c>
      <c r="AN37" s="414">
        <f t="shared" si="6"/>
        <v>4.8668421919292611E-2</v>
      </c>
      <c r="AP37" s="225" t="s">
        <v>22</v>
      </c>
      <c r="AQ37" s="158" t="s">
        <v>378</v>
      </c>
      <c r="AR37" s="393">
        <f>取引基本表!AX34</f>
        <v>121640</v>
      </c>
      <c r="AS37" s="394">
        <f>取引基本表!AY34</f>
        <v>88051</v>
      </c>
      <c r="AT37" s="394">
        <f>ABS(取引基本表!BB34)</f>
        <v>37549</v>
      </c>
      <c r="AU37" s="395">
        <f t="shared" si="11"/>
        <v>50502</v>
      </c>
      <c r="AV37" s="418">
        <v>0.42821641302313979</v>
      </c>
      <c r="AW37" s="414">
        <v>0.57178358697686016</v>
      </c>
    </row>
    <row r="38" spans="1:49" x14ac:dyDescent="0.2">
      <c r="A38" s="225" t="s">
        <v>23</v>
      </c>
      <c r="B38" s="158" t="s">
        <v>194</v>
      </c>
      <c r="C38" s="412">
        <f t="shared" si="0"/>
        <v>0.16493332646861969</v>
      </c>
      <c r="D38" s="413">
        <f t="shared" si="1"/>
        <v>0.12785801424579907</v>
      </c>
      <c r="E38" s="413">
        <f t="shared" si="1"/>
        <v>0.15044665695958442</v>
      </c>
      <c r="F38" s="413">
        <f t="shared" si="2"/>
        <v>0.45295344535830939</v>
      </c>
      <c r="G38" s="413">
        <f t="shared" si="2"/>
        <v>0.22742119554523632</v>
      </c>
      <c r="H38" s="414">
        <f t="shared" si="3"/>
        <v>4.333006953137588E-2</v>
      </c>
      <c r="K38" s="225" t="s">
        <v>23</v>
      </c>
      <c r="L38" s="158" t="s">
        <v>194</v>
      </c>
      <c r="M38" s="390">
        <f>取引基本表!AX35</f>
        <v>116538</v>
      </c>
      <c r="N38" s="374">
        <f>ABS(取引基本表!BB35)</f>
        <v>97317</v>
      </c>
      <c r="O38" s="418">
        <f t="shared" si="4"/>
        <v>0.83506667353138031</v>
      </c>
      <c r="P38" s="414">
        <f t="shared" si="5"/>
        <v>0.16493332646861969</v>
      </c>
      <c r="R38" s="225" t="s">
        <v>23</v>
      </c>
      <c r="S38" s="158" t="s">
        <v>194</v>
      </c>
      <c r="T38" s="372">
        <f>取引基本表!BD35</f>
        <v>25411</v>
      </c>
      <c r="U38" s="449">
        <f>雇用表!F35</f>
        <v>3249</v>
      </c>
      <c r="V38" s="450">
        <f>雇用表!F81</f>
        <v>3823</v>
      </c>
      <c r="W38" s="420">
        <f t="shared" si="7"/>
        <v>0.12785801424579907</v>
      </c>
      <c r="X38" s="420">
        <f t="shared" si="8"/>
        <v>0.15044665695958442</v>
      </c>
      <c r="Z38" s="225" t="s">
        <v>23</v>
      </c>
      <c r="AA38" s="48" t="s">
        <v>194</v>
      </c>
      <c r="AB38" s="455">
        <v>5779</v>
      </c>
      <c r="AC38" s="394">
        <v>3015</v>
      </c>
      <c r="AD38" s="394">
        <v>1994</v>
      </c>
      <c r="AE38" s="394">
        <v>722</v>
      </c>
      <c r="AF38" s="394">
        <v>0</v>
      </c>
      <c r="AG38" s="376">
        <v>25411</v>
      </c>
      <c r="AH38" s="414">
        <f t="shared" si="9"/>
        <v>0.45295344535830939</v>
      </c>
      <c r="AI38" s="418">
        <f t="shared" si="10"/>
        <v>0.22742119554523632</v>
      </c>
      <c r="AK38" s="225" t="s">
        <v>23</v>
      </c>
      <c r="AL38" s="158" t="s">
        <v>194</v>
      </c>
      <c r="AM38" s="390">
        <f>取引基本表!AR35</f>
        <v>48944</v>
      </c>
      <c r="AN38" s="414">
        <f t="shared" si="6"/>
        <v>4.333006953137588E-2</v>
      </c>
      <c r="AP38" s="225" t="s">
        <v>23</v>
      </c>
      <c r="AQ38" s="158" t="s">
        <v>194</v>
      </c>
      <c r="AR38" s="393">
        <f>取引基本表!AX35</f>
        <v>116538</v>
      </c>
      <c r="AS38" s="394">
        <f>取引基本表!AY35</f>
        <v>6190</v>
      </c>
      <c r="AT38" s="394">
        <f>ABS(取引基本表!BB35)</f>
        <v>97317</v>
      </c>
      <c r="AU38" s="395">
        <f t="shared" si="11"/>
        <v>-91127</v>
      </c>
      <c r="AV38" s="418">
        <v>0.57331716017527301</v>
      </c>
      <c r="AW38" s="414">
        <v>0.42668283982472699</v>
      </c>
    </row>
    <row r="39" spans="1:49" x14ac:dyDescent="0.2">
      <c r="A39" s="225" t="s">
        <v>24</v>
      </c>
      <c r="B39" s="158" t="s">
        <v>39</v>
      </c>
      <c r="C39" s="412">
        <f t="shared" si="0"/>
        <v>1</v>
      </c>
      <c r="D39" s="413">
        <f t="shared" si="1"/>
        <v>4.6491742402032639E-2</v>
      </c>
      <c r="E39" s="413">
        <f t="shared" si="1"/>
        <v>5.7790970389914979E-2</v>
      </c>
      <c r="F39" s="413">
        <f t="shared" si="2"/>
        <v>0.70174924264634031</v>
      </c>
      <c r="G39" s="413">
        <f t="shared" si="2"/>
        <v>0.35098455975764681</v>
      </c>
      <c r="H39" s="414">
        <f t="shared" si="3"/>
        <v>3.8129823772400278E-3</v>
      </c>
      <c r="K39" s="225" t="s">
        <v>24</v>
      </c>
      <c r="L39" s="158" t="s">
        <v>39</v>
      </c>
      <c r="M39" s="390">
        <f>取引基本表!AX36</f>
        <v>81864</v>
      </c>
      <c r="N39" s="374">
        <f>ABS(取引基本表!BB36)</f>
        <v>0</v>
      </c>
      <c r="O39" s="418">
        <f t="shared" si="4"/>
        <v>0</v>
      </c>
      <c r="P39" s="414">
        <f t="shared" si="5"/>
        <v>1</v>
      </c>
      <c r="R39" s="225" t="s">
        <v>24</v>
      </c>
      <c r="S39" s="158" t="s">
        <v>39</v>
      </c>
      <c r="T39" s="372">
        <f>取引基本表!BD36</f>
        <v>81864</v>
      </c>
      <c r="U39" s="449">
        <f>雇用表!F36</f>
        <v>3806</v>
      </c>
      <c r="V39" s="450">
        <f>雇用表!F82</f>
        <v>4731</v>
      </c>
      <c r="W39" s="420">
        <f t="shared" si="7"/>
        <v>4.6491742402032639E-2</v>
      </c>
      <c r="X39" s="420">
        <f t="shared" si="8"/>
        <v>5.7790970389914979E-2</v>
      </c>
      <c r="Z39" s="225" t="s">
        <v>24</v>
      </c>
      <c r="AA39" s="48" t="s">
        <v>39</v>
      </c>
      <c r="AB39" s="455">
        <v>28733</v>
      </c>
      <c r="AC39" s="394">
        <v>0</v>
      </c>
      <c r="AD39" s="394">
        <v>28585</v>
      </c>
      <c r="AE39" s="394">
        <v>130</v>
      </c>
      <c r="AF39" s="394">
        <v>0</v>
      </c>
      <c r="AG39" s="376">
        <v>81864</v>
      </c>
      <c r="AH39" s="414">
        <f t="shared" si="9"/>
        <v>0.70174924264634031</v>
      </c>
      <c r="AI39" s="418">
        <f t="shared" si="10"/>
        <v>0.35098455975764681</v>
      </c>
      <c r="AK39" s="225" t="s">
        <v>24</v>
      </c>
      <c r="AL39" s="158" t="s">
        <v>39</v>
      </c>
      <c r="AM39" s="390">
        <f>取引基本表!AR36</f>
        <v>4307</v>
      </c>
      <c r="AN39" s="414">
        <f t="shared" si="6"/>
        <v>3.8129823772400278E-3</v>
      </c>
      <c r="AP39" s="225" t="s">
        <v>24</v>
      </c>
      <c r="AQ39" s="158" t="s">
        <v>39</v>
      </c>
      <c r="AR39" s="393">
        <f>取引基本表!AX36</f>
        <v>81864</v>
      </c>
      <c r="AS39" s="394">
        <f>取引基本表!AY36</f>
        <v>0</v>
      </c>
      <c r="AT39" s="394">
        <f>ABS(取引基本表!BB36)</f>
        <v>0</v>
      </c>
      <c r="AU39" s="395">
        <f t="shared" si="11"/>
        <v>0</v>
      </c>
      <c r="AV39" s="418">
        <v>0</v>
      </c>
      <c r="AW39" s="414">
        <v>1</v>
      </c>
    </row>
    <row r="40" spans="1:49" x14ac:dyDescent="0.2">
      <c r="A40" s="225" t="s">
        <v>25</v>
      </c>
      <c r="B40" s="158" t="s">
        <v>40</v>
      </c>
      <c r="C40" s="412">
        <f t="shared" si="0"/>
        <v>0.986418220166009</v>
      </c>
      <c r="D40" s="413">
        <f t="shared" si="1"/>
        <v>5.9372037079118312E-2</v>
      </c>
      <c r="E40" s="413">
        <f t="shared" si="1"/>
        <v>3.6992924251091137E-2</v>
      </c>
      <c r="F40" s="413">
        <f t="shared" si="2"/>
        <v>0.70189391861713379</v>
      </c>
      <c r="G40" s="413">
        <f t="shared" si="2"/>
        <v>0.50833339863186511</v>
      </c>
      <c r="H40" s="414">
        <f t="shared" si="3"/>
        <v>2.8557086729192376E-2</v>
      </c>
      <c r="K40" s="225" t="s">
        <v>25</v>
      </c>
      <c r="L40" s="158" t="s">
        <v>40</v>
      </c>
      <c r="M40" s="390">
        <f>取引基本表!AX37</f>
        <v>117584</v>
      </c>
      <c r="N40" s="374">
        <f>ABS(取引基本表!BB37)</f>
        <v>1597</v>
      </c>
      <c r="O40" s="418">
        <f t="shared" si="4"/>
        <v>1.3581779833991019E-2</v>
      </c>
      <c r="P40" s="414">
        <f t="shared" si="5"/>
        <v>0.986418220166009</v>
      </c>
      <c r="R40" s="225" t="s">
        <v>25</v>
      </c>
      <c r="S40" s="158" t="s">
        <v>40</v>
      </c>
      <c r="T40" s="372">
        <f>取引基本表!BD37</f>
        <v>127619</v>
      </c>
      <c r="U40" s="449">
        <f>雇用表!F37</f>
        <v>7577</v>
      </c>
      <c r="V40" s="450">
        <f>雇用表!F83</f>
        <v>4721</v>
      </c>
      <c r="W40" s="420">
        <f t="shared" si="7"/>
        <v>5.9372037079118312E-2</v>
      </c>
      <c r="X40" s="420">
        <f t="shared" si="8"/>
        <v>3.6992924251091137E-2</v>
      </c>
      <c r="Z40" s="225" t="s">
        <v>25</v>
      </c>
      <c r="AA40" s="48" t="s">
        <v>40</v>
      </c>
      <c r="AB40" s="455">
        <v>64873</v>
      </c>
      <c r="AC40" s="394">
        <v>2412</v>
      </c>
      <c r="AD40" s="394">
        <v>21057</v>
      </c>
      <c r="AE40" s="394">
        <v>1637</v>
      </c>
      <c r="AF40" s="394">
        <v>-404</v>
      </c>
      <c r="AG40" s="376">
        <v>127619</v>
      </c>
      <c r="AH40" s="414">
        <f t="shared" si="9"/>
        <v>0.70189391861713379</v>
      </c>
      <c r="AI40" s="418">
        <f t="shared" si="10"/>
        <v>0.50833339863186511</v>
      </c>
      <c r="AK40" s="225" t="s">
        <v>25</v>
      </c>
      <c r="AL40" s="158" t="s">
        <v>40</v>
      </c>
      <c r="AM40" s="390">
        <f>取引基本表!AR37</f>
        <v>32257</v>
      </c>
      <c r="AN40" s="414">
        <f t="shared" si="6"/>
        <v>2.8557086729192376E-2</v>
      </c>
      <c r="AP40" s="225" t="s">
        <v>25</v>
      </c>
      <c r="AQ40" s="158" t="s">
        <v>40</v>
      </c>
      <c r="AR40" s="393">
        <f>取引基本表!AX37</f>
        <v>117584</v>
      </c>
      <c r="AS40" s="394">
        <f>取引基本表!AY37</f>
        <v>11632</v>
      </c>
      <c r="AT40" s="394">
        <f>ABS(取引基本表!BB37)</f>
        <v>1597</v>
      </c>
      <c r="AU40" s="395">
        <f t="shared" si="11"/>
        <v>10035</v>
      </c>
      <c r="AV40" s="418">
        <v>0.13187533136804414</v>
      </c>
      <c r="AW40" s="414">
        <v>0.86812466863195592</v>
      </c>
    </row>
    <row r="41" spans="1:49" x14ac:dyDescent="0.2">
      <c r="A41" s="225" t="s">
        <v>26</v>
      </c>
      <c r="B41" s="158" t="s">
        <v>277</v>
      </c>
      <c r="C41" s="412">
        <f t="shared" si="0"/>
        <v>0.80184103858729516</v>
      </c>
      <c r="D41" s="413">
        <f t="shared" si="1"/>
        <v>0.12300192021580549</v>
      </c>
      <c r="E41" s="413">
        <f t="shared" si="1"/>
        <v>0.11337510103012113</v>
      </c>
      <c r="F41" s="413">
        <f t="shared" si="2"/>
        <v>0.54844555184325272</v>
      </c>
      <c r="G41" s="413">
        <f t="shared" si="2"/>
        <v>0.44493407945472047</v>
      </c>
      <c r="H41" s="414">
        <f t="shared" si="3"/>
        <v>5.1019775806905684E-2</v>
      </c>
      <c r="K41" s="225" t="s">
        <v>26</v>
      </c>
      <c r="L41" s="158" t="s">
        <v>277</v>
      </c>
      <c r="M41" s="390">
        <f>取引基本表!AX38</f>
        <v>155673</v>
      </c>
      <c r="N41" s="374">
        <f>ABS(取引基本表!BB38)</f>
        <v>30848</v>
      </c>
      <c r="O41" s="418">
        <f t="shared" si="4"/>
        <v>0.19815896141270484</v>
      </c>
      <c r="P41" s="414">
        <f t="shared" si="5"/>
        <v>0.80184103858729516</v>
      </c>
      <c r="R41" s="225" t="s">
        <v>26</v>
      </c>
      <c r="S41" s="158" t="s">
        <v>277</v>
      </c>
      <c r="T41" s="372">
        <f>取引基本表!BD38</f>
        <v>194249</v>
      </c>
      <c r="U41" s="449">
        <f>雇用表!F38</f>
        <v>23893</v>
      </c>
      <c r="V41" s="450">
        <f>雇用表!F84</f>
        <v>22023</v>
      </c>
      <c r="W41" s="420">
        <f t="shared" si="7"/>
        <v>0.12300192021580549</v>
      </c>
      <c r="X41" s="420">
        <f t="shared" si="8"/>
        <v>0.11337510103012113</v>
      </c>
      <c r="Z41" s="225" t="s">
        <v>26</v>
      </c>
      <c r="AA41" s="48" t="s">
        <v>277</v>
      </c>
      <c r="AB41" s="455">
        <v>86428</v>
      </c>
      <c r="AC41" s="394">
        <v>7153</v>
      </c>
      <c r="AD41" s="394">
        <v>12672</v>
      </c>
      <c r="AE41" s="394">
        <v>2914</v>
      </c>
      <c r="AF41" s="394">
        <v>-2632</v>
      </c>
      <c r="AG41" s="376">
        <v>194249</v>
      </c>
      <c r="AH41" s="414">
        <f t="shared" si="9"/>
        <v>0.54844555184325272</v>
      </c>
      <c r="AI41" s="418">
        <f t="shared" si="10"/>
        <v>0.44493407945472047</v>
      </c>
      <c r="AK41" s="225" t="s">
        <v>26</v>
      </c>
      <c r="AL41" s="158" t="s">
        <v>277</v>
      </c>
      <c r="AM41" s="390">
        <f>取引基本表!AR38</f>
        <v>57630</v>
      </c>
      <c r="AN41" s="414">
        <f t="shared" si="6"/>
        <v>5.1019775806905684E-2</v>
      </c>
      <c r="AP41" s="225" t="s">
        <v>26</v>
      </c>
      <c r="AQ41" s="158" t="s">
        <v>277</v>
      </c>
      <c r="AR41" s="393">
        <f>取引基本表!AX38</f>
        <v>155673</v>
      </c>
      <c r="AS41" s="394">
        <f>取引基本表!AY38</f>
        <v>69424</v>
      </c>
      <c r="AT41" s="394">
        <f>ABS(取引基本表!BB38)</f>
        <v>30848</v>
      </c>
      <c r="AU41" s="395">
        <f t="shared" si="11"/>
        <v>38576</v>
      </c>
      <c r="AV41" s="418">
        <v>5.6596812691101581E-5</v>
      </c>
      <c r="AW41" s="414">
        <v>0.9999434031873089</v>
      </c>
    </row>
    <row r="42" spans="1:49" x14ac:dyDescent="0.2">
      <c r="A42" s="225" t="s">
        <v>51</v>
      </c>
      <c r="B42" s="158" t="s">
        <v>368</v>
      </c>
      <c r="C42" s="412">
        <f t="shared" ref="C42:C47" si="12">P42</f>
        <v>0.44131191733123665</v>
      </c>
      <c r="D42" s="413">
        <f t="shared" ref="D42:E47" si="13">W42</f>
        <v>0.11909573124526396</v>
      </c>
      <c r="E42" s="413">
        <f t="shared" si="13"/>
        <v>8.701692346552159E-2</v>
      </c>
      <c r="F42" s="413">
        <f t="shared" ref="F42:G46" si="14">AH42</f>
        <v>0.55380146501641825</v>
      </c>
      <c r="G42" s="413">
        <f t="shared" si="14"/>
        <v>0.48534983581712554</v>
      </c>
      <c r="H42" s="414">
        <f t="shared" ref="H42:H47" si="15">AN42</f>
        <v>1.2950152359941286E-2</v>
      </c>
      <c r="K42" s="225" t="s">
        <v>51</v>
      </c>
      <c r="L42" s="158" t="s">
        <v>368</v>
      </c>
      <c r="M42" s="390">
        <f>取引基本表!AX39</f>
        <v>17806</v>
      </c>
      <c r="N42" s="374">
        <f>ABS(取引基本表!BB39)</f>
        <v>9948</v>
      </c>
      <c r="O42" s="418">
        <f t="shared" ref="O42:O47" si="16">N42/M42</f>
        <v>0.55868808266876335</v>
      </c>
      <c r="P42" s="414">
        <f t="shared" si="5"/>
        <v>0.44131191733123665</v>
      </c>
      <c r="R42" s="225" t="s">
        <v>51</v>
      </c>
      <c r="S42" s="158" t="s">
        <v>368</v>
      </c>
      <c r="T42" s="372">
        <f>取引基本表!BD39</f>
        <v>7918</v>
      </c>
      <c r="U42" s="449">
        <f>雇用表!F39</f>
        <v>943</v>
      </c>
      <c r="V42" s="450">
        <f>雇用表!F85</f>
        <v>689</v>
      </c>
      <c r="W42" s="420">
        <f t="shared" si="7"/>
        <v>0.11909573124526396</v>
      </c>
      <c r="X42" s="420">
        <f t="shared" si="8"/>
        <v>8.701692346552159E-2</v>
      </c>
      <c r="Z42" s="225" t="s">
        <v>51</v>
      </c>
      <c r="AA42" s="48" t="s">
        <v>368</v>
      </c>
      <c r="AB42" s="455">
        <v>3843</v>
      </c>
      <c r="AC42" s="394">
        <v>-73</v>
      </c>
      <c r="AD42" s="394">
        <v>482</v>
      </c>
      <c r="AE42" s="394">
        <v>271</v>
      </c>
      <c r="AF42" s="394">
        <v>-138</v>
      </c>
      <c r="AG42" s="376">
        <v>7918</v>
      </c>
      <c r="AH42" s="414">
        <f t="shared" ref="AH42:AH47" si="17">SUM(AB42:AF42)/AG42</f>
        <v>0.55380146501641825</v>
      </c>
      <c r="AI42" s="418">
        <f t="shared" ref="AI42:AI47" si="18">AB42/AG42</f>
        <v>0.48534983581712554</v>
      </c>
      <c r="AK42" s="225" t="s">
        <v>51</v>
      </c>
      <c r="AL42" s="158" t="s">
        <v>368</v>
      </c>
      <c r="AM42" s="390">
        <f>取引基本表!AR39</f>
        <v>14628</v>
      </c>
      <c r="AN42" s="414">
        <f t="shared" si="6"/>
        <v>1.2950152359941286E-2</v>
      </c>
      <c r="AP42" s="225" t="s">
        <v>51</v>
      </c>
      <c r="AQ42" s="158" t="s">
        <v>368</v>
      </c>
      <c r="AR42" s="393">
        <f>取引基本表!AX39</f>
        <v>17806</v>
      </c>
      <c r="AS42" s="394">
        <f>取引基本表!AY39</f>
        <v>60</v>
      </c>
      <c r="AT42" s="394">
        <f>ABS(取引基本表!BB39)</f>
        <v>9948</v>
      </c>
      <c r="AU42" s="395">
        <f t="shared" si="11"/>
        <v>-9888</v>
      </c>
      <c r="AV42" s="418">
        <v>6.3071491241979305E-2</v>
      </c>
      <c r="AW42" s="414">
        <v>0.93692850875802069</v>
      </c>
    </row>
    <row r="43" spans="1:49" x14ac:dyDescent="0.2">
      <c r="A43" s="225" t="s">
        <v>195</v>
      </c>
      <c r="B43" s="158" t="s">
        <v>41</v>
      </c>
      <c r="C43" s="412">
        <f t="shared" si="12"/>
        <v>0.58313408441687564</v>
      </c>
      <c r="D43" s="413">
        <f t="shared" si="13"/>
        <v>0.13569621261928955</v>
      </c>
      <c r="E43" s="413">
        <f t="shared" si="13"/>
        <v>0.1090457500713911</v>
      </c>
      <c r="F43" s="413">
        <f t="shared" si="14"/>
        <v>0.6082654287782493</v>
      </c>
      <c r="G43" s="413">
        <f t="shared" si="14"/>
        <v>0.35547453496171444</v>
      </c>
      <c r="H43" s="414">
        <f t="shared" si="15"/>
        <v>3.5303064373624467E-2</v>
      </c>
      <c r="K43" s="225" t="s">
        <v>195</v>
      </c>
      <c r="L43" s="158" t="s">
        <v>41</v>
      </c>
      <c r="M43" s="390">
        <f>取引基本表!AX40</f>
        <v>206191</v>
      </c>
      <c r="N43" s="374">
        <f>ABS(取引基本表!BB40)</f>
        <v>85954</v>
      </c>
      <c r="O43" s="418">
        <f t="shared" si="16"/>
        <v>0.41686591558312436</v>
      </c>
      <c r="P43" s="414">
        <f t="shared" si="5"/>
        <v>0.58313408441687564</v>
      </c>
      <c r="R43" s="225" t="s">
        <v>195</v>
      </c>
      <c r="S43" s="158" t="s">
        <v>41</v>
      </c>
      <c r="T43" s="372">
        <f>取引基本表!BD40</f>
        <v>150579</v>
      </c>
      <c r="U43" s="449">
        <f>雇用表!F40</f>
        <v>20433</v>
      </c>
      <c r="V43" s="450">
        <f>雇用表!F86</f>
        <v>16420</v>
      </c>
      <c r="W43" s="420">
        <f t="shared" si="7"/>
        <v>0.13569621261928955</v>
      </c>
      <c r="X43" s="420">
        <f t="shared" si="8"/>
        <v>0.1090457500713911</v>
      </c>
      <c r="Z43" s="225" t="s">
        <v>195</v>
      </c>
      <c r="AA43" s="48" t="s">
        <v>41</v>
      </c>
      <c r="AB43" s="455">
        <v>53527</v>
      </c>
      <c r="AC43" s="394">
        <v>13587</v>
      </c>
      <c r="AD43" s="394">
        <v>17138</v>
      </c>
      <c r="AE43" s="394">
        <v>7346</v>
      </c>
      <c r="AF43" s="394">
        <v>-6</v>
      </c>
      <c r="AG43" s="376">
        <v>150579</v>
      </c>
      <c r="AH43" s="414">
        <f t="shared" si="17"/>
        <v>0.6082654287782493</v>
      </c>
      <c r="AI43" s="418">
        <f t="shared" si="18"/>
        <v>0.35547453496171444</v>
      </c>
      <c r="AK43" s="225" t="s">
        <v>195</v>
      </c>
      <c r="AL43" s="158" t="s">
        <v>41</v>
      </c>
      <c r="AM43" s="390">
        <f>取引基本表!AR40</f>
        <v>39877</v>
      </c>
      <c r="AN43" s="414">
        <f t="shared" si="6"/>
        <v>3.5303064373624467E-2</v>
      </c>
      <c r="AP43" s="225" t="s">
        <v>195</v>
      </c>
      <c r="AQ43" s="158" t="s">
        <v>41</v>
      </c>
      <c r="AR43" s="393">
        <f>取引基本表!AX40</f>
        <v>206191</v>
      </c>
      <c r="AS43" s="394">
        <f>取引基本表!AY40</f>
        <v>30342</v>
      </c>
      <c r="AT43" s="394">
        <f>ABS(取引基本表!BB40)</f>
        <v>85954</v>
      </c>
      <c r="AU43" s="395">
        <f t="shared" si="11"/>
        <v>-55612</v>
      </c>
      <c r="AV43" s="418">
        <v>0.35331229564204947</v>
      </c>
      <c r="AW43" s="414">
        <v>0.64668770435795053</v>
      </c>
    </row>
    <row r="44" spans="1:49" x14ac:dyDescent="0.2">
      <c r="A44" s="225" t="s">
        <v>206</v>
      </c>
      <c r="B44" s="158" t="s">
        <v>346</v>
      </c>
      <c r="C44" s="412">
        <f t="shared" si="12"/>
        <v>0.48869592147894036</v>
      </c>
      <c r="D44" s="413">
        <f t="shared" si="13"/>
        <v>0.16560852576338733</v>
      </c>
      <c r="E44" s="413">
        <f t="shared" si="13"/>
        <v>0.11883889729949676</v>
      </c>
      <c r="F44" s="413">
        <f t="shared" si="14"/>
        <v>0.48744292920528731</v>
      </c>
      <c r="G44" s="413">
        <f t="shared" si="14"/>
        <v>0.26651387949759747</v>
      </c>
      <c r="H44" s="414">
        <f t="shared" si="15"/>
        <v>0.11648762971842183</v>
      </c>
      <c r="K44" s="225" t="s">
        <v>206</v>
      </c>
      <c r="L44" s="158" t="s">
        <v>278</v>
      </c>
      <c r="M44" s="390">
        <f>取引基本表!AX41</f>
        <v>167904</v>
      </c>
      <c r="N44" s="374">
        <f>ABS(取引基本表!BB41)</f>
        <v>85850</v>
      </c>
      <c r="O44" s="418">
        <f t="shared" si="16"/>
        <v>0.51130407852105964</v>
      </c>
      <c r="P44" s="414">
        <f>1-O44</f>
        <v>0.48869592147894036</v>
      </c>
      <c r="R44" s="225" t="s">
        <v>206</v>
      </c>
      <c r="S44" s="158" t="s">
        <v>361</v>
      </c>
      <c r="T44" s="372">
        <f>取引基本表!BD41</f>
        <v>167117</v>
      </c>
      <c r="U44" s="449">
        <f>雇用表!F41</f>
        <v>27676</v>
      </c>
      <c r="V44" s="450">
        <f>雇用表!F87</f>
        <v>19860</v>
      </c>
      <c r="W44" s="420">
        <f t="shared" si="7"/>
        <v>0.16560852576338733</v>
      </c>
      <c r="X44" s="420">
        <f t="shared" si="8"/>
        <v>0.11883889729949676</v>
      </c>
      <c r="Z44" s="225" t="s">
        <v>206</v>
      </c>
      <c r="AA44" s="48" t="s">
        <v>42</v>
      </c>
      <c r="AB44" s="455">
        <v>44539</v>
      </c>
      <c r="AC44" s="394">
        <v>14076</v>
      </c>
      <c r="AD44" s="394">
        <v>14597</v>
      </c>
      <c r="AE44" s="394">
        <v>8248</v>
      </c>
      <c r="AF44" s="394">
        <v>0</v>
      </c>
      <c r="AG44" s="376">
        <v>167117</v>
      </c>
      <c r="AH44" s="414">
        <f t="shared" si="17"/>
        <v>0.48744292920528731</v>
      </c>
      <c r="AI44" s="418">
        <f t="shared" si="18"/>
        <v>0.26651387949759747</v>
      </c>
      <c r="AK44" s="225" t="s">
        <v>206</v>
      </c>
      <c r="AL44" s="158" t="s">
        <v>42</v>
      </c>
      <c r="AM44" s="390">
        <f>取引基本表!AR41</f>
        <v>131580</v>
      </c>
      <c r="AN44" s="414">
        <f t="shared" si="6"/>
        <v>0.11648762971842183</v>
      </c>
      <c r="AP44" s="225" t="s">
        <v>201</v>
      </c>
      <c r="AQ44" s="158" t="s">
        <v>42</v>
      </c>
      <c r="AR44" s="393">
        <f>取引基本表!AX41</f>
        <v>167904</v>
      </c>
      <c r="AS44" s="394">
        <f>取引基本表!AY41</f>
        <v>85063</v>
      </c>
      <c r="AT44" s="394">
        <f>ABS(取引基本表!BB41)</f>
        <v>85850</v>
      </c>
      <c r="AU44" s="395">
        <f t="shared" si="11"/>
        <v>-787</v>
      </c>
      <c r="AV44" s="418">
        <v>0.30843419542811235</v>
      </c>
      <c r="AW44" s="414">
        <v>0.69156580457188765</v>
      </c>
    </row>
    <row r="45" spans="1:49" x14ac:dyDescent="0.2">
      <c r="A45" s="225" t="s">
        <v>342</v>
      </c>
      <c r="B45" s="158" t="s">
        <v>279</v>
      </c>
      <c r="C45" s="412">
        <f t="shared" si="12"/>
        <v>1</v>
      </c>
      <c r="D45" s="413">
        <f t="shared" si="13"/>
        <v>0</v>
      </c>
      <c r="E45" s="413">
        <f t="shared" si="13"/>
        <v>0</v>
      </c>
      <c r="F45" s="413">
        <f t="shared" si="14"/>
        <v>0</v>
      </c>
      <c r="G45" s="413">
        <f t="shared" si="14"/>
        <v>0</v>
      </c>
      <c r="H45" s="414">
        <f t="shared" si="15"/>
        <v>0</v>
      </c>
      <c r="K45" s="225" t="s">
        <v>342</v>
      </c>
      <c r="L45" s="158" t="s">
        <v>279</v>
      </c>
      <c r="M45" s="390">
        <f>取引基本表!AX42</f>
        <v>6650</v>
      </c>
      <c r="N45" s="374">
        <f>ABS(取引基本表!BB42)</f>
        <v>0</v>
      </c>
      <c r="O45" s="418">
        <f t="shared" si="16"/>
        <v>0</v>
      </c>
      <c r="P45" s="414">
        <f>1-O45</f>
        <v>1</v>
      </c>
      <c r="R45" s="225" t="s">
        <v>342</v>
      </c>
      <c r="S45" s="158" t="s">
        <v>279</v>
      </c>
      <c r="T45" s="372">
        <f>取引基本表!BD42</f>
        <v>6650</v>
      </c>
      <c r="U45" s="449">
        <f>雇用表!F42</f>
        <v>0</v>
      </c>
      <c r="V45" s="450">
        <f>雇用表!F88</f>
        <v>0</v>
      </c>
      <c r="W45" s="420">
        <f t="shared" si="7"/>
        <v>0</v>
      </c>
      <c r="X45" s="420">
        <f t="shared" si="8"/>
        <v>0</v>
      </c>
      <c r="Z45" s="225" t="s">
        <v>342</v>
      </c>
      <c r="AA45" s="48" t="s">
        <v>279</v>
      </c>
      <c r="AB45" s="455">
        <v>0</v>
      </c>
      <c r="AC45" s="394">
        <v>0</v>
      </c>
      <c r="AD45" s="394">
        <v>0</v>
      </c>
      <c r="AE45" s="394">
        <v>0</v>
      </c>
      <c r="AF45" s="394">
        <v>0</v>
      </c>
      <c r="AG45" s="376">
        <v>6650</v>
      </c>
      <c r="AH45" s="414">
        <v>0</v>
      </c>
      <c r="AI45" s="418">
        <v>0</v>
      </c>
      <c r="AK45" s="225" t="s">
        <v>342</v>
      </c>
      <c r="AL45" s="158" t="s">
        <v>279</v>
      </c>
      <c r="AM45" s="390">
        <f>取引基本表!AR42</f>
        <v>0</v>
      </c>
      <c r="AN45" s="414">
        <f t="shared" si="6"/>
        <v>0</v>
      </c>
      <c r="AP45" s="225" t="s">
        <v>202</v>
      </c>
      <c r="AQ45" s="158" t="s">
        <v>279</v>
      </c>
      <c r="AR45" s="393">
        <f>取引基本表!AX42</f>
        <v>6650</v>
      </c>
      <c r="AS45" s="394">
        <f>取引基本表!AY42</f>
        <v>0</v>
      </c>
      <c r="AT45" s="394">
        <f>ABS(取引基本表!BB42)</f>
        <v>0</v>
      </c>
      <c r="AU45" s="395">
        <f t="shared" si="11"/>
        <v>0</v>
      </c>
      <c r="AV45" s="418">
        <v>0</v>
      </c>
      <c r="AW45" s="414">
        <v>1</v>
      </c>
    </row>
    <row r="46" spans="1:49" x14ac:dyDescent="0.2">
      <c r="A46" s="225" t="s">
        <v>343</v>
      </c>
      <c r="B46" s="158" t="s">
        <v>280</v>
      </c>
      <c r="C46" s="412">
        <f t="shared" si="12"/>
        <v>0.30494810971089692</v>
      </c>
      <c r="D46" s="413">
        <f t="shared" si="13"/>
        <v>1.3643598878192982E-3</v>
      </c>
      <c r="E46" s="413">
        <f t="shared" si="13"/>
        <v>3.9414841203668609E-3</v>
      </c>
      <c r="F46" s="413">
        <f t="shared" si="14"/>
        <v>0.31334798756916549</v>
      </c>
      <c r="G46" s="413">
        <f t="shared" si="14"/>
        <v>9.2473281285530198E-3</v>
      </c>
      <c r="H46" s="414">
        <f t="shared" si="15"/>
        <v>2.1824388568312321E-2</v>
      </c>
      <c r="K46" s="225" t="s">
        <v>343</v>
      </c>
      <c r="L46" s="158" t="s">
        <v>280</v>
      </c>
      <c r="M46" s="390">
        <f>取引基本表!AX43</f>
        <v>43168</v>
      </c>
      <c r="N46" s="374">
        <f>ABS(取引基本表!BB43)</f>
        <v>30004</v>
      </c>
      <c r="O46" s="418">
        <f t="shared" si="16"/>
        <v>0.69505189028910308</v>
      </c>
      <c r="P46" s="414">
        <f>1-O46</f>
        <v>0.30494810971089692</v>
      </c>
      <c r="R46" s="225" t="s">
        <v>343</v>
      </c>
      <c r="S46" s="158" t="s">
        <v>280</v>
      </c>
      <c r="T46" s="372">
        <f>取引基本表!BD43</f>
        <v>13193</v>
      </c>
      <c r="U46" s="449">
        <f>雇用表!F43</f>
        <v>18</v>
      </c>
      <c r="V46" s="450">
        <f>雇用表!F89</f>
        <v>52</v>
      </c>
      <c r="W46" s="420">
        <f t="shared" si="7"/>
        <v>1.3643598878192982E-3</v>
      </c>
      <c r="X46" s="420">
        <f t="shared" si="8"/>
        <v>3.9414841203668609E-3</v>
      </c>
      <c r="Z46" s="225" t="s">
        <v>343</v>
      </c>
      <c r="AA46" s="48" t="s">
        <v>280</v>
      </c>
      <c r="AB46" s="455">
        <v>122</v>
      </c>
      <c r="AC46" s="394">
        <v>3418</v>
      </c>
      <c r="AD46" s="394">
        <v>474</v>
      </c>
      <c r="AE46" s="394">
        <v>169</v>
      </c>
      <c r="AF46" s="394">
        <v>-49</v>
      </c>
      <c r="AG46" s="376">
        <v>13193</v>
      </c>
      <c r="AH46" s="414">
        <f t="shared" si="17"/>
        <v>0.31334798756916549</v>
      </c>
      <c r="AI46" s="418">
        <f t="shared" si="18"/>
        <v>9.2473281285530198E-3</v>
      </c>
      <c r="AK46" s="225" t="s">
        <v>343</v>
      </c>
      <c r="AL46" s="158" t="s">
        <v>280</v>
      </c>
      <c r="AM46" s="390">
        <f>取引基本表!AR43</f>
        <v>24652</v>
      </c>
      <c r="AN46" s="414">
        <f t="shared" si="6"/>
        <v>2.1824388568312321E-2</v>
      </c>
      <c r="AP46" s="225" t="s">
        <v>203</v>
      </c>
      <c r="AQ46" s="158" t="s">
        <v>280</v>
      </c>
      <c r="AR46" s="393">
        <f>取引基本表!AX43</f>
        <v>43168</v>
      </c>
      <c r="AS46" s="394">
        <f>取引基本表!AY43</f>
        <v>29</v>
      </c>
      <c r="AT46" s="394">
        <f>ABS(取引基本表!BB43)</f>
        <v>30004</v>
      </c>
      <c r="AU46" s="395">
        <f t="shared" si="11"/>
        <v>-29975</v>
      </c>
      <c r="AV46" s="418">
        <v>6.99850635196259E-3</v>
      </c>
      <c r="AW46" s="414">
        <v>0.99300149364803736</v>
      </c>
    </row>
    <row r="47" spans="1:49" x14ac:dyDescent="0.2">
      <c r="A47" s="226" t="s">
        <v>348</v>
      </c>
      <c r="B47" s="227" t="s">
        <v>43</v>
      </c>
      <c r="C47" s="415">
        <f t="shared" si="12"/>
        <v>0.48015758503444039</v>
      </c>
      <c r="D47" s="416">
        <f t="shared" si="13"/>
        <v>6.635127530274626E-2</v>
      </c>
      <c r="E47" s="416">
        <f t="shared" si="13"/>
        <v>5.6027434453383658E-2</v>
      </c>
      <c r="F47" s="416">
        <f>AH47</f>
        <v>0.48752883779285588</v>
      </c>
      <c r="G47" s="416">
        <f>AI47</f>
        <v>0.24216917805049562</v>
      </c>
      <c r="H47" s="417">
        <f t="shared" si="15"/>
        <v>1</v>
      </c>
      <c r="K47" s="226" t="s">
        <v>348</v>
      </c>
      <c r="L47" s="228" t="s">
        <v>43</v>
      </c>
      <c r="M47" s="391">
        <f>取引基本表!AX44</f>
        <v>3267823</v>
      </c>
      <c r="N47" s="392">
        <f>ABS(取引基本表!BB44)</f>
        <v>1698753</v>
      </c>
      <c r="O47" s="419">
        <f t="shared" si="16"/>
        <v>0.51984241496555961</v>
      </c>
      <c r="P47" s="417">
        <f>1-O47</f>
        <v>0.48015758503444039</v>
      </c>
      <c r="R47" s="226" t="s">
        <v>348</v>
      </c>
      <c r="S47" s="228" t="s">
        <v>43</v>
      </c>
      <c r="T47" s="373">
        <f>取引基本表!BD44</f>
        <v>3090129</v>
      </c>
      <c r="U47" s="451">
        <f>雇用表!F44</f>
        <v>205034</v>
      </c>
      <c r="V47" s="452">
        <f>雇用表!F90</f>
        <v>173132</v>
      </c>
      <c r="W47" s="421">
        <f t="shared" si="7"/>
        <v>6.635127530274626E-2</v>
      </c>
      <c r="X47" s="421">
        <f t="shared" si="8"/>
        <v>5.6027434453383658E-2</v>
      </c>
      <c r="Z47" s="226" t="s">
        <v>348</v>
      </c>
      <c r="AA47" s="229" t="s">
        <v>43</v>
      </c>
      <c r="AB47" s="456">
        <v>748334</v>
      </c>
      <c r="AC47" s="397">
        <v>292150</v>
      </c>
      <c r="AD47" s="397">
        <v>382652</v>
      </c>
      <c r="AE47" s="397">
        <v>90502</v>
      </c>
      <c r="AF47" s="397">
        <v>-7111</v>
      </c>
      <c r="AG47" s="377">
        <v>3090129</v>
      </c>
      <c r="AH47" s="417">
        <f t="shared" si="17"/>
        <v>0.48752883779285588</v>
      </c>
      <c r="AI47" s="419">
        <f t="shared" si="18"/>
        <v>0.24216917805049562</v>
      </c>
      <c r="AK47" s="226" t="s">
        <v>348</v>
      </c>
      <c r="AL47" s="228" t="s">
        <v>43</v>
      </c>
      <c r="AM47" s="391">
        <f>取引基本表!AR44</f>
        <v>1129562</v>
      </c>
      <c r="AN47" s="417">
        <f t="shared" si="6"/>
        <v>1</v>
      </c>
      <c r="AP47" s="226" t="s">
        <v>204</v>
      </c>
      <c r="AQ47" s="228" t="s">
        <v>43</v>
      </c>
      <c r="AR47" s="396">
        <f>取引基本表!AX44</f>
        <v>3267823</v>
      </c>
      <c r="AS47" s="397">
        <f>取引基本表!AY44</f>
        <v>1521059</v>
      </c>
      <c r="AT47" s="398">
        <f>ABS(取引基本表!BB44)</f>
        <v>1698753</v>
      </c>
      <c r="AU47" s="399">
        <f t="shared" si="11"/>
        <v>-177694</v>
      </c>
      <c r="AV47" s="419">
        <v>0.41467476400433478</v>
      </c>
      <c r="AW47" s="417">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1172338</v>
      </c>
      <c r="AS49" s="231">
        <f>SUM(AS12:AS29)+AS45</f>
        <v>1099769</v>
      </c>
      <c r="AT49" s="231">
        <f>SUM(AT12:AT29)+AT45</f>
        <v>941536</v>
      </c>
      <c r="AU49" s="231">
        <f>SUM(AU12:AU29)+AU45</f>
        <v>158233</v>
      </c>
      <c r="AV49" s="230">
        <f>AT49/AR49</f>
        <v>0.80312674331122935</v>
      </c>
      <c r="AW49" s="230">
        <f>1-AV49</f>
        <v>0.19687325668877065</v>
      </c>
    </row>
    <row r="50" spans="43:49" x14ac:dyDescent="0.2">
      <c r="AQ50" s="48" t="s">
        <v>395</v>
      </c>
      <c r="AR50" s="231">
        <f>SUM(AR8:AR11)+SUM(AR30:AR44)+AR46</f>
        <v>2095485</v>
      </c>
      <c r="AS50" s="231">
        <f>SUM(AS8:AS11)+SUM(AS30:AS44)+AS46</f>
        <v>421290</v>
      </c>
      <c r="AT50" s="231">
        <f>SUM(AT8:AT11)+SUM(AT30:AT44)+AT46</f>
        <v>757217</v>
      </c>
      <c r="AU50" s="231">
        <f>SUM(AU8:AU11)+SUM(AU30:AU44)+AU46</f>
        <v>-335927</v>
      </c>
      <c r="AV50" s="230">
        <f>AT50/AR50</f>
        <v>0.36135644015585888</v>
      </c>
      <c r="AW50" s="230">
        <f>1-AV50</f>
        <v>0.63864355984414112</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2" activePane="bottomRight" state="frozen"/>
      <selection activeCell="F63" sqref="F63"/>
      <selection pane="topRight" activeCell="F63" sqref="F63"/>
      <selection pane="bottomLeft" activeCell="F63" sqref="F63"/>
      <selection pane="bottomRight" activeCell="J39" sqref="J39"/>
    </sheetView>
  </sheetViews>
  <sheetFormatPr defaultRowHeight="13" x14ac:dyDescent="0.2"/>
  <cols>
    <col min="1" max="1" width="3.90625" style="56" customWidth="1"/>
    <col min="2" max="2" width="21" style="56" customWidth="1"/>
    <col min="3" max="41" width="9.08984375" style="56" bestFit="1" customWidth="1"/>
    <col min="42" max="42" width="10" style="56" bestFit="1" customWidth="1"/>
    <col min="43" max="43" width="9.08984375" style="56" bestFit="1" customWidth="1"/>
    <col min="44" max="44" width="10" style="56" bestFit="1" customWidth="1"/>
    <col min="45" max="48" width="9.08984375" style="56" bestFit="1" customWidth="1"/>
    <col min="49" max="50" width="10" style="56" bestFit="1" customWidth="1"/>
    <col min="51" max="51" width="9.0898437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90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6" width="3.90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08984375" style="56" bestFit="1" customWidth="1"/>
    <col min="298" max="298" width="10" style="56" bestFit="1" customWidth="1"/>
    <col min="299" max="299" width="9.08984375" style="56" bestFit="1" customWidth="1"/>
    <col min="300" max="300" width="10" style="56" bestFit="1" customWidth="1"/>
    <col min="301" max="304" width="9.08984375" style="56" bestFit="1" customWidth="1"/>
    <col min="305" max="306" width="10" style="56" bestFit="1" customWidth="1"/>
    <col min="307" max="307" width="9.0898437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90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2" width="3.90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08984375" style="56" bestFit="1" customWidth="1"/>
    <col min="554" max="554" width="10" style="56" bestFit="1" customWidth="1"/>
    <col min="555" max="555" width="9.08984375" style="56" bestFit="1" customWidth="1"/>
    <col min="556" max="556" width="10" style="56" bestFit="1" customWidth="1"/>
    <col min="557" max="560" width="9.08984375" style="56" bestFit="1" customWidth="1"/>
    <col min="561" max="562" width="10" style="56" bestFit="1" customWidth="1"/>
    <col min="563" max="563" width="9.0898437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90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8" width="3.90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08984375" style="56" bestFit="1" customWidth="1"/>
    <col min="810" max="810" width="10" style="56" bestFit="1" customWidth="1"/>
    <col min="811" max="811" width="9.08984375" style="56" bestFit="1" customWidth="1"/>
    <col min="812" max="812" width="10" style="56" bestFit="1" customWidth="1"/>
    <col min="813" max="816" width="9.08984375" style="56" bestFit="1" customWidth="1"/>
    <col min="817" max="818" width="10" style="56" bestFit="1" customWidth="1"/>
    <col min="819" max="819" width="9.0898437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90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4" width="3.90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08984375" style="56" bestFit="1" customWidth="1"/>
    <col min="1066" max="1066" width="10" style="56" bestFit="1" customWidth="1"/>
    <col min="1067" max="1067" width="9.08984375" style="56" bestFit="1" customWidth="1"/>
    <col min="1068" max="1068" width="10" style="56" bestFit="1" customWidth="1"/>
    <col min="1069" max="1072" width="9.08984375" style="56" bestFit="1" customWidth="1"/>
    <col min="1073" max="1074" width="10" style="56" bestFit="1" customWidth="1"/>
    <col min="1075" max="1075" width="9.0898437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90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90" width="3.90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08984375" style="56" bestFit="1" customWidth="1"/>
    <col min="1322" max="1322" width="10" style="56" bestFit="1" customWidth="1"/>
    <col min="1323" max="1323" width="9.08984375" style="56" bestFit="1" customWidth="1"/>
    <col min="1324" max="1324" width="10" style="56" bestFit="1" customWidth="1"/>
    <col min="1325" max="1328" width="9.08984375" style="56" bestFit="1" customWidth="1"/>
    <col min="1329" max="1330" width="10" style="56" bestFit="1" customWidth="1"/>
    <col min="1331" max="1331" width="9.0898437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90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6" width="3.90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08984375" style="56" bestFit="1" customWidth="1"/>
    <col min="1578" max="1578" width="10" style="56" bestFit="1" customWidth="1"/>
    <col min="1579" max="1579" width="9.08984375" style="56" bestFit="1" customWidth="1"/>
    <col min="1580" max="1580" width="10" style="56" bestFit="1" customWidth="1"/>
    <col min="1581" max="1584" width="9.08984375" style="56" bestFit="1" customWidth="1"/>
    <col min="1585" max="1586" width="10" style="56" bestFit="1" customWidth="1"/>
    <col min="1587" max="1587" width="9.0898437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90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2" width="3.90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08984375" style="56" bestFit="1" customWidth="1"/>
    <col min="1834" max="1834" width="10" style="56" bestFit="1" customWidth="1"/>
    <col min="1835" max="1835" width="9.08984375" style="56" bestFit="1" customWidth="1"/>
    <col min="1836" max="1836" width="10" style="56" bestFit="1" customWidth="1"/>
    <col min="1837" max="1840" width="9.08984375" style="56" bestFit="1" customWidth="1"/>
    <col min="1841" max="1842" width="10" style="56" bestFit="1" customWidth="1"/>
    <col min="1843" max="1843" width="9.0898437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90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8" width="3.90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08984375" style="56" bestFit="1" customWidth="1"/>
    <col min="2090" max="2090" width="10" style="56" bestFit="1" customWidth="1"/>
    <col min="2091" max="2091" width="9.08984375" style="56" bestFit="1" customWidth="1"/>
    <col min="2092" max="2092" width="10" style="56" bestFit="1" customWidth="1"/>
    <col min="2093" max="2096" width="9.08984375" style="56" bestFit="1" customWidth="1"/>
    <col min="2097" max="2098" width="10" style="56" bestFit="1" customWidth="1"/>
    <col min="2099" max="2099" width="9.0898437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90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4" width="3.90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08984375" style="56" bestFit="1" customWidth="1"/>
    <col min="2346" max="2346" width="10" style="56" bestFit="1" customWidth="1"/>
    <col min="2347" max="2347" width="9.08984375" style="56" bestFit="1" customWidth="1"/>
    <col min="2348" max="2348" width="10" style="56" bestFit="1" customWidth="1"/>
    <col min="2349" max="2352" width="9.08984375" style="56" bestFit="1" customWidth="1"/>
    <col min="2353" max="2354" width="10" style="56" bestFit="1" customWidth="1"/>
    <col min="2355" max="2355" width="9.0898437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90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70" width="3.90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08984375" style="56" bestFit="1" customWidth="1"/>
    <col min="2602" max="2602" width="10" style="56" bestFit="1" customWidth="1"/>
    <col min="2603" max="2603" width="9.08984375" style="56" bestFit="1" customWidth="1"/>
    <col min="2604" max="2604" width="10" style="56" bestFit="1" customWidth="1"/>
    <col min="2605" max="2608" width="9.08984375" style="56" bestFit="1" customWidth="1"/>
    <col min="2609" max="2610" width="10" style="56" bestFit="1" customWidth="1"/>
    <col min="2611" max="2611" width="9.0898437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90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6" width="3.90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08984375" style="56" bestFit="1" customWidth="1"/>
    <col min="2858" max="2858" width="10" style="56" bestFit="1" customWidth="1"/>
    <col min="2859" max="2859" width="9.08984375" style="56" bestFit="1" customWidth="1"/>
    <col min="2860" max="2860" width="10" style="56" bestFit="1" customWidth="1"/>
    <col min="2861" max="2864" width="9.08984375" style="56" bestFit="1" customWidth="1"/>
    <col min="2865" max="2866" width="10" style="56" bestFit="1" customWidth="1"/>
    <col min="2867" max="2867" width="9.0898437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90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2" width="3.90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08984375" style="56" bestFit="1" customWidth="1"/>
    <col min="3114" max="3114" width="10" style="56" bestFit="1" customWidth="1"/>
    <col min="3115" max="3115" width="9.08984375" style="56" bestFit="1" customWidth="1"/>
    <col min="3116" max="3116" width="10" style="56" bestFit="1" customWidth="1"/>
    <col min="3117" max="3120" width="9.08984375" style="56" bestFit="1" customWidth="1"/>
    <col min="3121" max="3122" width="10" style="56" bestFit="1" customWidth="1"/>
    <col min="3123" max="3123" width="9.0898437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90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8" width="3.90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08984375" style="56" bestFit="1" customWidth="1"/>
    <col min="3370" max="3370" width="10" style="56" bestFit="1" customWidth="1"/>
    <col min="3371" max="3371" width="9.08984375" style="56" bestFit="1" customWidth="1"/>
    <col min="3372" max="3372" width="10" style="56" bestFit="1" customWidth="1"/>
    <col min="3373" max="3376" width="9.08984375" style="56" bestFit="1" customWidth="1"/>
    <col min="3377" max="3378" width="10" style="56" bestFit="1" customWidth="1"/>
    <col min="3379" max="3379" width="9.0898437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90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4" width="3.90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08984375" style="56" bestFit="1" customWidth="1"/>
    <col min="3626" max="3626" width="10" style="56" bestFit="1" customWidth="1"/>
    <col min="3627" max="3627" width="9.08984375" style="56" bestFit="1" customWidth="1"/>
    <col min="3628" max="3628" width="10" style="56" bestFit="1" customWidth="1"/>
    <col min="3629" max="3632" width="9.08984375" style="56" bestFit="1" customWidth="1"/>
    <col min="3633" max="3634" width="10" style="56" bestFit="1" customWidth="1"/>
    <col min="3635" max="3635" width="9.0898437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90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50" width="3.90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08984375" style="56" bestFit="1" customWidth="1"/>
    <col min="3882" max="3882" width="10" style="56" bestFit="1" customWidth="1"/>
    <col min="3883" max="3883" width="9.08984375" style="56" bestFit="1" customWidth="1"/>
    <col min="3884" max="3884" width="10" style="56" bestFit="1" customWidth="1"/>
    <col min="3885" max="3888" width="9.08984375" style="56" bestFit="1" customWidth="1"/>
    <col min="3889" max="3890" width="10" style="56" bestFit="1" customWidth="1"/>
    <col min="3891" max="3891" width="9.0898437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90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6" width="3.90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08984375" style="56" bestFit="1" customWidth="1"/>
    <col min="4138" max="4138" width="10" style="56" bestFit="1" customWidth="1"/>
    <col min="4139" max="4139" width="9.08984375" style="56" bestFit="1" customWidth="1"/>
    <col min="4140" max="4140" width="10" style="56" bestFit="1" customWidth="1"/>
    <col min="4141" max="4144" width="9.08984375" style="56" bestFit="1" customWidth="1"/>
    <col min="4145" max="4146" width="10" style="56" bestFit="1" customWidth="1"/>
    <col min="4147" max="4147" width="9.0898437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90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2" width="3.90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08984375" style="56" bestFit="1" customWidth="1"/>
    <col min="4394" max="4394" width="10" style="56" bestFit="1" customWidth="1"/>
    <col min="4395" max="4395" width="9.08984375" style="56" bestFit="1" customWidth="1"/>
    <col min="4396" max="4396" width="10" style="56" bestFit="1" customWidth="1"/>
    <col min="4397" max="4400" width="9.08984375" style="56" bestFit="1" customWidth="1"/>
    <col min="4401" max="4402" width="10" style="56" bestFit="1" customWidth="1"/>
    <col min="4403" max="4403" width="9.0898437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90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8" width="3.90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08984375" style="56" bestFit="1" customWidth="1"/>
    <col min="4650" max="4650" width="10" style="56" bestFit="1" customWidth="1"/>
    <col min="4651" max="4651" width="9.08984375" style="56" bestFit="1" customWidth="1"/>
    <col min="4652" max="4652" width="10" style="56" bestFit="1" customWidth="1"/>
    <col min="4653" max="4656" width="9.08984375" style="56" bestFit="1" customWidth="1"/>
    <col min="4657" max="4658" width="10" style="56" bestFit="1" customWidth="1"/>
    <col min="4659" max="4659" width="9.0898437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90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4" width="3.90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08984375" style="56" bestFit="1" customWidth="1"/>
    <col min="4906" max="4906" width="10" style="56" bestFit="1" customWidth="1"/>
    <col min="4907" max="4907" width="9.08984375" style="56" bestFit="1" customWidth="1"/>
    <col min="4908" max="4908" width="10" style="56" bestFit="1" customWidth="1"/>
    <col min="4909" max="4912" width="9.08984375" style="56" bestFit="1" customWidth="1"/>
    <col min="4913" max="4914" width="10" style="56" bestFit="1" customWidth="1"/>
    <col min="4915" max="4915" width="9.0898437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90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30" width="3.90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08984375" style="56" bestFit="1" customWidth="1"/>
    <col min="5162" max="5162" width="10" style="56" bestFit="1" customWidth="1"/>
    <col min="5163" max="5163" width="9.08984375" style="56" bestFit="1" customWidth="1"/>
    <col min="5164" max="5164" width="10" style="56" bestFit="1" customWidth="1"/>
    <col min="5165" max="5168" width="9.08984375" style="56" bestFit="1" customWidth="1"/>
    <col min="5169" max="5170" width="10" style="56" bestFit="1" customWidth="1"/>
    <col min="5171" max="5171" width="9.0898437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90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6" width="3.90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08984375" style="56" bestFit="1" customWidth="1"/>
    <col min="5418" max="5418" width="10" style="56" bestFit="1" customWidth="1"/>
    <col min="5419" max="5419" width="9.08984375" style="56" bestFit="1" customWidth="1"/>
    <col min="5420" max="5420" width="10" style="56" bestFit="1" customWidth="1"/>
    <col min="5421" max="5424" width="9.08984375" style="56" bestFit="1" customWidth="1"/>
    <col min="5425" max="5426" width="10" style="56" bestFit="1" customWidth="1"/>
    <col min="5427" max="5427" width="9.0898437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90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2" width="3.90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08984375" style="56" bestFit="1" customWidth="1"/>
    <col min="5674" max="5674" width="10" style="56" bestFit="1" customWidth="1"/>
    <col min="5675" max="5675" width="9.08984375" style="56" bestFit="1" customWidth="1"/>
    <col min="5676" max="5676" width="10" style="56" bestFit="1" customWidth="1"/>
    <col min="5677" max="5680" width="9.08984375" style="56" bestFit="1" customWidth="1"/>
    <col min="5681" max="5682" width="10" style="56" bestFit="1" customWidth="1"/>
    <col min="5683" max="5683" width="9.0898437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90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8" width="3.90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08984375" style="56" bestFit="1" customWidth="1"/>
    <col min="5930" max="5930" width="10" style="56" bestFit="1" customWidth="1"/>
    <col min="5931" max="5931" width="9.08984375" style="56" bestFit="1" customWidth="1"/>
    <col min="5932" max="5932" width="10" style="56" bestFit="1" customWidth="1"/>
    <col min="5933" max="5936" width="9.08984375" style="56" bestFit="1" customWidth="1"/>
    <col min="5937" max="5938" width="10" style="56" bestFit="1" customWidth="1"/>
    <col min="5939" max="5939" width="9.0898437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90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4" width="3.90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08984375" style="56" bestFit="1" customWidth="1"/>
    <col min="6186" max="6186" width="10" style="56" bestFit="1" customWidth="1"/>
    <col min="6187" max="6187" width="9.08984375" style="56" bestFit="1" customWidth="1"/>
    <col min="6188" max="6188" width="10" style="56" bestFit="1" customWidth="1"/>
    <col min="6189" max="6192" width="9.08984375" style="56" bestFit="1" customWidth="1"/>
    <col min="6193" max="6194" width="10" style="56" bestFit="1" customWidth="1"/>
    <col min="6195" max="6195" width="9.0898437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90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10" width="3.90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08984375" style="56" bestFit="1" customWidth="1"/>
    <col min="6442" max="6442" width="10" style="56" bestFit="1" customWidth="1"/>
    <col min="6443" max="6443" width="9.08984375" style="56" bestFit="1" customWidth="1"/>
    <col min="6444" max="6444" width="10" style="56" bestFit="1" customWidth="1"/>
    <col min="6445" max="6448" width="9.08984375" style="56" bestFit="1" customWidth="1"/>
    <col min="6449" max="6450" width="10" style="56" bestFit="1" customWidth="1"/>
    <col min="6451" max="6451" width="9.0898437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90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6" width="3.90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08984375" style="56" bestFit="1" customWidth="1"/>
    <col min="6698" max="6698" width="10" style="56" bestFit="1" customWidth="1"/>
    <col min="6699" max="6699" width="9.08984375" style="56" bestFit="1" customWidth="1"/>
    <col min="6700" max="6700" width="10" style="56" bestFit="1" customWidth="1"/>
    <col min="6701" max="6704" width="9.08984375" style="56" bestFit="1" customWidth="1"/>
    <col min="6705" max="6706" width="10" style="56" bestFit="1" customWidth="1"/>
    <col min="6707" max="6707" width="9.0898437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90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2" width="3.90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08984375" style="56" bestFit="1" customWidth="1"/>
    <col min="6954" max="6954" width="10" style="56" bestFit="1" customWidth="1"/>
    <col min="6955" max="6955" width="9.08984375" style="56" bestFit="1" customWidth="1"/>
    <col min="6956" max="6956" width="10" style="56" bestFit="1" customWidth="1"/>
    <col min="6957" max="6960" width="9.08984375" style="56" bestFit="1" customWidth="1"/>
    <col min="6961" max="6962" width="10" style="56" bestFit="1" customWidth="1"/>
    <col min="6963" max="6963" width="9.0898437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90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8" width="3.90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08984375" style="56" bestFit="1" customWidth="1"/>
    <col min="7210" max="7210" width="10" style="56" bestFit="1" customWidth="1"/>
    <col min="7211" max="7211" width="9.08984375" style="56" bestFit="1" customWidth="1"/>
    <col min="7212" max="7212" width="10" style="56" bestFit="1" customWidth="1"/>
    <col min="7213" max="7216" width="9.08984375" style="56" bestFit="1" customWidth="1"/>
    <col min="7217" max="7218" width="10" style="56" bestFit="1" customWidth="1"/>
    <col min="7219" max="7219" width="9.0898437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90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4" width="3.90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08984375" style="56" bestFit="1" customWidth="1"/>
    <col min="7466" max="7466" width="10" style="56" bestFit="1" customWidth="1"/>
    <col min="7467" max="7467" width="9.08984375" style="56" bestFit="1" customWidth="1"/>
    <col min="7468" max="7468" width="10" style="56" bestFit="1" customWidth="1"/>
    <col min="7469" max="7472" width="9.08984375" style="56" bestFit="1" customWidth="1"/>
    <col min="7473" max="7474" width="10" style="56" bestFit="1" customWidth="1"/>
    <col min="7475" max="7475" width="9.0898437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90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90" width="3.90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08984375" style="56" bestFit="1" customWidth="1"/>
    <col min="7722" max="7722" width="10" style="56" bestFit="1" customWidth="1"/>
    <col min="7723" max="7723" width="9.08984375" style="56" bestFit="1" customWidth="1"/>
    <col min="7724" max="7724" width="10" style="56" bestFit="1" customWidth="1"/>
    <col min="7725" max="7728" width="9.08984375" style="56" bestFit="1" customWidth="1"/>
    <col min="7729" max="7730" width="10" style="56" bestFit="1" customWidth="1"/>
    <col min="7731" max="7731" width="9.0898437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90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6" width="3.90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08984375" style="56" bestFit="1" customWidth="1"/>
    <col min="7978" max="7978" width="10" style="56" bestFit="1" customWidth="1"/>
    <col min="7979" max="7979" width="9.08984375" style="56" bestFit="1" customWidth="1"/>
    <col min="7980" max="7980" width="10" style="56" bestFit="1" customWidth="1"/>
    <col min="7981" max="7984" width="9.08984375" style="56" bestFit="1" customWidth="1"/>
    <col min="7985" max="7986" width="10" style="56" bestFit="1" customWidth="1"/>
    <col min="7987" max="7987" width="9.0898437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90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2" width="3.90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08984375" style="56" bestFit="1" customWidth="1"/>
    <col min="8234" max="8234" width="10" style="56" bestFit="1" customWidth="1"/>
    <col min="8235" max="8235" width="9.08984375" style="56" bestFit="1" customWidth="1"/>
    <col min="8236" max="8236" width="10" style="56" bestFit="1" customWidth="1"/>
    <col min="8237" max="8240" width="9.08984375" style="56" bestFit="1" customWidth="1"/>
    <col min="8241" max="8242" width="10" style="56" bestFit="1" customWidth="1"/>
    <col min="8243" max="8243" width="9.0898437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90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8" width="3.90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08984375" style="56" bestFit="1" customWidth="1"/>
    <col min="8490" max="8490" width="10" style="56" bestFit="1" customWidth="1"/>
    <col min="8491" max="8491" width="9.08984375" style="56" bestFit="1" customWidth="1"/>
    <col min="8492" max="8492" width="10" style="56" bestFit="1" customWidth="1"/>
    <col min="8493" max="8496" width="9.08984375" style="56" bestFit="1" customWidth="1"/>
    <col min="8497" max="8498" width="10" style="56" bestFit="1" customWidth="1"/>
    <col min="8499" max="8499" width="9.0898437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90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4" width="3.90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08984375" style="56" bestFit="1" customWidth="1"/>
    <col min="8746" max="8746" width="10" style="56" bestFit="1" customWidth="1"/>
    <col min="8747" max="8747" width="9.08984375" style="56" bestFit="1" customWidth="1"/>
    <col min="8748" max="8748" width="10" style="56" bestFit="1" customWidth="1"/>
    <col min="8749" max="8752" width="9.08984375" style="56" bestFit="1" customWidth="1"/>
    <col min="8753" max="8754" width="10" style="56" bestFit="1" customWidth="1"/>
    <col min="8755" max="8755" width="9.0898437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90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70" width="3.90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08984375" style="56" bestFit="1" customWidth="1"/>
    <col min="9002" max="9002" width="10" style="56" bestFit="1" customWidth="1"/>
    <col min="9003" max="9003" width="9.08984375" style="56" bestFit="1" customWidth="1"/>
    <col min="9004" max="9004" width="10" style="56" bestFit="1" customWidth="1"/>
    <col min="9005" max="9008" width="9.08984375" style="56" bestFit="1" customWidth="1"/>
    <col min="9009" max="9010" width="10" style="56" bestFit="1" customWidth="1"/>
    <col min="9011" max="9011" width="9.0898437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90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6" width="3.90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08984375" style="56" bestFit="1" customWidth="1"/>
    <col min="9258" max="9258" width="10" style="56" bestFit="1" customWidth="1"/>
    <col min="9259" max="9259" width="9.08984375" style="56" bestFit="1" customWidth="1"/>
    <col min="9260" max="9260" width="10" style="56" bestFit="1" customWidth="1"/>
    <col min="9261" max="9264" width="9.08984375" style="56" bestFit="1" customWidth="1"/>
    <col min="9265" max="9266" width="10" style="56" bestFit="1" customWidth="1"/>
    <col min="9267" max="9267" width="9.0898437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90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2" width="3.90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08984375" style="56" bestFit="1" customWidth="1"/>
    <col min="9514" max="9514" width="10" style="56" bestFit="1" customWidth="1"/>
    <col min="9515" max="9515" width="9.08984375" style="56" bestFit="1" customWidth="1"/>
    <col min="9516" max="9516" width="10" style="56" bestFit="1" customWidth="1"/>
    <col min="9517" max="9520" width="9.08984375" style="56" bestFit="1" customWidth="1"/>
    <col min="9521" max="9522" width="10" style="56" bestFit="1" customWidth="1"/>
    <col min="9523" max="9523" width="9.0898437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90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8" width="3.90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08984375" style="56" bestFit="1" customWidth="1"/>
    <col min="9770" max="9770" width="10" style="56" bestFit="1" customWidth="1"/>
    <col min="9771" max="9771" width="9.08984375" style="56" bestFit="1" customWidth="1"/>
    <col min="9772" max="9772" width="10" style="56" bestFit="1" customWidth="1"/>
    <col min="9773" max="9776" width="9.08984375" style="56" bestFit="1" customWidth="1"/>
    <col min="9777" max="9778" width="10" style="56" bestFit="1" customWidth="1"/>
    <col min="9779" max="9779" width="9.0898437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90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4" width="3.90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08984375" style="56" bestFit="1" customWidth="1"/>
    <col min="10026" max="10026" width="10" style="56" bestFit="1" customWidth="1"/>
    <col min="10027" max="10027" width="9.08984375" style="56" bestFit="1" customWidth="1"/>
    <col min="10028" max="10028" width="10" style="56" bestFit="1" customWidth="1"/>
    <col min="10029" max="10032" width="9.08984375" style="56" bestFit="1" customWidth="1"/>
    <col min="10033" max="10034" width="10" style="56" bestFit="1" customWidth="1"/>
    <col min="10035" max="10035" width="9.0898437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90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50" width="3.90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08984375" style="56" bestFit="1" customWidth="1"/>
    <col min="10282" max="10282" width="10" style="56" bestFit="1" customWidth="1"/>
    <col min="10283" max="10283" width="9.08984375" style="56" bestFit="1" customWidth="1"/>
    <col min="10284" max="10284" width="10" style="56" bestFit="1" customWidth="1"/>
    <col min="10285" max="10288" width="9.08984375" style="56" bestFit="1" customWidth="1"/>
    <col min="10289" max="10290" width="10" style="56" bestFit="1" customWidth="1"/>
    <col min="10291" max="10291" width="9.0898437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90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6" width="3.90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08984375" style="56" bestFit="1" customWidth="1"/>
    <col min="10538" max="10538" width="10" style="56" bestFit="1" customWidth="1"/>
    <col min="10539" max="10539" width="9.08984375" style="56" bestFit="1" customWidth="1"/>
    <col min="10540" max="10540" width="10" style="56" bestFit="1" customWidth="1"/>
    <col min="10541" max="10544" width="9.08984375" style="56" bestFit="1" customWidth="1"/>
    <col min="10545" max="10546" width="10" style="56" bestFit="1" customWidth="1"/>
    <col min="10547" max="10547" width="9.0898437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90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2" width="3.90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08984375" style="56" bestFit="1" customWidth="1"/>
    <col min="10794" max="10794" width="10" style="56" bestFit="1" customWidth="1"/>
    <col min="10795" max="10795" width="9.08984375" style="56" bestFit="1" customWidth="1"/>
    <col min="10796" max="10796" width="10" style="56" bestFit="1" customWidth="1"/>
    <col min="10797" max="10800" width="9.08984375" style="56" bestFit="1" customWidth="1"/>
    <col min="10801" max="10802" width="10" style="56" bestFit="1" customWidth="1"/>
    <col min="10803" max="10803" width="9.0898437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90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8" width="3.90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08984375" style="56" bestFit="1" customWidth="1"/>
    <col min="11050" max="11050" width="10" style="56" bestFit="1" customWidth="1"/>
    <col min="11051" max="11051" width="9.08984375" style="56" bestFit="1" customWidth="1"/>
    <col min="11052" max="11052" width="10" style="56" bestFit="1" customWidth="1"/>
    <col min="11053" max="11056" width="9.08984375" style="56" bestFit="1" customWidth="1"/>
    <col min="11057" max="11058" width="10" style="56" bestFit="1" customWidth="1"/>
    <col min="11059" max="11059" width="9.0898437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90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4" width="3.90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08984375" style="56" bestFit="1" customWidth="1"/>
    <col min="11306" max="11306" width="10" style="56" bestFit="1" customWidth="1"/>
    <col min="11307" max="11307" width="9.08984375" style="56" bestFit="1" customWidth="1"/>
    <col min="11308" max="11308" width="10" style="56" bestFit="1" customWidth="1"/>
    <col min="11309" max="11312" width="9.08984375" style="56" bestFit="1" customWidth="1"/>
    <col min="11313" max="11314" width="10" style="56" bestFit="1" customWidth="1"/>
    <col min="11315" max="11315" width="9.0898437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90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30" width="3.90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08984375" style="56" bestFit="1" customWidth="1"/>
    <col min="11562" max="11562" width="10" style="56" bestFit="1" customWidth="1"/>
    <col min="11563" max="11563" width="9.08984375" style="56" bestFit="1" customWidth="1"/>
    <col min="11564" max="11564" width="10" style="56" bestFit="1" customWidth="1"/>
    <col min="11565" max="11568" width="9.08984375" style="56" bestFit="1" customWidth="1"/>
    <col min="11569" max="11570" width="10" style="56" bestFit="1" customWidth="1"/>
    <col min="11571" max="11571" width="9.0898437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90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6" width="3.90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08984375" style="56" bestFit="1" customWidth="1"/>
    <col min="11818" max="11818" width="10" style="56" bestFit="1" customWidth="1"/>
    <col min="11819" max="11819" width="9.08984375" style="56" bestFit="1" customWidth="1"/>
    <col min="11820" max="11820" width="10" style="56" bestFit="1" customWidth="1"/>
    <col min="11821" max="11824" width="9.08984375" style="56" bestFit="1" customWidth="1"/>
    <col min="11825" max="11826" width="10" style="56" bestFit="1" customWidth="1"/>
    <col min="11827" max="11827" width="9.0898437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90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2" width="3.90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08984375" style="56" bestFit="1" customWidth="1"/>
    <col min="12074" max="12074" width="10" style="56" bestFit="1" customWidth="1"/>
    <col min="12075" max="12075" width="9.08984375" style="56" bestFit="1" customWidth="1"/>
    <col min="12076" max="12076" width="10" style="56" bestFit="1" customWidth="1"/>
    <col min="12077" max="12080" width="9.08984375" style="56" bestFit="1" customWidth="1"/>
    <col min="12081" max="12082" width="10" style="56" bestFit="1" customWidth="1"/>
    <col min="12083" max="12083" width="9.0898437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90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8" width="3.90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08984375" style="56" bestFit="1" customWidth="1"/>
    <col min="12330" max="12330" width="10" style="56" bestFit="1" customWidth="1"/>
    <col min="12331" max="12331" width="9.08984375" style="56" bestFit="1" customWidth="1"/>
    <col min="12332" max="12332" width="10" style="56" bestFit="1" customWidth="1"/>
    <col min="12333" max="12336" width="9.08984375" style="56" bestFit="1" customWidth="1"/>
    <col min="12337" max="12338" width="10" style="56" bestFit="1" customWidth="1"/>
    <col min="12339" max="12339" width="9.0898437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90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4" width="3.90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08984375" style="56" bestFit="1" customWidth="1"/>
    <col min="12586" max="12586" width="10" style="56" bestFit="1" customWidth="1"/>
    <col min="12587" max="12587" width="9.08984375" style="56" bestFit="1" customWidth="1"/>
    <col min="12588" max="12588" width="10" style="56" bestFit="1" customWidth="1"/>
    <col min="12589" max="12592" width="9.08984375" style="56" bestFit="1" customWidth="1"/>
    <col min="12593" max="12594" width="10" style="56" bestFit="1" customWidth="1"/>
    <col min="12595" max="12595" width="9.0898437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90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10" width="3.90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08984375" style="56" bestFit="1" customWidth="1"/>
    <col min="12842" max="12842" width="10" style="56" bestFit="1" customWidth="1"/>
    <col min="12843" max="12843" width="9.08984375" style="56" bestFit="1" customWidth="1"/>
    <col min="12844" max="12844" width="10" style="56" bestFit="1" customWidth="1"/>
    <col min="12845" max="12848" width="9.08984375" style="56" bestFit="1" customWidth="1"/>
    <col min="12849" max="12850" width="10" style="56" bestFit="1" customWidth="1"/>
    <col min="12851" max="12851" width="9.0898437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90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6" width="3.90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08984375" style="56" bestFit="1" customWidth="1"/>
    <col min="13098" max="13098" width="10" style="56" bestFit="1" customWidth="1"/>
    <col min="13099" max="13099" width="9.08984375" style="56" bestFit="1" customWidth="1"/>
    <col min="13100" max="13100" width="10" style="56" bestFit="1" customWidth="1"/>
    <col min="13101" max="13104" width="9.08984375" style="56" bestFit="1" customWidth="1"/>
    <col min="13105" max="13106" width="10" style="56" bestFit="1" customWidth="1"/>
    <col min="13107" max="13107" width="9.0898437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90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2" width="3.90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08984375" style="56" bestFit="1" customWidth="1"/>
    <col min="13354" max="13354" width="10" style="56" bestFit="1" customWidth="1"/>
    <col min="13355" max="13355" width="9.08984375" style="56" bestFit="1" customWidth="1"/>
    <col min="13356" max="13356" width="10" style="56" bestFit="1" customWidth="1"/>
    <col min="13357" max="13360" width="9.08984375" style="56" bestFit="1" customWidth="1"/>
    <col min="13361" max="13362" width="10" style="56" bestFit="1" customWidth="1"/>
    <col min="13363" max="13363" width="9.0898437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90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8" width="3.90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08984375" style="56" bestFit="1" customWidth="1"/>
    <col min="13610" max="13610" width="10" style="56" bestFit="1" customWidth="1"/>
    <col min="13611" max="13611" width="9.08984375" style="56" bestFit="1" customWidth="1"/>
    <col min="13612" max="13612" width="10" style="56" bestFit="1" customWidth="1"/>
    <col min="13613" max="13616" width="9.08984375" style="56" bestFit="1" customWidth="1"/>
    <col min="13617" max="13618" width="10" style="56" bestFit="1" customWidth="1"/>
    <col min="13619" max="13619" width="9.0898437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90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4" width="3.90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08984375" style="56" bestFit="1" customWidth="1"/>
    <col min="13866" max="13866" width="10" style="56" bestFit="1" customWidth="1"/>
    <col min="13867" max="13867" width="9.08984375" style="56" bestFit="1" customWidth="1"/>
    <col min="13868" max="13868" width="10" style="56" bestFit="1" customWidth="1"/>
    <col min="13869" max="13872" width="9.08984375" style="56" bestFit="1" customWidth="1"/>
    <col min="13873" max="13874" width="10" style="56" bestFit="1" customWidth="1"/>
    <col min="13875" max="13875" width="9.0898437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90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90" width="3.90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08984375" style="56" bestFit="1" customWidth="1"/>
    <col min="14122" max="14122" width="10" style="56" bestFit="1" customWidth="1"/>
    <col min="14123" max="14123" width="9.08984375" style="56" bestFit="1" customWidth="1"/>
    <col min="14124" max="14124" width="10" style="56" bestFit="1" customWidth="1"/>
    <col min="14125" max="14128" width="9.08984375" style="56" bestFit="1" customWidth="1"/>
    <col min="14129" max="14130" width="10" style="56" bestFit="1" customWidth="1"/>
    <col min="14131" max="14131" width="9.0898437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90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6" width="3.90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08984375" style="56" bestFit="1" customWidth="1"/>
    <col min="14378" max="14378" width="10" style="56" bestFit="1" customWidth="1"/>
    <col min="14379" max="14379" width="9.08984375" style="56" bestFit="1" customWidth="1"/>
    <col min="14380" max="14380" width="10" style="56" bestFit="1" customWidth="1"/>
    <col min="14381" max="14384" width="9.08984375" style="56" bestFit="1" customWidth="1"/>
    <col min="14385" max="14386" width="10" style="56" bestFit="1" customWidth="1"/>
    <col min="14387" max="14387" width="9.0898437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90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2" width="3.90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08984375" style="56" bestFit="1" customWidth="1"/>
    <col min="14634" max="14634" width="10" style="56" bestFit="1" customWidth="1"/>
    <col min="14635" max="14635" width="9.08984375" style="56" bestFit="1" customWidth="1"/>
    <col min="14636" max="14636" width="10" style="56" bestFit="1" customWidth="1"/>
    <col min="14637" max="14640" width="9.08984375" style="56" bestFit="1" customWidth="1"/>
    <col min="14641" max="14642" width="10" style="56" bestFit="1" customWidth="1"/>
    <col min="14643" max="14643" width="9.0898437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90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8" width="3.90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08984375" style="56" bestFit="1" customWidth="1"/>
    <col min="14890" max="14890" width="10" style="56" bestFit="1" customWidth="1"/>
    <col min="14891" max="14891" width="9.08984375" style="56" bestFit="1" customWidth="1"/>
    <col min="14892" max="14892" width="10" style="56" bestFit="1" customWidth="1"/>
    <col min="14893" max="14896" width="9.08984375" style="56" bestFit="1" customWidth="1"/>
    <col min="14897" max="14898" width="10" style="56" bestFit="1" customWidth="1"/>
    <col min="14899" max="14899" width="9.0898437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90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4" width="3.90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08984375" style="56" bestFit="1" customWidth="1"/>
    <col min="15146" max="15146" width="10" style="56" bestFit="1" customWidth="1"/>
    <col min="15147" max="15147" width="9.08984375" style="56" bestFit="1" customWidth="1"/>
    <col min="15148" max="15148" width="10" style="56" bestFit="1" customWidth="1"/>
    <col min="15149" max="15152" width="9.08984375" style="56" bestFit="1" customWidth="1"/>
    <col min="15153" max="15154" width="10" style="56" bestFit="1" customWidth="1"/>
    <col min="15155" max="15155" width="9.0898437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90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70" width="3.90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08984375" style="56" bestFit="1" customWidth="1"/>
    <col min="15402" max="15402" width="10" style="56" bestFit="1" customWidth="1"/>
    <col min="15403" max="15403" width="9.08984375" style="56" bestFit="1" customWidth="1"/>
    <col min="15404" max="15404" width="10" style="56" bestFit="1" customWidth="1"/>
    <col min="15405" max="15408" width="9.08984375" style="56" bestFit="1" customWidth="1"/>
    <col min="15409" max="15410" width="10" style="56" bestFit="1" customWidth="1"/>
    <col min="15411" max="15411" width="9.0898437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90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6" width="3.90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08984375" style="56" bestFit="1" customWidth="1"/>
    <col min="15658" max="15658" width="10" style="56" bestFit="1" customWidth="1"/>
    <col min="15659" max="15659" width="9.08984375" style="56" bestFit="1" customWidth="1"/>
    <col min="15660" max="15660" width="10" style="56" bestFit="1" customWidth="1"/>
    <col min="15661" max="15664" width="9.08984375" style="56" bestFit="1" customWidth="1"/>
    <col min="15665" max="15666" width="10" style="56" bestFit="1" customWidth="1"/>
    <col min="15667" max="15667" width="9.0898437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90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2" width="3.90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08984375" style="56" bestFit="1" customWidth="1"/>
    <col min="15914" max="15914" width="10" style="56" bestFit="1" customWidth="1"/>
    <col min="15915" max="15915" width="9.08984375" style="56" bestFit="1" customWidth="1"/>
    <col min="15916" max="15916" width="10" style="56" bestFit="1" customWidth="1"/>
    <col min="15917" max="15920" width="9.08984375" style="56" bestFit="1" customWidth="1"/>
    <col min="15921" max="15922" width="10" style="56" bestFit="1" customWidth="1"/>
    <col min="15923" max="15923" width="9.0898437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90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8" width="3.90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08984375" style="56" bestFit="1" customWidth="1"/>
    <col min="16170" max="16170" width="10" style="56" bestFit="1" customWidth="1"/>
    <col min="16171" max="16171" width="9.08984375" style="56" bestFit="1" customWidth="1"/>
    <col min="16172" max="16172" width="10" style="56" bestFit="1" customWidth="1"/>
    <col min="16173" max="16176" width="9.08984375" style="56" bestFit="1" customWidth="1"/>
    <col min="16177" max="16178" width="10" style="56" bestFit="1" customWidth="1"/>
    <col min="16179" max="16179" width="9.0898437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90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4" width="3.90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488</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328">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329"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82</v>
      </c>
      <c r="D5" s="269">
        <v>0</v>
      </c>
      <c r="E5" s="269">
        <v>0</v>
      </c>
      <c r="F5" s="269">
        <v>0</v>
      </c>
      <c r="G5" s="269">
        <v>3770</v>
      </c>
      <c r="H5" s="269">
        <v>11</v>
      </c>
      <c r="I5" s="269">
        <v>21</v>
      </c>
      <c r="J5" s="269">
        <v>199</v>
      </c>
      <c r="K5" s="269">
        <v>0</v>
      </c>
      <c r="L5" s="269">
        <v>37</v>
      </c>
      <c r="M5" s="269">
        <v>4</v>
      </c>
      <c r="N5" s="269">
        <v>0</v>
      </c>
      <c r="O5" s="269">
        <v>1</v>
      </c>
      <c r="P5" s="269">
        <v>0</v>
      </c>
      <c r="Q5" s="269">
        <v>0</v>
      </c>
      <c r="R5" s="269">
        <v>0</v>
      </c>
      <c r="S5" s="269">
        <v>0</v>
      </c>
      <c r="T5" s="269">
        <v>0</v>
      </c>
      <c r="U5" s="269">
        <v>0</v>
      </c>
      <c r="V5" s="269">
        <v>0</v>
      </c>
      <c r="W5" s="269">
        <v>0</v>
      </c>
      <c r="X5" s="269">
        <v>35</v>
      </c>
      <c r="Y5" s="269">
        <v>220</v>
      </c>
      <c r="Z5" s="269">
        <v>0</v>
      </c>
      <c r="AA5" s="269">
        <v>0</v>
      </c>
      <c r="AB5" s="269">
        <v>0</v>
      </c>
      <c r="AC5" s="269">
        <v>25</v>
      </c>
      <c r="AD5" s="269">
        <v>0</v>
      </c>
      <c r="AE5" s="269">
        <v>1</v>
      </c>
      <c r="AF5" s="269">
        <v>5</v>
      </c>
      <c r="AG5" s="269">
        <v>0</v>
      </c>
      <c r="AH5" s="269">
        <v>3</v>
      </c>
      <c r="AI5" s="269">
        <v>275</v>
      </c>
      <c r="AJ5" s="269">
        <v>322</v>
      </c>
      <c r="AK5" s="269">
        <v>17</v>
      </c>
      <c r="AL5" s="269">
        <v>1</v>
      </c>
      <c r="AM5" s="269">
        <v>3294</v>
      </c>
      <c r="AN5" s="269">
        <v>0</v>
      </c>
      <c r="AO5" s="269">
        <v>0</v>
      </c>
      <c r="AP5" s="270">
        <v>8323</v>
      </c>
      <c r="AQ5" s="269">
        <v>144</v>
      </c>
      <c r="AR5" s="330">
        <v>12334</v>
      </c>
      <c r="AS5" s="269">
        <v>0</v>
      </c>
      <c r="AT5" s="269">
        <v>0</v>
      </c>
      <c r="AU5" s="269">
        <v>135</v>
      </c>
      <c r="AV5" s="269">
        <v>0</v>
      </c>
      <c r="AW5" s="270">
        <v>12613</v>
      </c>
      <c r="AX5" s="269">
        <v>20936</v>
      </c>
      <c r="AY5" s="270">
        <v>303</v>
      </c>
      <c r="AZ5" s="270">
        <v>12916</v>
      </c>
      <c r="BA5" s="269">
        <v>21239</v>
      </c>
      <c r="BB5" s="270">
        <v>-20660</v>
      </c>
      <c r="BC5" s="269">
        <v>-7744</v>
      </c>
      <c r="BD5" s="270">
        <v>579</v>
      </c>
      <c r="BE5" s="271"/>
      <c r="BG5" s="267" t="s">
        <v>443</v>
      </c>
      <c r="BH5" s="272" t="s">
        <v>444</v>
      </c>
      <c r="BI5" s="273">
        <f>AX5</f>
        <v>20936</v>
      </c>
      <c r="BJ5" s="274">
        <f>ABS(BB5)</f>
        <v>20660</v>
      </c>
      <c r="BK5" s="275">
        <f>BJ5/BI5</f>
        <v>0.98681696599159341</v>
      </c>
      <c r="BL5" s="276">
        <f>1-BK5</f>
        <v>1.3183034008406591E-2</v>
      </c>
      <c r="BM5" s="277"/>
      <c r="BN5" s="267" t="s">
        <v>443</v>
      </c>
      <c r="BO5" s="272" t="s">
        <v>444</v>
      </c>
      <c r="BP5" s="278">
        <f>AY5</f>
        <v>303</v>
      </c>
      <c r="BQ5" s="279">
        <f>ABS(BB5)</f>
        <v>20660</v>
      </c>
      <c r="BR5" s="280">
        <f>BP5-BQ5</f>
        <v>-20357</v>
      </c>
      <c r="BS5" s="277"/>
    </row>
    <row r="6" spans="1:71" x14ac:dyDescent="0.2">
      <c r="A6" s="267" t="s">
        <v>445</v>
      </c>
      <c r="B6" s="268" t="s">
        <v>446</v>
      </c>
      <c r="C6" s="269">
        <v>0</v>
      </c>
      <c r="D6" s="269">
        <v>5</v>
      </c>
      <c r="E6" s="269">
        <v>0</v>
      </c>
      <c r="F6" s="269">
        <v>0</v>
      </c>
      <c r="G6" s="269">
        <v>9</v>
      </c>
      <c r="H6" s="269">
        <v>0</v>
      </c>
      <c r="I6" s="269">
        <v>147</v>
      </c>
      <c r="J6" s="269">
        <v>33</v>
      </c>
      <c r="K6" s="269">
        <v>0</v>
      </c>
      <c r="L6" s="269">
        <v>0</v>
      </c>
      <c r="M6" s="269">
        <v>0</v>
      </c>
      <c r="N6" s="269">
        <v>0</v>
      </c>
      <c r="O6" s="269">
        <v>0</v>
      </c>
      <c r="P6" s="269">
        <v>0</v>
      </c>
      <c r="Q6" s="269">
        <v>0</v>
      </c>
      <c r="R6" s="269">
        <v>0</v>
      </c>
      <c r="S6" s="269">
        <v>0</v>
      </c>
      <c r="T6" s="269">
        <v>0</v>
      </c>
      <c r="U6" s="269">
        <v>0</v>
      </c>
      <c r="V6" s="269">
        <v>0</v>
      </c>
      <c r="W6" s="269">
        <v>0</v>
      </c>
      <c r="X6" s="269">
        <v>4</v>
      </c>
      <c r="Y6" s="269">
        <v>9</v>
      </c>
      <c r="Z6" s="269">
        <v>0</v>
      </c>
      <c r="AA6" s="269">
        <v>0</v>
      </c>
      <c r="AB6" s="269">
        <v>0</v>
      </c>
      <c r="AC6" s="269">
        <v>0</v>
      </c>
      <c r="AD6" s="269">
        <v>0</v>
      </c>
      <c r="AE6" s="269">
        <v>0</v>
      </c>
      <c r="AF6" s="269">
        <v>0</v>
      </c>
      <c r="AG6" s="269">
        <v>0</v>
      </c>
      <c r="AH6" s="269">
        <v>0</v>
      </c>
      <c r="AI6" s="269">
        <v>5</v>
      </c>
      <c r="AJ6" s="269">
        <v>5</v>
      </c>
      <c r="AK6" s="269">
        <v>0</v>
      </c>
      <c r="AL6" s="269">
        <v>0</v>
      </c>
      <c r="AM6" s="269">
        <v>202</v>
      </c>
      <c r="AN6" s="269">
        <v>0</v>
      </c>
      <c r="AO6" s="269">
        <v>0</v>
      </c>
      <c r="AP6" s="270">
        <v>419</v>
      </c>
      <c r="AQ6" s="269">
        <v>8</v>
      </c>
      <c r="AR6" s="330">
        <v>637</v>
      </c>
      <c r="AS6" s="269">
        <v>0</v>
      </c>
      <c r="AT6" s="269">
        <v>0</v>
      </c>
      <c r="AU6" s="269">
        <v>0</v>
      </c>
      <c r="AV6" s="269">
        <v>11</v>
      </c>
      <c r="AW6" s="270">
        <v>656</v>
      </c>
      <c r="AX6" s="269">
        <v>1075</v>
      </c>
      <c r="AY6" s="270">
        <v>3</v>
      </c>
      <c r="AZ6" s="270">
        <v>659</v>
      </c>
      <c r="BA6" s="269">
        <v>1078</v>
      </c>
      <c r="BB6" s="270">
        <v>-1044</v>
      </c>
      <c r="BC6" s="269">
        <v>-385</v>
      </c>
      <c r="BD6" s="270">
        <v>34</v>
      </c>
      <c r="BE6" s="271"/>
      <c r="BG6" s="267" t="s">
        <v>445</v>
      </c>
      <c r="BH6" s="272" t="s">
        <v>446</v>
      </c>
      <c r="BI6" s="273">
        <f t="shared" ref="BI6:BI44" si="0">AX6</f>
        <v>1075</v>
      </c>
      <c r="BJ6" s="274">
        <f t="shared" ref="BJ6:BJ44" si="1">ABS(BB6)</f>
        <v>1044</v>
      </c>
      <c r="BK6" s="275">
        <f t="shared" ref="BK6:BK44" si="2">BJ6/BI6</f>
        <v>0.97116279069767442</v>
      </c>
      <c r="BL6" s="276">
        <f t="shared" ref="BL6:BL44" si="3">1-BK6</f>
        <v>2.8837209302325584E-2</v>
      </c>
      <c r="BM6" s="277"/>
      <c r="BN6" s="267" t="s">
        <v>445</v>
      </c>
      <c r="BO6" s="272" t="s">
        <v>446</v>
      </c>
      <c r="BP6" s="278">
        <f t="shared" ref="BP6:BP44" si="4">AY6</f>
        <v>3</v>
      </c>
      <c r="BQ6" s="279">
        <f t="shared" ref="BQ6:BQ44" si="5">ABS(BB6)</f>
        <v>1044</v>
      </c>
      <c r="BR6" s="280">
        <f t="shared" ref="BR6:BR44" si="6">BP6-BQ6</f>
        <v>-1041</v>
      </c>
      <c r="BS6" s="277"/>
    </row>
    <row r="7" spans="1:71" x14ac:dyDescent="0.2">
      <c r="A7" s="267" t="s">
        <v>447</v>
      </c>
      <c r="B7" s="268" t="s">
        <v>250</v>
      </c>
      <c r="C7" s="269">
        <v>0</v>
      </c>
      <c r="D7" s="269">
        <v>0</v>
      </c>
      <c r="E7" s="269">
        <v>1</v>
      </c>
      <c r="F7" s="269">
        <v>0</v>
      </c>
      <c r="G7" s="269">
        <v>702</v>
      </c>
      <c r="H7" s="269">
        <v>0</v>
      </c>
      <c r="I7" s="269">
        <v>0</v>
      </c>
      <c r="J7" s="269">
        <v>6</v>
      </c>
      <c r="K7" s="269">
        <v>0</v>
      </c>
      <c r="L7" s="269">
        <v>0</v>
      </c>
      <c r="M7" s="269">
        <v>0</v>
      </c>
      <c r="N7" s="269">
        <v>0</v>
      </c>
      <c r="O7" s="269">
        <v>0</v>
      </c>
      <c r="P7" s="269">
        <v>0</v>
      </c>
      <c r="Q7" s="269">
        <v>0</v>
      </c>
      <c r="R7" s="269">
        <v>0</v>
      </c>
      <c r="S7" s="269">
        <v>0</v>
      </c>
      <c r="T7" s="269">
        <v>0</v>
      </c>
      <c r="U7" s="269">
        <v>0</v>
      </c>
      <c r="V7" s="269">
        <v>0</v>
      </c>
      <c r="W7" s="269">
        <v>0</v>
      </c>
      <c r="X7" s="269">
        <v>123</v>
      </c>
      <c r="Y7" s="269">
        <v>0</v>
      </c>
      <c r="Z7" s="269">
        <v>0</v>
      </c>
      <c r="AA7" s="269">
        <v>0</v>
      </c>
      <c r="AB7" s="269">
        <v>0</v>
      </c>
      <c r="AC7" s="269">
        <v>0</v>
      </c>
      <c r="AD7" s="269">
        <v>0</v>
      </c>
      <c r="AE7" s="269">
        <v>0</v>
      </c>
      <c r="AF7" s="269">
        <v>1</v>
      </c>
      <c r="AG7" s="269">
        <v>0</v>
      </c>
      <c r="AH7" s="269">
        <v>1</v>
      </c>
      <c r="AI7" s="269">
        <v>7</v>
      </c>
      <c r="AJ7" s="269">
        <v>72</v>
      </c>
      <c r="AK7" s="269">
        <v>0</v>
      </c>
      <c r="AL7" s="269">
        <v>0</v>
      </c>
      <c r="AM7" s="269">
        <v>727</v>
      </c>
      <c r="AN7" s="269">
        <v>0</v>
      </c>
      <c r="AO7" s="269">
        <v>0</v>
      </c>
      <c r="AP7" s="270">
        <v>1640</v>
      </c>
      <c r="AQ7" s="269">
        <v>46</v>
      </c>
      <c r="AR7" s="330">
        <v>1210</v>
      </c>
      <c r="AS7" s="269">
        <v>0</v>
      </c>
      <c r="AT7" s="269">
        <v>0</v>
      </c>
      <c r="AU7" s="269">
        <v>0</v>
      </c>
      <c r="AV7" s="269">
        <v>0</v>
      </c>
      <c r="AW7" s="270">
        <v>1256</v>
      </c>
      <c r="AX7" s="269">
        <v>2896</v>
      </c>
      <c r="AY7" s="270">
        <v>5</v>
      </c>
      <c r="AZ7" s="270">
        <v>1261</v>
      </c>
      <c r="BA7" s="269">
        <v>2901</v>
      </c>
      <c r="BB7" s="270">
        <v>-2875</v>
      </c>
      <c r="BC7" s="269">
        <v>-1614</v>
      </c>
      <c r="BD7" s="270">
        <v>26</v>
      </c>
      <c r="BE7" s="271"/>
      <c r="BG7" s="267" t="s">
        <v>447</v>
      </c>
      <c r="BH7" s="272" t="s">
        <v>250</v>
      </c>
      <c r="BI7" s="273">
        <f t="shared" si="0"/>
        <v>2896</v>
      </c>
      <c r="BJ7" s="274">
        <f t="shared" si="1"/>
        <v>2875</v>
      </c>
      <c r="BK7" s="275">
        <f t="shared" si="2"/>
        <v>0.99274861878453036</v>
      </c>
      <c r="BL7" s="276">
        <f t="shared" si="3"/>
        <v>7.2513812154696433E-3</v>
      </c>
      <c r="BM7" s="277"/>
      <c r="BN7" s="267" t="s">
        <v>447</v>
      </c>
      <c r="BO7" s="272" t="s">
        <v>250</v>
      </c>
      <c r="BP7" s="278">
        <f t="shared" si="4"/>
        <v>5</v>
      </c>
      <c r="BQ7" s="279">
        <f t="shared" si="5"/>
        <v>2875</v>
      </c>
      <c r="BR7" s="280">
        <f t="shared" si="6"/>
        <v>-2870</v>
      </c>
      <c r="BS7" s="277"/>
    </row>
    <row r="8" spans="1:71" x14ac:dyDescent="0.2">
      <c r="A8" s="267" t="s">
        <v>448</v>
      </c>
      <c r="B8" s="268" t="s">
        <v>27</v>
      </c>
      <c r="C8" s="269">
        <v>0</v>
      </c>
      <c r="D8" s="269">
        <v>0</v>
      </c>
      <c r="E8" s="269">
        <v>0</v>
      </c>
      <c r="F8" s="269">
        <v>1</v>
      </c>
      <c r="G8" s="269">
        <v>6</v>
      </c>
      <c r="H8" s="269">
        <v>1</v>
      </c>
      <c r="I8" s="269">
        <v>344</v>
      </c>
      <c r="J8" s="269">
        <v>818</v>
      </c>
      <c r="K8" s="269">
        <v>3879</v>
      </c>
      <c r="L8" s="269">
        <v>2</v>
      </c>
      <c r="M8" s="269">
        <v>1834</v>
      </c>
      <c r="N8" s="269">
        <v>19443</v>
      </c>
      <c r="O8" s="269">
        <v>11981</v>
      </c>
      <c r="P8" s="269">
        <v>16</v>
      </c>
      <c r="Q8" s="269">
        <v>3</v>
      </c>
      <c r="R8" s="269">
        <v>4</v>
      </c>
      <c r="S8" s="269">
        <v>1</v>
      </c>
      <c r="T8" s="269">
        <v>3</v>
      </c>
      <c r="U8" s="269">
        <v>7</v>
      </c>
      <c r="V8" s="269">
        <v>3</v>
      </c>
      <c r="W8" s="269">
        <v>12</v>
      </c>
      <c r="X8" s="269">
        <v>11</v>
      </c>
      <c r="Y8" s="269">
        <v>1370</v>
      </c>
      <c r="Z8" s="269">
        <v>5272</v>
      </c>
      <c r="AA8" s="269">
        <v>0</v>
      </c>
      <c r="AB8" s="269">
        <v>0</v>
      </c>
      <c r="AC8" s="269">
        <v>1</v>
      </c>
      <c r="AD8" s="269">
        <v>0</v>
      </c>
      <c r="AE8" s="269">
        <v>0</v>
      </c>
      <c r="AF8" s="269">
        <v>2</v>
      </c>
      <c r="AG8" s="269">
        <v>0</v>
      </c>
      <c r="AH8" s="269">
        <v>1</v>
      </c>
      <c r="AI8" s="269">
        <v>6</v>
      </c>
      <c r="AJ8" s="269">
        <v>2</v>
      </c>
      <c r="AK8" s="269">
        <v>1</v>
      </c>
      <c r="AL8" s="269">
        <v>1</v>
      </c>
      <c r="AM8" s="269">
        <v>3</v>
      </c>
      <c r="AN8" s="269">
        <v>0</v>
      </c>
      <c r="AO8" s="269">
        <v>2</v>
      </c>
      <c r="AP8" s="270">
        <v>45030</v>
      </c>
      <c r="AQ8" s="269">
        <v>-16</v>
      </c>
      <c r="AR8" s="330">
        <v>-23</v>
      </c>
      <c r="AS8" s="269">
        <v>0</v>
      </c>
      <c r="AT8" s="269">
        <v>0</v>
      </c>
      <c r="AU8" s="269">
        <v>-3</v>
      </c>
      <c r="AV8" s="269">
        <v>-25</v>
      </c>
      <c r="AW8" s="270">
        <v>-67</v>
      </c>
      <c r="AX8" s="269">
        <v>44963</v>
      </c>
      <c r="AY8" s="270">
        <v>238</v>
      </c>
      <c r="AZ8" s="270">
        <v>171</v>
      </c>
      <c r="BA8" s="269">
        <v>45201</v>
      </c>
      <c r="BB8" s="270">
        <v>-44446</v>
      </c>
      <c r="BC8" s="269">
        <v>-44275</v>
      </c>
      <c r="BD8" s="270">
        <v>755</v>
      </c>
      <c r="BE8" s="271"/>
      <c r="BG8" s="267" t="s">
        <v>448</v>
      </c>
      <c r="BH8" s="272" t="s">
        <v>27</v>
      </c>
      <c r="BI8" s="273">
        <f t="shared" si="0"/>
        <v>44963</v>
      </c>
      <c r="BJ8" s="274">
        <f t="shared" si="1"/>
        <v>44446</v>
      </c>
      <c r="BK8" s="275">
        <f t="shared" si="2"/>
        <v>0.98850165691791025</v>
      </c>
      <c r="BL8" s="276">
        <f t="shared" si="3"/>
        <v>1.1498343082089746E-2</v>
      </c>
      <c r="BM8" s="277"/>
      <c r="BN8" s="267" t="s">
        <v>448</v>
      </c>
      <c r="BO8" s="272" t="s">
        <v>27</v>
      </c>
      <c r="BP8" s="278">
        <f t="shared" si="4"/>
        <v>238</v>
      </c>
      <c r="BQ8" s="279">
        <f t="shared" si="5"/>
        <v>44446</v>
      </c>
      <c r="BR8" s="280">
        <f t="shared" si="6"/>
        <v>-44208</v>
      </c>
      <c r="BS8" s="277"/>
    </row>
    <row r="9" spans="1:71" x14ac:dyDescent="0.2">
      <c r="A9" s="267" t="s">
        <v>449</v>
      </c>
      <c r="B9" s="268" t="s">
        <v>191</v>
      </c>
      <c r="C9" s="269">
        <v>77</v>
      </c>
      <c r="D9" s="269">
        <v>0</v>
      </c>
      <c r="E9" s="269">
        <v>3</v>
      </c>
      <c r="F9" s="269">
        <v>0</v>
      </c>
      <c r="G9" s="269">
        <v>3891</v>
      </c>
      <c r="H9" s="269">
        <v>3</v>
      </c>
      <c r="I9" s="269">
        <v>110</v>
      </c>
      <c r="J9" s="269">
        <v>1139</v>
      </c>
      <c r="K9" s="269">
        <v>0</v>
      </c>
      <c r="L9" s="269">
        <v>1</v>
      </c>
      <c r="M9" s="269">
        <v>13</v>
      </c>
      <c r="N9" s="269">
        <v>0</v>
      </c>
      <c r="O9" s="269">
        <v>0</v>
      </c>
      <c r="P9" s="269">
        <v>0</v>
      </c>
      <c r="Q9" s="269">
        <v>0</v>
      </c>
      <c r="R9" s="269">
        <v>0</v>
      </c>
      <c r="S9" s="269">
        <v>0</v>
      </c>
      <c r="T9" s="269">
        <v>0</v>
      </c>
      <c r="U9" s="269">
        <v>0</v>
      </c>
      <c r="V9" s="269">
        <v>0</v>
      </c>
      <c r="W9" s="269">
        <v>0</v>
      </c>
      <c r="X9" s="269">
        <v>29</v>
      </c>
      <c r="Y9" s="269">
        <v>5</v>
      </c>
      <c r="Z9" s="269">
        <v>0</v>
      </c>
      <c r="AA9" s="269">
        <v>0</v>
      </c>
      <c r="AB9" s="269">
        <v>0</v>
      </c>
      <c r="AC9" s="269">
        <v>30</v>
      </c>
      <c r="AD9" s="269">
        <v>0</v>
      </c>
      <c r="AE9" s="269">
        <v>0</v>
      </c>
      <c r="AF9" s="269">
        <v>21</v>
      </c>
      <c r="AG9" s="269">
        <v>0</v>
      </c>
      <c r="AH9" s="269">
        <v>27</v>
      </c>
      <c r="AI9" s="269">
        <v>752</v>
      </c>
      <c r="AJ9" s="269">
        <v>1191</v>
      </c>
      <c r="AK9" s="269">
        <v>12</v>
      </c>
      <c r="AL9" s="269">
        <v>1</v>
      </c>
      <c r="AM9" s="269">
        <v>25511</v>
      </c>
      <c r="AN9" s="269">
        <v>0</v>
      </c>
      <c r="AO9" s="269">
        <v>31</v>
      </c>
      <c r="AP9" s="270">
        <v>32847</v>
      </c>
      <c r="AQ9" s="269">
        <v>2595</v>
      </c>
      <c r="AR9" s="330">
        <v>103235</v>
      </c>
      <c r="AS9" s="269">
        <v>0</v>
      </c>
      <c r="AT9" s="269">
        <v>0</v>
      </c>
      <c r="AU9" s="269">
        <v>0</v>
      </c>
      <c r="AV9" s="269">
        <v>22</v>
      </c>
      <c r="AW9" s="270">
        <v>105852</v>
      </c>
      <c r="AX9" s="269">
        <v>138699</v>
      </c>
      <c r="AY9" s="270">
        <v>15988</v>
      </c>
      <c r="AZ9" s="270">
        <v>121840</v>
      </c>
      <c r="BA9" s="269">
        <v>154687</v>
      </c>
      <c r="BB9" s="270">
        <v>-136027</v>
      </c>
      <c r="BC9" s="269">
        <v>-14187</v>
      </c>
      <c r="BD9" s="270">
        <v>18660</v>
      </c>
      <c r="BE9" s="271"/>
      <c r="BG9" s="267" t="s">
        <v>449</v>
      </c>
      <c r="BH9" s="272" t="s">
        <v>191</v>
      </c>
      <c r="BI9" s="273">
        <f t="shared" si="0"/>
        <v>138699</v>
      </c>
      <c r="BJ9" s="274">
        <f t="shared" si="1"/>
        <v>136027</v>
      </c>
      <c r="BK9" s="275">
        <f t="shared" si="2"/>
        <v>0.98073526124917987</v>
      </c>
      <c r="BL9" s="276">
        <f t="shared" si="3"/>
        <v>1.9264738750820132E-2</v>
      </c>
      <c r="BM9" s="277"/>
      <c r="BN9" s="267" t="s">
        <v>449</v>
      </c>
      <c r="BO9" s="272" t="s">
        <v>191</v>
      </c>
      <c r="BP9" s="278">
        <f t="shared" si="4"/>
        <v>15988</v>
      </c>
      <c r="BQ9" s="279">
        <f t="shared" si="5"/>
        <v>136027</v>
      </c>
      <c r="BR9" s="280">
        <f t="shared" si="6"/>
        <v>-120039</v>
      </c>
      <c r="BS9" s="277"/>
    </row>
    <row r="10" spans="1:71" x14ac:dyDescent="0.2">
      <c r="A10" s="281" t="s">
        <v>450</v>
      </c>
      <c r="B10" s="282" t="s">
        <v>28</v>
      </c>
      <c r="C10" s="269">
        <v>2</v>
      </c>
      <c r="D10" s="269">
        <v>0</v>
      </c>
      <c r="E10" s="269">
        <v>1</v>
      </c>
      <c r="F10" s="269">
        <v>4</v>
      </c>
      <c r="G10" s="269">
        <v>22</v>
      </c>
      <c r="H10" s="269">
        <v>314</v>
      </c>
      <c r="I10" s="269">
        <v>351</v>
      </c>
      <c r="J10" s="269">
        <v>155</v>
      </c>
      <c r="K10" s="269">
        <v>0</v>
      </c>
      <c r="L10" s="269">
        <v>62</v>
      </c>
      <c r="M10" s="269">
        <v>90</v>
      </c>
      <c r="N10" s="269">
        <v>128</v>
      </c>
      <c r="O10" s="269">
        <v>73</v>
      </c>
      <c r="P10" s="269">
        <v>80</v>
      </c>
      <c r="Q10" s="269">
        <v>57</v>
      </c>
      <c r="R10" s="269">
        <v>100</v>
      </c>
      <c r="S10" s="269">
        <v>14</v>
      </c>
      <c r="T10" s="269">
        <v>62</v>
      </c>
      <c r="U10" s="269">
        <v>334</v>
      </c>
      <c r="V10" s="269">
        <v>164</v>
      </c>
      <c r="W10" s="269">
        <v>190</v>
      </c>
      <c r="X10" s="269">
        <v>87</v>
      </c>
      <c r="Y10" s="269">
        <v>685</v>
      </c>
      <c r="Z10" s="269">
        <v>2</v>
      </c>
      <c r="AA10" s="269">
        <v>19</v>
      </c>
      <c r="AB10" s="269">
        <v>22</v>
      </c>
      <c r="AC10" s="269">
        <v>894</v>
      </c>
      <c r="AD10" s="269">
        <v>109</v>
      </c>
      <c r="AE10" s="269">
        <v>8</v>
      </c>
      <c r="AF10" s="269">
        <v>252</v>
      </c>
      <c r="AG10" s="269">
        <v>33</v>
      </c>
      <c r="AH10" s="269">
        <v>272</v>
      </c>
      <c r="AI10" s="269">
        <v>76</v>
      </c>
      <c r="AJ10" s="269">
        <v>518</v>
      </c>
      <c r="AK10" s="269">
        <v>214</v>
      </c>
      <c r="AL10" s="269">
        <v>308</v>
      </c>
      <c r="AM10" s="269">
        <v>596</v>
      </c>
      <c r="AN10" s="269">
        <v>25</v>
      </c>
      <c r="AO10" s="269">
        <v>67</v>
      </c>
      <c r="AP10" s="270">
        <v>6390</v>
      </c>
      <c r="AQ10" s="269">
        <v>318</v>
      </c>
      <c r="AR10" s="330">
        <v>15971</v>
      </c>
      <c r="AS10" s="269">
        <v>0</v>
      </c>
      <c r="AT10" s="269">
        <v>14</v>
      </c>
      <c r="AU10" s="269">
        <v>144</v>
      </c>
      <c r="AV10" s="269">
        <v>157</v>
      </c>
      <c r="AW10" s="270">
        <v>16604</v>
      </c>
      <c r="AX10" s="269">
        <v>22994</v>
      </c>
      <c r="AY10" s="270">
        <v>1278</v>
      </c>
      <c r="AZ10" s="270">
        <v>17882</v>
      </c>
      <c r="BA10" s="269">
        <v>24272</v>
      </c>
      <c r="BB10" s="270">
        <v>-22994</v>
      </c>
      <c r="BC10" s="269">
        <v>-5112</v>
      </c>
      <c r="BD10" s="270">
        <v>1278</v>
      </c>
      <c r="BE10" s="271"/>
      <c r="BG10" s="281" t="s">
        <v>450</v>
      </c>
      <c r="BH10" s="283" t="s">
        <v>28</v>
      </c>
      <c r="BI10" s="273">
        <f t="shared" si="0"/>
        <v>22994</v>
      </c>
      <c r="BJ10" s="274">
        <f t="shared" si="1"/>
        <v>22994</v>
      </c>
      <c r="BK10" s="275">
        <f t="shared" si="2"/>
        <v>1</v>
      </c>
      <c r="BL10" s="276">
        <f t="shared" si="3"/>
        <v>0</v>
      </c>
      <c r="BM10" s="277"/>
      <c r="BN10" s="281" t="s">
        <v>450</v>
      </c>
      <c r="BO10" s="283" t="s">
        <v>28</v>
      </c>
      <c r="BP10" s="278">
        <f t="shared" si="4"/>
        <v>1278</v>
      </c>
      <c r="BQ10" s="279">
        <f t="shared" si="5"/>
        <v>22994</v>
      </c>
      <c r="BR10" s="280">
        <f t="shared" si="6"/>
        <v>-21716</v>
      </c>
      <c r="BS10" s="277"/>
    </row>
    <row r="11" spans="1:71" x14ac:dyDescent="0.2">
      <c r="A11" s="281" t="s">
        <v>451</v>
      </c>
      <c r="B11" s="282" t="s">
        <v>285</v>
      </c>
      <c r="C11" s="269">
        <v>16</v>
      </c>
      <c r="D11" s="269">
        <v>0</v>
      </c>
      <c r="E11" s="269">
        <v>0</v>
      </c>
      <c r="F11" s="269">
        <v>1</v>
      </c>
      <c r="G11" s="269">
        <v>307</v>
      </c>
      <c r="H11" s="269">
        <v>8</v>
      </c>
      <c r="I11" s="269">
        <v>17586</v>
      </c>
      <c r="J11" s="269">
        <v>2185</v>
      </c>
      <c r="K11" s="269">
        <v>0</v>
      </c>
      <c r="L11" s="269">
        <v>308</v>
      </c>
      <c r="M11" s="269">
        <v>554</v>
      </c>
      <c r="N11" s="269">
        <v>126</v>
      </c>
      <c r="O11" s="269">
        <v>193</v>
      </c>
      <c r="P11" s="269">
        <v>223</v>
      </c>
      <c r="Q11" s="269">
        <v>84</v>
      </c>
      <c r="R11" s="269">
        <v>84</v>
      </c>
      <c r="S11" s="269">
        <v>67</v>
      </c>
      <c r="T11" s="269">
        <v>103</v>
      </c>
      <c r="U11" s="269">
        <v>965</v>
      </c>
      <c r="V11" s="269">
        <v>569</v>
      </c>
      <c r="W11" s="269">
        <v>155</v>
      </c>
      <c r="X11" s="269">
        <v>1909</v>
      </c>
      <c r="Y11" s="269">
        <v>10307</v>
      </c>
      <c r="Z11" s="269">
        <v>51</v>
      </c>
      <c r="AA11" s="269">
        <v>60</v>
      </c>
      <c r="AB11" s="269">
        <v>38</v>
      </c>
      <c r="AC11" s="269">
        <v>1703</v>
      </c>
      <c r="AD11" s="269">
        <v>313</v>
      </c>
      <c r="AE11" s="269">
        <v>145</v>
      </c>
      <c r="AF11" s="269">
        <v>681</v>
      </c>
      <c r="AG11" s="269">
        <v>591</v>
      </c>
      <c r="AH11" s="269">
        <v>104</v>
      </c>
      <c r="AI11" s="269">
        <v>942</v>
      </c>
      <c r="AJ11" s="269">
        <v>733</v>
      </c>
      <c r="AK11" s="269">
        <v>153</v>
      </c>
      <c r="AL11" s="269">
        <v>519</v>
      </c>
      <c r="AM11" s="269">
        <v>1002</v>
      </c>
      <c r="AN11" s="269">
        <v>4518</v>
      </c>
      <c r="AO11" s="269">
        <v>1379</v>
      </c>
      <c r="AP11" s="270">
        <v>48682</v>
      </c>
      <c r="AQ11" s="269">
        <v>224</v>
      </c>
      <c r="AR11" s="330">
        <v>1267</v>
      </c>
      <c r="AS11" s="269">
        <v>1</v>
      </c>
      <c r="AT11" s="269">
        <v>206</v>
      </c>
      <c r="AU11" s="269">
        <v>232</v>
      </c>
      <c r="AV11" s="269">
        <v>-645</v>
      </c>
      <c r="AW11" s="270">
        <v>1285</v>
      </c>
      <c r="AX11" s="269">
        <v>49967</v>
      </c>
      <c r="AY11" s="270">
        <v>40532</v>
      </c>
      <c r="AZ11" s="270">
        <v>41817</v>
      </c>
      <c r="BA11" s="269">
        <v>90499</v>
      </c>
      <c r="BB11" s="270">
        <v>-40956</v>
      </c>
      <c r="BC11" s="269">
        <v>861</v>
      </c>
      <c r="BD11" s="270">
        <v>49543</v>
      </c>
      <c r="BE11" s="271"/>
      <c r="BG11" s="281" t="s">
        <v>451</v>
      </c>
      <c r="BH11" s="283" t="s">
        <v>285</v>
      </c>
      <c r="BI11" s="273">
        <f t="shared" si="0"/>
        <v>49967</v>
      </c>
      <c r="BJ11" s="274">
        <f t="shared" si="1"/>
        <v>40956</v>
      </c>
      <c r="BK11" s="275">
        <f t="shared" si="2"/>
        <v>0.81966097624432122</v>
      </c>
      <c r="BL11" s="276">
        <f t="shared" si="3"/>
        <v>0.18033902375567878</v>
      </c>
      <c r="BM11" s="277"/>
      <c r="BN11" s="281" t="s">
        <v>451</v>
      </c>
      <c r="BO11" s="283" t="s">
        <v>285</v>
      </c>
      <c r="BP11" s="278">
        <f t="shared" si="4"/>
        <v>40532</v>
      </c>
      <c r="BQ11" s="279">
        <f t="shared" si="5"/>
        <v>40956</v>
      </c>
      <c r="BR11" s="280">
        <f t="shared" si="6"/>
        <v>-424</v>
      </c>
      <c r="BS11" s="277"/>
    </row>
    <row r="12" spans="1:71" x14ac:dyDescent="0.2">
      <c r="A12" s="281" t="s">
        <v>452</v>
      </c>
      <c r="B12" s="282" t="s">
        <v>29</v>
      </c>
      <c r="C12" s="269">
        <v>39</v>
      </c>
      <c r="D12" s="269">
        <v>0</v>
      </c>
      <c r="E12" s="269">
        <v>0</v>
      </c>
      <c r="F12" s="269">
        <v>14</v>
      </c>
      <c r="G12" s="269">
        <v>195</v>
      </c>
      <c r="H12" s="269">
        <v>146</v>
      </c>
      <c r="I12" s="269">
        <v>1859</v>
      </c>
      <c r="J12" s="269">
        <v>55154</v>
      </c>
      <c r="K12" s="269">
        <v>12</v>
      </c>
      <c r="L12" s="269">
        <v>8977</v>
      </c>
      <c r="M12" s="269">
        <v>932</v>
      </c>
      <c r="N12" s="269">
        <v>1448</v>
      </c>
      <c r="O12" s="269">
        <v>705</v>
      </c>
      <c r="P12" s="269">
        <v>560</v>
      </c>
      <c r="Q12" s="269">
        <v>226</v>
      </c>
      <c r="R12" s="269">
        <v>298</v>
      </c>
      <c r="S12" s="269">
        <v>217</v>
      </c>
      <c r="T12" s="269">
        <v>295</v>
      </c>
      <c r="U12" s="269">
        <v>1793</v>
      </c>
      <c r="V12" s="269">
        <v>988</v>
      </c>
      <c r="W12" s="269">
        <v>1094</v>
      </c>
      <c r="X12" s="269">
        <v>775</v>
      </c>
      <c r="Y12" s="269">
        <v>1184</v>
      </c>
      <c r="Z12" s="269">
        <v>7</v>
      </c>
      <c r="AA12" s="269">
        <v>188</v>
      </c>
      <c r="AB12" s="269">
        <v>160</v>
      </c>
      <c r="AC12" s="269">
        <v>2</v>
      </c>
      <c r="AD12" s="269">
        <v>1</v>
      </c>
      <c r="AE12" s="269">
        <v>10</v>
      </c>
      <c r="AF12" s="269">
        <v>85</v>
      </c>
      <c r="AG12" s="269">
        <v>62</v>
      </c>
      <c r="AH12" s="269">
        <v>75</v>
      </c>
      <c r="AI12" s="269">
        <v>1219</v>
      </c>
      <c r="AJ12" s="269">
        <v>35360</v>
      </c>
      <c r="AK12" s="269">
        <v>20</v>
      </c>
      <c r="AL12" s="269">
        <v>686</v>
      </c>
      <c r="AM12" s="269">
        <v>1056</v>
      </c>
      <c r="AN12" s="269">
        <v>76</v>
      </c>
      <c r="AO12" s="269">
        <v>104</v>
      </c>
      <c r="AP12" s="270">
        <v>116022</v>
      </c>
      <c r="AQ12" s="269">
        <v>484</v>
      </c>
      <c r="AR12" s="330">
        <v>9406</v>
      </c>
      <c r="AS12" s="269">
        <v>0</v>
      </c>
      <c r="AT12" s="269">
        <v>0</v>
      </c>
      <c r="AU12" s="269">
        <v>0</v>
      </c>
      <c r="AV12" s="269">
        <v>7030</v>
      </c>
      <c r="AW12" s="270">
        <v>16920</v>
      </c>
      <c r="AX12" s="269">
        <v>132942</v>
      </c>
      <c r="AY12" s="270">
        <v>152912</v>
      </c>
      <c r="AZ12" s="270">
        <v>169832</v>
      </c>
      <c r="BA12" s="269">
        <v>285854</v>
      </c>
      <c r="BB12" s="270">
        <v>-132942</v>
      </c>
      <c r="BC12" s="269">
        <v>36890</v>
      </c>
      <c r="BD12" s="270">
        <v>152912</v>
      </c>
      <c r="BE12" s="271"/>
      <c r="BG12" s="281" t="s">
        <v>452</v>
      </c>
      <c r="BH12" s="283" t="s">
        <v>29</v>
      </c>
      <c r="BI12" s="273">
        <f t="shared" si="0"/>
        <v>132942</v>
      </c>
      <c r="BJ12" s="274">
        <f t="shared" si="1"/>
        <v>132942</v>
      </c>
      <c r="BK12" s="275">
        <f t="shared" si="2"/>
        <v>1</v>
      </c>
      <c r="BL12" s="276">
        <f t="shared" si="3"/>
        <v>0</v>
      </c>
      <c r="BM12" s="277"/>
      <c r="BN12" s="281" t="s">
        <v>452</v>
      </c>
      <c r="BO12" s="283" t="s">
        <v>29</v>
      </c>
      <c r="BP12" s="278">
        <f t="shared" si="4"/>
        <v>152912</v>
      </c>
      <c r="BQ12" s="279">
        <f t="shared" si="5"/>
        <v>132942</v>
      </c>
      <c r="BR12" s="280">
        <f t="shared" si="6"/>
        <v>19970</v>
      </c>
      <c r="BS12" s="277"/>
    </row>
    <row r="13" spans="1:71" x14ac:dyDescent="0.2">
      <c r="A13" s="281" t="s">
        <v>453</v>
      </c>
      <c r="B13" s="282" t="s">
        <v>30</v>
      </c>
      <c r="C13" s="269">
        <v>4</v>
      </c>
      <c r="D13" s="269">
        <v>0</v>
      </c>
      <c r="E13" s="269">
        <v>2</v>
      </c>
      <c r="F13" s="269">
        <v>22</v>
      </c>
      <c r="G13" s="269">
        <v>85</v>
      </c>
      <c r="H13" s="269">
        <v>8</v>
      </c>
      <c r="I13" s="269">
        <v>244</v>
      </c>
      <c r="J13" s="269">
        <v>12433</v>
      </c>
      <c r="K13" s="269">
        <v>410</v>
      </c>
      <c r="L13" s="269">
        <v>46</v>
      </c>
      <c r="M13" s="269">
        <v>604</v>
      </c>
      <c r="N13" s="269">
        <v>8659</v>
      </c>
      <c r="O13" s="269">
        <v>222</v>
      </c>
      <c r="P13" s="269">
        <v>187</v>
      </c>
      <c r="Q13" s="269">
        <v>64</v>
      </c>
      <c r="R13" s="269">
        <v>76</v>
      </c>
      <c r="S13" s="269">
        <v>11</v>
      </c>
      <c r="T13" s="269">
        <v>23</v>
      </c>
      <c r="U13" s="269">
        <v>138</v>
      </c>
      <c r="V13" s="269">
        <v>42</v>
      </c>
      <c r="W13" s="269">
        <v>213</v>
      </c>
      <c r="X13" s="269">
        <v>41</v>
      </c>
      <c r="Y13" s="269">
        <v>2651</v>
      </c>
      <c r="Z13" s="269">
        <v>967</v>
      </c>
      <c r="AA13" s="269">
        <v>246</v>
      </c>
      <c r="AB13" s="269">
        <v>130</v>
      </c>
      <c r="AC13" s="269">
        <v>326</v>
      </c>
      <c r="AD13" s="269">
        <v>25</v>
      </c>
      <c r="AE13" s="269">
        <v>129</v>
      </c>
      <c r="AF13" s="269">
        <v>6734</v>
      </c>
      <c r="AG13" s="269">
        <v>21</v>
      </c>
      <c r="AH13" s="269">
        <v>887</v>
      </c>
      <c r="AI13" s="269">
        <v>501</v>
      </c>
      <c r="AJ13" s="269">
        <v>440</v>
      </c>
      <c r="AK13" s="269">
        <v>29</v>
      </c>
      <c r="AL13" s="269">
        <v>370</v>
      </c>
      <c r="AM13" s="269">
        <v>857</v>
      </c>
      <c r="AN13" s="269">
        <v>0</v>
      </c>
      <c r="AO13" s="269">
        <v>197</v>
      </c>
      <c r="AP13" s="270">
        <v>38044</v>
      </c>
      <c r="AQ13" s="269">
        <v>46</v>
      </c>
      <c r="AR13" s="330">
        <v>18623</v>
      </c>
      <c r="AS13" s="269">
        <v>0</v>
      </c>
      <c r="AT13" s="269">
        <v>0</v>
      </c>
      <c r="AU13" s="269">
        <v>0</v>
      </c>
      <c r="AV13" s="269">
        <v>-7</v>
      </c>
      <c r="AW13" s="270">
        <v>18662</v>
      </c>
      <c r="AX13" s="269">
        <v>56706</v>
      </c>
      <c r="AY13" s="270">
        <v>3607</v>
      </c>
      <c r="AZ13" s="270">
        <v>22269</v>
      </c>
      <c r="BA13" s="269">
        <v>60313</v>
      </c>
      <c r="BB13" s="270">
        <v>-53715</v>
      </c>
      <c r="BC13" s="269">
        <v>-31446</v>
      </c>
      <c r="BD13" s="270">
        <v>6598</v>
      </c>
      <c r="BE13" s="271"/>
      <c r="BG13" s="281" t="s">
        <v>453</v>
      </c>
      <c r="BH13" s="283" t="s">
        <v>30</v>
      </c>
      <c r="BI13" s="273">
        <f t="shared" si="0"/>
        <v>56706</v>
      </c>
      <c r="BJ13" s="274">
        <f t="shared" si="1"/>
        <v>53715</v>
      </c>
      <c r="BK13" s="275">
        <f t="shared" si="2"/>
        <v>0.94725425880859171</v>
      </c>
      <c r="BL13" s="276">
        <f t="shared" si="3"/>
        <v>5.2745741191408291E-2</v>
      </c>
      <c r="BM13" s="277"/>
      <c r="BN13" s="281" t="s">
        <v>453</v>
      </c>
      <c r="BO13" s="283" t="s">
        <v>30</v>
      </c>
      <c r="BP13" s="278">
        <f t="shared" si="4"/>
        <v>3607</v>
      </c>
      <c r="BQ13" s="279">
        <f t="shared" si="5"/>
        <v>53715</v>
      </c>
      <c r="BR13" s="280">
        <f t="shared" si="6"/>
        <v>-50108</v>
      </c>
      <c r="BS13" s="277"/>
    </row>
    <row r="14" spans="1:71" x14ac:dyDescent="0.2">
      <c r="A14" s="281" t="s">
        <v>454</v>
      </c>
      <c r="B14" s="282" t="s">
        <v>455</v>
      </c>
      <c r="C14" s="269">
        <v>4</v>
      </c>
      <c r="D14" s="269">
        <v>0</v>
      </c>
      <c r="E14" s="269">
        <v>0</v>
      </c>
      <c r="F14" s="269">
        <v>4</v>
      </c>
      <c r="G14" s="269">
        <v>337</v>
      </c>
      <c r="H14" s="269">
        <v>14</v>
      </c>
      <c r="I14" s="269">
        <v>1125</v>
      </c>
      <c r="J14" s="269">
        <v>2884</v>
      </c>
      <c r="K14" s="269">
        <v>1</v>
      </c>
      <c r="L14" s="269">
        <v>11077</v>
      </c>
      <c r="M14" s="269">
        <v>211</v>
      </c>
      <c r="N14" s="269">
        <v>269</v>
      </c>
      <c r="O14" s="269">
        <v>448</v>
      </c>
      <c r="P14" s="269">
        <v>308</v>
      </c>
      <c r="Q14" s="269">
        <v>680</v>
      </c>
      <c r="R14" s="269">
        <v>1531</v>
      </c>
      <c r="S14" s="269">
        <v>518</v>
      </c>
      <c r="T14" s="269">
        <v>335</v>
      </c>
      <c r="U14" s="269">
        <v>5263</v>
      </c>
      <c r="V14" s="269">
        <v>3977</v>
      </c>
      <c r="W14" s="269">
        <v>4130</v>
      </c>
      <c r="X14" s="269">
        <v>1263</v>
      </c>
      <c r="Y14" s="269">
        <v>2955</v>
      </c>
      <c r="Z14" s="269">
        <v>0</v>
      </c>
      <c r="AA14" s="269">
        <v>815</v>
      </c>
      <c r="AB14" s="269">
        <v>154</v>
      </c>
      <c r="AC14" s="269">
        <v>1084</v>
      </c>
      <c r="AD14" s="269">
        <v>204</v>
      </c>
      <c r="AE14" s="269">
        <v>195</v>
      </c>
      <c r="AF14" s="269">
        <v>346</v>
      </c>
      <c r="AG14" s="269">
        <v>107</v>
      </c>
      <c r="AH14" s="269">
        <v>157</v>
      </c>
      <c r="AI14" s="269">
        <v>583</v>
      </c>
      <c r="AJ14" s="269">
        <v>463</v>
      </c>
      <c r="AK14" s="269">
        <v>67</v>
      </c>
      <c r="AL14" s="269">
        <v>2237</v>
      </c>
      <c r="AM14" s="269">
        <v>475</v>
      </c>
      <c r="AN14" s="269">
        <v>207</v>
      </c>
      <c r="AO14" s="269">
        <v>189</v>
      </c>
      <c r="AP14" s="270">
        <v>44617</v>
      </c>
      <c r="AQ14" s="269">
        <v>73</v>
      </c>
      <c r="AR14" s="330">
        <v>3266</v>
      </c>
      <c r="AS14" s="269">
        <v>6</v>
      </c>
      <c r="AT14" s="269">
        <v>0</v>
      </c>
      <c r="AU14" s="269">
        <v>0</v>
      </c>
      <c r="AV14" s="269">
        <v>151</v>
      </c>
      <c r="AW14" s="270">
        <v>3496</v>
      </c>
      <c r="AX14" s="269">
        <v>48113</v>
      </c>
      <c r="AY14" s="270">
        <v>35315</v>
      </c>
      <c r="AZ14" s="270">
        <v>38811</v>
      </c>
      <c r="BA14" s="269">
        <v>83428</v>
      </c>
      <c r="BB14" s="270">
        <v>-40792</v>
      </c>
      <c r="BC14" s="269">
        <v>-1981</v>
      </c>
      <c r="BD14" s="270">
        <v>42636</v>
      </c>
      <c r="BE14" s="271"/>
      <c r="BG14" s="281" t="s">
        <v>454</v>
      </c>
      <c r="BH14" s="283" t="s">
        <v>455</v>
      </c>
      <c r="BI14" s="273">
        <f t="shared" si="0"/>
        <v>48113</v>
      </c>
      <c r="BJ14" s="274">
        <f t="shared" si="1"/>
        <v>40792</v>
      </c>
      <c r="BK14" s="275">
        <f t="shared" si="2"/>
        <v>0.84783738282792598</v>
      </c>
      <c r="BL14" s="276">
        <f t="shared" si="3"/>
        <v>0.15216261717207402</v>
      </c>
      <c r="BM14" s="277"/>
      <c r="BN14" s="281" t="s">
        <v>454</v>
      </c>
      <c r="BO14" s="283" t="s">
        <v>455</v>
      </c>
      <c r="BP14" s="278">
        <f t="shared" si="4"/>
        <v>35315</v>
      </c>
      <c r="BQ14" s="279">
        <f t="shared" si="5"/>
        <v>40792</v>
      </c>
      <c r="BR14" s="280">
        <f t="shared" si="6"/>
        <v>-5477</v>
      </c>
      <c r="BS14" s="277"/>
    </row>
    <row r="15" spans="1:71" x14ac:dyDescent="0.2">
      <c r="A15" s="281" t="s">
        <v>456</v>
      </c>
      <c r="B15" s="282" t="s">
        <v>31</v>
      </c>
      <c r="C15" s="269">
        <v>2</v>
      </c>
      <c r="D15" s="269">
        <v>0</v>
      </c>
      <c r="E15" s="269">
        <v>0</v>
      </c>
      <c r="F15" s="269">
        <v>0</v>
      </c>
      <c r="G15" s="269">
        <v>29</v>
      </c>
      <c r="H15" s="269">
        <v>1</v>
      </c>
      <c r="I15" s="269">
        <v>59</v>
      </c>
      <c r="J15" s="269">
        <v>1047</v>
      </c>
      <c r="K15" s="269">
        <v>2</v>
      </c>
      <c r="L15" s="269">
        <v>161</v>
      </c>
      <c r="M15" s="269">
        <v>2322</v>
      </c>
      <c r="N15" s="269">
        <v>1901</v>
      </c>
      <c r="O15" s="269">
        <v>745</v>
      </c>
      <c r="P15" s="269">
        <v>227</v>
      </c>
      <c r="Q15" s="269">
        <v>333</v>
      </c>
      <c r="R15" s="269">
        <v>327</v>
      </c>
      <c r="S15" s="269">
        <v>242</v>
      </c>
      <c r="T15" s="269">
        <v>591</v>
      </c>
      <c r="U15" s="269">
        <v>1205</v>
      </c>
      <c r="V15" s="269">
        <v>269</v>
      </c>
      <c r="W15" s="269">
        <v>636</v>
      </c>
      <c r="X15" s="269">
        <v>114</v>
      </c>
      <c r="Y15" s="269">
        <v>11742</v>
      </c>
      <c r="Z15" s="269">
        <v>1</v>
      </c>
      <c r="AA15" s="269">
        <v>96</v>
      </c>
      <c r="AB15" s="269">
        <v>5</v>
      </c>
      <c r="AC15" s="269">
        <v>43</v>
      </c>
      <c r="AD15" s="269">
        <v>0</v>
      </c>
      <c r="AE15" s="269">
        <v>19</v>
      </c>
      <c r="AF15" s="269">
        <v>4</v>
      </c>
      <c r="AG15" s="269">
        <v>1</v>
      </c>
      <c r="AH15" s="269">
        <v>15</v>
      </c>
      <c r="AI15" s="269">
        <v>258</v>
      </c>
      <c r="AJ15" s="269">
        <v>143</v>
      </c>
      <c r="AK15" s="269">
        <v>3</v>
      </c>
      <c r="AL15" s="269">
        <v>171</v>
      </c>
      <c r="AM15" s="269">
        <v>247</v>
      </c>
      <c r="AN15" s="269">
        <v>32</v>
      </c>
      <c r="AO15" s="269">
        <v>63</v>
      </c>
      <c r="AP15" s="270">
        <v>23056</v>
      </c>
      <c r="AQ15" s="269">
        <v>34</v>
      </c>
      <c r="AR15" s="330">
        <v>498</v>
      </c>
      <c r="AS15" s="269">
        <v>0</v>
      </c>
      <c r="AT15" s="269">
        <v>0</v>
      </c>
      <c r="AU15" s="269">
        <v>0</v>
      </c>
      <c r="AV15" s="269">
        <v>-590</v>
      </c>
      <c r="AW15" s="270">
        <v>-58</v>
      </c>
      <c r="AX15" s="269">
        <v>22998</v>
      </c>
      <c r="AY15" s="270">
        <v>22302</v>
      </c>
      <c r="AZ15" s="270">
        <v>22244</v>
      </c>
      <c r="BA15" s="269">
        <v>45300</v>
      </c>
      <c r="BB15" s="270">
        <v>-18606</v>
      </c>
      <c r="BC15" s="269">
        <v>3638</v>
      </c>
      <c r="BD15" s="270">
        <v>26694</v>
      </c>
      <c r="BE15" s="271"/>
      <c r="BG15" s="281" t="s">
        <v>456</v>
      </c>
      <c r="BH15" s="283" t="s">
        <v>31</v>
      </c>
      <c r="BI15" s="273">
        <f t="shared" si="0"/>
        <v>22998</v>
      </c>
      <c r="BJ15" s="274">
        <f t="shared" si="1"/>
        <v>18606</v>
      </c>
      <c r="BK15" s="275">
        <f t="shared" si="2"/>
        <v>0.80902687190190448</v>
      </c>
      <c r="BL15" s="276">
        <f t="shared" si="3"/>
        <v>0.19097312809809552</v>
      </c>
      <c r="BM15" s="277"/>
      <c r="BN15" s="281" t="s">
        <v>456</v>
      </c>
      <c r="BO15" s="283" t="s">
        <v>31</v>
      </c>
      <c r="BP15" s="278">
        <f t="shared" si="4"/>
        <v>22302</v>
      </c>
      <c r="BQ15" s="279">
        <f t="shared" si="5"/>
        <v>18606</v>
      </c>
      <c r="BR15" s="280">
        <f t="shared" si="6"/>
        <v>3696</v>
      </c>
      <c r="BS15" s="277"/>
    </row>
    <row r="16" spans="1:71" x14ac:dyDescent="0.2">
      <c r="A16" s="281" t="s">
        <v>457</v>
      </c>
      <c r="B16" s="282" t="s">
        <v>32</v>
      </c>
      <c r="C16" s="269">
        <v>0</v>
      </c>
      <c r="D16" s="269">
        <v>0</v>
      </c>
      <c r="E16" s="269">
        <v>0</v>
      </c>
      <c r="F16" s="269">
        <v>3</v>
      </c>
      <c r="G16" s="269">
        <v>0</v>
      </c>
      <c r="H16" s="269">
        <v>0</v>
      </c>
      <c r="I16" s="269">
        <v>75</v>
      </c>
      <c r="J16" s="269">
        <v>6</v>
      </c>
      <c r="K16" s="269">
        <v>0</v>
      </c>
      <c r="L16" s="269">
        <v>69</v>
      </c>
      <c r="M16" s="269">
        <v>225</v>
      </c>
      <c r="N16" s="269">
        <v>202753</v>
      </c>
      <c r="O16" s="269">
        <v>98</v>
      </c>
      <c r="P16" s="269">
        <v>14493</v>
      </c>
      <c r="Q16" s="269">
        <v>5976</v>
      </c>
      <c r="R16" s="269">
        <v>6892</v>
      </c>
      <c r="S16" s="269">
        <v>295</v>
      </c>
      <c r="T16" s="269">
        <v>97</v>
      </c>
      <c r="U16" s="269">
        <v>5993</v>
      </c>
      <c r="V16" s="269">
        <v>875</v>
      </c>
      <c r="W16" s="269">
        <v>5969</v>
      </c>
      <c r="X16" s="269">
        <v>83</v>
      </c>
      <c r="Y16" s="269">
        <v>5112</v>
      </c>
      <c r="Z16" s="269">
        <v>0</v>
      </c>
      <c r="AA16" s="269">
        <v>1</v>
      </c>
      <c r="AB16" s="269">
        <v>0</v>
      </c>
      <c r="AC16" s="269">
        <v>0</v>
      </c>
      <c r="AD16" s="269">
        <v>0</v>
      </c>
      <c r="AE16" s="269">
        <v>0</v>
      </c>
      <c r="AF16" s="269">
        <v>33</v>
      </c>
      <c r="AG16" s="269">
        <v>0</v>
      </c>
      <c r="AH16" s="269">
        <v>3</v>
      </c>
      <c r="AI16" s="269">
        <v>0</v>
      </c>
      <c r="AJ16" s="269">
        <v>0</v>
      </c>
      <c r="AK16" s="269">
        <v>0</v>
      </c>
      <c r="AL16" s="269">
        <v>30</v>
      </c>
      <c r="AM16" s="269">
        <v>3</v>
      </c>
      <c r="AN16" s="269">
        <v>0</v>
      </c>
      <c r="AO16" s="269">
        <v>50</v>
      </c>
      <c r="AP16" s="270">
        <v>249134</v>
      </c>
      <c r="AQ16" s="269">
        <v>0</v>
      </c>
      <c r="AR16" s="330">
        <v>-128</v>
      </c>
      <c r="AS16" s="269">
        <v>0</v>
      </c>
      <c r="AT16" s="269">
        <v>-453</v>
      </c>
      <c r="AU16" s="269">
        <v>-83</v>
      </c>
      <c r="AV16" s="269">
        <v>-2574</v>
      </c>
      <c r="AW16" s="270">
        <v>-3238</v>
      </c>
      <c r="AX16" s="269">
        <v>245896</v>
      </c>
      <c r="AY16" s="270">
        <v>292170</v>
      </c>
      <c r="AZ16" s="270">
        <v>288932</v>
      </c>
      <c r="BA16" s="269">
        <v>538066</v>
      </c>
      <c r="BB16" s="270">
        <v>-160681</v>
      </c>
      <c r="BC16" s="269">
        <v>128251</v>
      </c>
      <c r="BD16" s="270">
        <v>377385</v>
      </c>
      <c r="BE16" s="271"/>
      <c r="BG16" s="281" t="s">
        <v>457</v>
      </c>
      <c r="BH16" s="283" t="s">
        <v>32</v>
      </c>
      <c r="BI16" s="273">
        <f t="shared" si="0"/>
        <v>245896</v>
      </c>
      <c r="BJ16" s="274">
        <f t="shared" si="1"/>
        <v>160681</v>
      </c>
      <c r="BK16" s="275">
        <f t="shared" si="2"/>
        <v>0.65345105247747015</v>
      </c>
      <c r="BL16" s="276">
        <f t="shared" si="3"/>
        <v>0.34654894752252985</v>
      </c>
      <c r="BM16" s="277"/>
      <c r="BN16" s="281" t="s">
        <v>457</v>
      </c>
      <c r="BO16" s="283" t="s">
        <v>32</v>
      </c>
      <c r="BP16" s="278">
        <f t="shared" si="4"/>
        <v>292170</v>
      </c>
      <c r="BQ16" s="279">
        <f t="shared" si="5"/>
        <v>160681</v>
      </c>
      <c r="BR16" s="280">
        <f t="shared" si="6"/>
        <v>131489</v>
      </c>
      <c r="BS16" s="277"/>
    </row>
    <row r="17" spans="1:71" x14ac:dyDescent="0.2">
      <c r="A17" s="281" t="s">
        <v>458</v>
      </c>
      <c r="B17" s="282" t="s">
        <v>33</v>
      </c>
      <c r="C17" s="269">
        <v>0</v>
      </c>
      <c r="D17" s="269">
        <v>0</v>
      </c>
      <c r="E17" s="269">
        <v>0</v>
      </c>
      <c r="F17" s="269">
        <v>1</v>
      </c>
      <c r="G17" s="269">
        <v>29</v>
      </c>
      <c r="H17" s="269">
        <v>0</v>
      </c>
      <c r="I17" s="269">
        <v>34</v>
      </c>
      <c r="J17" s="269">
        <v>788</v>
      </c>
      <c r="K17" s="269">
        <v>0</v>
      </c>
      <c r="L17" s="269">
        <v>111</v>
      </c>
      <c r="M17" s="269">
        <v>276</v>
      </c>
      <c r="N17" s="269">
        <v>3284</v>
      </c>
      <c r="O17" s="269">
        <v>33725</v>
      </c>
      <c r="P17" s="269">
        <v>4195</v>
      </c>
      <c r="Q17" s="269">
        <v>1959</v>
      </c>
      <c r="R17" s="269">
        <v>1455</v>
      </c>
      <c r="S17" s="269">
        <v>484</v>
      </c>
      <c r="T17" s="269">
        <v>782</v>
      </c>
      <c r="U17" s="269">
        <v>8711</v>
      </c>
      <c r="V17" s="269">
        <v>3976</v>
      </c>
      <c r="W17" s="269">
        <v>2690</v>
      </c>
      <c r="X17" s="269">
        <v>310</v>
      </c>
      <c r="Y17" s="269">
        <v>1970</v>
      </c>
      <c r="Z17" s="269">
        <v>6</v>
      </c>
      <c r="AA17" s="269">
        <v>6</v>
      </c>
      <c r="AB17" s="269">
        <v>0</v>
      </c>
      <c r="AC17" s="269">
        <v>3</v>
      </c>
      <c r="AD17" s="269">
        <v>0</v>
      </c>
      <c r="AE17" s="269">
        <v>0</v>
      </c>
      <c r="AF17" s="269">
        <v>1</v>
      </c>
      <c r="AG17" s="269">
        <v>4</v>
      </c>
      <c r="AH17" s="269">
        <v>17</v>
      </c>
      <c r="AI17" s="269">
        <v>15</v>
      </c>
      <c r="AJ17" s="269">
        <v>328</v>
      </c>
      <c r="AK17" s="269">
        <v>2</v>
      </c>
      <c r="AL17" s="269">
        <v>92</v>
      </c>
      <c r="AM17" s="269">
        <v>62</v>
      </c>
      <c r="AN17" s="269">
        <v>15</v>
      </c>
      <c r="AO17" s="269">
        <v>41</v>
      </c>
      <c r="AP17" s="270">
        <v>65372</v>
      </c>
      <c r="AQ17" s="269">
        <v>4</v>
      </c>
      <c r="AR17" s="330">
        <v>623</v>
      </c>
      <c r="AS17" s="269">
        <v>0</v>
      </c>
      <c r="AT17" s="269">
        <v>0</v>
      </c>
      <c r="AU17" s="269">
        <v>-101</v>
      </c>
      <c r="AV17" s="269">
        <v>-2255</v>
      </c>
      <c r="AW17" s="270">
        <v>-1729</v>
      </c>
      <c r="AX17" s="269">
        <v>63643</v>
      </c>
      <c r="AY17" s="270">
        <v>63986</v>
      </c>
      <c r="AZ17" s="270">
        <v>62257</v>
      </c>
      <c r="BA17" s="269">
        <v>127629</v>
      </c>
      <c r="BB17" s="270">
        <v>-46941</v>
      </c>
      <c r="BC17" s="269">
        <v>15316</v>
      </c>
      <c r="BD17" s="270">
        <v>80688</v>
      </c>
      <c r="BE17" s="271"/>
      <c r="BG17" s="281" t="s">
        <v>458</v>
      </c>
      <c r="BH17" s="283" t="s">
        <v>33</v>
      </c>
      <c r="BI17" s="273">
        <f t="shared" si="0"/>
        <v>63643</v>
      </c>
      <c r="BJ17" s="274">
        <f t="shared" si="1"/>
        <v>46941</v>
      </c>
      <c r="BK17" s="275">
        <f t="shared" si="2"/>
        <v>0.73756736797448263</v>
      </c>
      <c r="BL17" s="276">
        <f t="shared" si="3"/>
        <v>0.26243263202551737</v>
      </c>
      <c r="BM17" s="277"/>
      <c r="BN17" s="281" t="s">
        <v>458</v>
      </c>
      <c r="BO17" s="283" t="s">
        <v>33</v>
      </c>
      <c r="BP17" s="278">
        <f t="shared" si="4"/>
        <v>63986</v>
      </c>
      <c r="BQ17" s="279">
        <f t="shared" si="5"/>
        <v>46941</v>
      </c>
      <c r="BR17" s="280">
        <f t="shared" si="6"/>
        <v>17045</v>
      </c>
      <c r="BS17" s="277"/>
    </row>
    <row r="18" spans="1:71" x14ac:dyDescent="0.2">
      <c r="A18" s="281" t="s">
        <v>459</v>
      </c>
      <c r="B18" s="282" t="s">
        <v>34</v>
      </c>
      <c r="C18" s="269">
        <v>1</v>
      </c>
      <c r="D18" s="269">
        <v>0</v>
      </c>
      <c r="E18" s="269">
        <v>0</v>
      </c>
      <c r="F18" s="269">
        <v>19</v>
      </c>
      <c r="G18" s="269">
        <v>124</v>
      </c>
      <c r="H18" s="269">
        <v>3</v>
      </c>
      <c r="I18" s="269">
        <v>158</v>
      </c>
      <c r="J18" s="269">
        <v>1403</v>
      </c>
      <c r="K18" s="269">
        <v>3</v>
      </c>
      <c r="L18" s="269">
        <v>100</v>
      </c>
      <c r="M18" s="269">
        <v>296</v>
      </c>
      <c r="N18" s="269">
        <v>330</v>
      </c>
      <c r="O18" s="269">
        <v>141</v>
      </c>
      <c r="P18" s="269">
        <v>4510</v>
      </c>
      <c r="Q18" s="269">
        <v>1864</v>
      </c>
      <c r="R18" s="269">
        <v>2430</v>
      </c>
      <c r="S18" s="269">
        <v>512</v>
      </c>
      <c r="T18" s="269">
        <v>350</v>
      </c>
      <c r="U18" s="269">
        <v>3673</v>
      </c>
      <c r="V18" s="269">
        <v>2622</v>
      </c>
      <c r="W18" s="269">
        <v>1119</v>
      </c>
      <c r="X18" s="269">
        <v>274</v>
      </c>
      <c r="Y18" s="269">
        <v>20993</v>
      </c>
      <c r="Z18" s="269">
        <v>6</v>
      </c>
      <c r="AA18" s="269">
        <v>17</v>
      </c>
      <c r="AB18" s="269">
        <v>2</v>
      </c>
      <c r="AC18" s="269">
        <v>618</v>
      </c>
      <c r="AD18" s="269">
        <v>9</v>
      </c>
      <c r="AE18" s="269">
        <v>92</v>
      </c>
      <c r="AF18" s="269">
        <v>246</v>
      </c>
      <c r="AG18" s="269">
        <v>5</v>
      </c>
      <c r="AH18" s="269">
        <v>365</v>
      </c>
      <c r="AI18" s="269">
        <v>26</v>
      </c>
      <c r="AJ18" s="269">
        <v>58</v>
      </c>
      <c r="AK18" s="269">
        <v>21</v>
      </c>
      <c r="AL18" s="269">
        <v>247</v>
      </c>
      <c r="AM18" s="269">
        <v>402</v>
      </c>
      <c r="AN18" s="269">
        <v>2</v>
      </c>
      <c r="AO18" s="269">
        <v>60</v>
      </c>
      <c r="AP18" s="270">
        <v>43101</v>
      </c>
      <c r="AQ18" s="269">
        <v>87</v>
      </c>
      <c r="AR18" s="330">
        <v>1025</v>
      </c>
      <c r="AS18" s="269">
        <v>0</v>
      </c>
      <c r="AT18" s="269">
        <v>267</v>
      </c>
      <c r="AU18" s="269">
        <v>262</v>
      </c>
      <c r="AV18" s="269">
        <v>-365</v>
      </c>
      <c r="AW18" s="270">
        <v>1276</v>
      </c>
      <c r="AX18" s="269">
        <v>44377</v>
      </c>
      <c r="AY18" s="270">
        <v>53101</v>
      </c>
      <c r="AZ18" s="270">
        <v>54377</v>
      </c>
      <c r="BA18" s="269">
        <v>97478</v>
      </c>
      <c r="BB18" s="270">
        <v>-36069</v>
      </c>
      <c r="BC18" s="269">
        <v>18308</v>
      </c>
      <c r="BD18" s="270">
        <v>61409</v>
      </c>
      <c r="BE18" s="271"/>
      <c r="BG18" s="281" t="s">
        <v>459</v>
      </c>
      <c r="BH18" s="283" t="s">
        <v>34</v>
      </c>
      <c r="BI18" s="273">
        <f t="shared" si="0"/>
        <v>44377</v>
      </c>
      <c r="BJ18" s="274">
        <f t="shared" si="1"/>
        <v>36069</v>
      </c>
      <c r="BK18" s="275">
        <f t="shared" si="2"/>
        <v>0.8127859026072064</v>
      </c>
      <c r="BL18" s="276">
        <f t="shared" si="3"/>
        <v>0.1872140973927936</v>
      </c>
      <c r="BM18" s="277"/>
      <c r="BN18" s="281" t="s">
        <v>459</v>
      </c>
      <c r="BO18" s="283" t="s">
        <v>34</v>
      </c>
      <c r="BP18" s="278">
        <f t="shared" si="4"/>
        <v>53101</v>
      </c>
      <c r="BQ18" s="279">
        <f t="shared" si="5"/>
        <v>36069</v>
      </c>
      <c r="BR18" s="280">
        <f t="shared" si="6"/>
        <v>17032</v>
      </c>
      <c r="BS18" s="277"/>
    </row>
    <row r="19" spans="1:71" x14ac:dyDescent="0.2">
      <c r="A19" s="281" t="s">
        <v>460</v>
      </c>
      <c r="B19" s="284" t="s">
        <v>269</v>
      </c>
      <c r="C19" s="269">
        <v>0</v>
      </c>
      <c r="D19" s="269">
        <v>0</v>
      </c>
      <c r="E19" s="269">
        <v>0</v>
      </c>
      <c r="F19" s="269">
        <v>3</v>
      </c>
      <c r="G19" s="269">
        <v>0</v>
      </c>
      <c r="H19" s="269">
        <v>0</v>
      </c>
      <c r="I19" s="269">
        <v>9</v>
      </c>
      <c r="J19" s="269">
        <v>3</v>
      </c>
      <c r="K19" s="269">
        <v>0</v>
      </c>
      <c r="L19" s="269">
        <v>22</v>
      </c>
      <c r="M19" s="269">
        <v>60</v>
      </c>
      <c r="N19" s="269">
        <v>46</v>
      </c>
      <c r="O19" s="269">
        <v>1</v>
      </c>
      <c r="P19" s="269">
        <v>66</v>
      </c>
      <c r="Q19" s="269">
        <v>8197</v>
      </c>
      <c r="R19" s="269">
        <v>2959</v>
      </c>
      <c r="S19" s="269">
        <v>197</v>
      </c>
      <c r="T19" s="269">
        <v>37</v>
      </c>
      <c r="U19" s="269">
        <v>1781</v>
      </c>
      <c r="V19" s="269">
        <v>213</v>
      </c>
      <c r="W19" s="269">
        <v>877</v>
      </c>
      <c r="X19" s="269">
        <v>12</v>
      </c>
      <c r="Y19" s="269">
        <v>1409</v>
      </c>
      <c r="Z19" s="269">
        <v>0</v>
      </c>
      <c r="AA19" s="269">
        <v>222</v>
      </c>
      <c r="AB19" s="269">
        <v>0</v>
      </c>
      <c r="AC19" s="269">
        <v>1</v>
      </c>
      <c r="AD19" s="269">
        <v>0</v>
      </c>
      <c r="AE19" s="269">
        <v>0</v>
      </c>
      <c r="AF19" s="269">
        <v>14</v>
      </c>
      <c r="AG19" s="269">
        <v>0</v>
      </c>
      <c r="AH19" s="269">
        <v>28</v>
      </c>
      <c r="AI19" s="269">
        <v>0</v>
      </c>
      <c r="AJ19" s="269">
        <v>0</v>
      </c>
      <c r="AK19" s="269">
        <v>0</v>
      </c>
      <c r="AL19" s="269">
        <v>1823</v>
      </c>
      <c r="AM19" s="269">
        <v>0</v>
      </c>
      <c r="AN19" s="269">
        <v>0</v>
      </c>
      <c r="AO19" s="269">
        <v>0</v>
      </c>
      <c r="AP19" s="270">
        <v>17980</v>
      </c>
      <c r="AQ19" s="269">
        <v>0</v>
      </c>
      <c r="AR19" s="330">
        <v>49</v>
      </c>
      <c r="AS19" s="269">
        <v>0</v>
      </c>
      <c r="AT19" s="269">
        <v>2453</v>
      </c>
      <c r="AU19" s="269">
        <v>2889</v>
      </c>
      <c r="AV19" s="269">
        <v>938</v>
      </c>
      <c r="AW19" s="270">
        <v>6329</v>
      </c>
      <c r="AX19" s="269">
        <v>24309</v>
      </c>
      <c r="AY19" s="270">
        <v>48103</v>
      </c>
      <c r="AZ19" s="270">
        <v>54432</v>
      </c>
      <c r="BA19" s="269">
        <v>72412</v>
      </c>
      <c r="BB19" s="270">
        <v>-22355</v>
      </c>
      <c r="BC19" s="269">
        <v>32077</v>
      </c>
      <c r="BD19" s="270">
        <v>50057</v>
      </c>
      <c r="BE19" s="271"/>
      <c r="BG19" s="281" t="s">
        <v>460</v>
      </c>
      <c r="BH19" s="285" t="s">
        <v>269</v>
      </c>
      <c r="BI19" s="273">
        <f t="shared" si="0"/>
        <v>24309</v>
      </c>
      <c r="BJ19" s="274">
        <f t="shared" si="1"/>
        <v>22355</v>
      </c>
      <c r="BK19" s="275">
        <f t="shared" si="2"/>
        <v>0.91961824838537165</v>
      </c>
      <c r="BL19" s="276">
        <f t="shared" si="3"/>
        <v>8.038175161462835E-2</v>
      </c>
      <c r="BM19" s="277"/>
      <c r="BN19" s="281" t="s">
        <v>460</v>
      </c>
      <c r="BO19" s="285" t="s">
        <v>269</v>
      </c>
      <c r="BP19" s="278">
        <f t="shared" si="4"/>
        <v>48103</v>
      </c>
      <c r="BQ19" s="279">
        <f t="shared" si="5"/>
        <v>22355</v>
      </c>
      <c r="BR19" s="280">
        <f t="shared" si="6"/>
        <v>25748</v>
      </c>
      <c r="BS19" s="277"/>
    </row>
    <row r="20" spans="1:71" x14ac:dyDescent="0.2">
      <c r="A20" s="281" t="s">
        <v>461</v>
      </c>
      <c r="B20" s="284" t="s">
        <v>270</v>
      </c>
      <c r="C20" s="269">
        <v>0</v>
      </c>
      <c r="D20" s="269">
        <v>0</v>
      </c>
      <c r="E20" s="269">
        <v>0</v>
      </c>
      <c r="F20" s="269">
        <v>3</v>
      </c>
      <c r="G20" s="269">
        <v>0</v>
      </c>
      <c r="H20" s="269">
        <v>0</v>
      </c>
      <c r="I20" s="269">
        <v>1</v>
      </c>
      <c r="J20" s="269">
        <v>0</v>
      </c>
      <c r="K20" s="269">
        <v>0</v>
      </c>
      <c r="L20" s="269">
        <v>144</v>
      </c>
      <c r="M20" s="269">
        <v>38</v>
      </c>
      <c r="N20" s="269">
        <v>54</v>
      </c>
      <c r="O20" s="269">
        <v>10</v>
      </c>
      <c r="P20" s="269">
        <v>32</v>
      </c>
      <c r="Q20" s="269">
        <v>253</v>
      </c>
      <c r="R20" s="269">
        <v>11002</v>
      </c>
      <c r="S20" s="269">
        <v>25</v>
      </c>
      <c r="T20" s="269">
        <v>51</v>
      </c>
      <c r="U20" s="269">
        <v>315</v>
      </c>
      <c r="V20" s="269">
        <v>89</v>
      </c>
      <c r="W20" s="269">
        <v>101</v>
      </c>
      <c r="X20" s="269">
        <v>3</v>
      </c>
      <c r="Y20" s="269">
        <v>15</v>
      </c>
      <c r="Z20" s="269">
        <v>0</v>
      </c>
      <c r="AA20" s="269">
        <v>6</v>
      </c>
      <c r="AB20" s="269">
        <v>0</v>
      </c>
      <c r="AC20" s="269">
        <v>1</v>
      </c>
      <c r="AD20" s="269">
        <v>0</v>
      </c>
      <c r="AE20" s="269">
        <v>0</v>
      </c>
      <c r="AF20" s="269">
        <v>5</v>
      </c>
      <c r="AG20" s="269">
        <v>0</v>
      </c>
      <c r="AH20" s="269">
        <v>1</v>
      </c>
      <c r="AI20" s="269">
        <v>0</v>
      </c>
      <c r="AJ20" s="269">
        <v>0</v>
      </c>
      <c r="AK20" s="269">
        <v>0</v>
      </c>
      <c r="AL20" s="269">
        <v>2688</v>
      </c>
      <c r="AM20" s="269">
        <v>0</v>
      </c>
      <c r="AN20" s="269">
        <v>0</v>
      </c>
      <c r="AO20" s="269">
        <v>0</v>
      </c>
      <c r="AP20" s="270">
        <v>14837</v>
      </c>
      <c r="AQ20" s="269">
        <v>0</v>
      </c>
      <c r="AR20" s="330">
        <v>29</v>
      </c>
      <c r="AS20" s="269">
        <v>0</v>
      </c>
      <c r="AT20" s="269">
        <v>1447</v>
      </c>
      <c r="AU20" s="269">
        <v>4919</v>
      </c>
      <c r="AV20" s="269">
        <v>123</v>
      </c>
      <c r="AW20" s="270">
        <v>6518</v>
      </c>
      <c r="AX20" s="269">
        <v>21355</v>
      </c>
      <c r="AY20" s="270">
        <v>72125</v>
      </c>
      <c r="AZ20" s="270">
        <v>78643</v>
      </c>
      <c r="BA20" s="269">
        <v>93480</v>
      </c>
      <c r="BB20" s="270">
        <v>-21355</v>
      </c>
      <c r="BC20" s="269">
        <v>57288</v>
      </c>
      <c r="BD20" s="270">
        <v>72125</v>
      </c>
      <c r="BE20" s="271"/>
      <c r="BG20" s="281" t="s">
        <v>461</v>
      </c>
      <c r="BH20" s="285" t="s">
        <v>270</v>
      </c>
      <c r="BI20" s="273">
        <f t="shared" si="0"/>
        <v>21355</v>
      </c>
      <c r="BJ20" s="274">
        <f t="shared" si="1"/>
        <v>21355</v>
      </c>
      <c r="BK20" s="275">
        <f t="shared" si="2"/>
        <v>1</v>
      </c>
      <c r="BL20" s="276">
        <f t="shared" si="3"/>
        <v>0</v>
      </c>
      <c r="BM20" s="277"/>
      <c r="BN20" s="281" t="s">
        <v>461</v>
      </c>
      <c r="BO20" s="285" t="s">
        <v>270</v>
      </c>
      <c r="BP20" s="278">
        <f t="shared" si="4"/>
        <v>72125</v>
      </c>
      <c r="BQ20" s="279">
        <f t="shared" si="5"/>
        <v>21355</v>
      </c>
      <c r="BR20" s="280">
        <f t="shared" si="6"/>
        <v>50770</v>
      </c>
      <c r="BS20" s="277"/>
    </row>
    <row r="21" spans="1:71" x14ac:dyDescent="0.2">
      <c r="A21" s="281" t="s">
        <v>462</v>
      </c>
      <c r="B21" s="284" t="s">
        <v>271</v>
      </c>
      <c r="C21" s="269">
        <v>0</v>
      </c>
      <c r="D21" s="269">
        <v>0</v>
      </c>
      <c r="E21" s="269">
        <v>0</v>
      </c>
      <c r="F21" s="269">
        <v>0</v>
      </c>
      <c r="G21" s="269">
        <v>0</v>
      </c>
      <c r="H21" s="269">
        <v>0</v>
      </c>
      <c r="I21" s="269">
        <v>0</v>
      </c>
      <c r="J21" s="269">
        <v>0</v>
      </c>
      <c r="K21" s="269">
        <v>0</v>
      </c>
      <c r="L21" s="269">
        <v>0</v>
      </c>
      <c r="M21" s="269">
        <v>0</v>
      </c>
      <c r="N21" s="269">
        <v>0</v>
      </c>
      <c r="O21" s="269">
        <v>0</v>
      </c>
      <c r="P21" s="269">
        <v>1</v>
      </c>
      <c r="Q21" s="269">
        <v>138</v>
      </c>
      <c r="R21" s="269">
        <v>418</v>
      </c>
      <c r="S21" s="269">
        <v>1123</v>
      </c>
      <c r="T21" s="269">
        <v>2</v>
      </c>
      <c r="U21" s="269">
        <v>125</v>
      </c>
      <c r="V21" s="269">
        <v>123</v>
      </c>
      <c r="W21" s="269">
        <v>43</v>
      </c>
      <c r="X21" s="269">
        <v>4</v>
      </c>
      <c r="Y21" s="269">
        <v>42</v>
      </c>
      <c r="Z21" s="269">
        <v>0</v>
      </c>
      <c r="AA21" s="269">
        <v>2</v>
      </c>
      <c r="AB21" s="269">
        <v>0</v>
      </c>
      <c r="AC21" s="269">
        <v>232</v>
      </c>
      <c r="AD21" s="269">
        <v>1</v>
      </c>
      <c r="AE21" s="269">
        <v>0</v>
      </c>
      <c r="AF21" s="269">
        <v>3</v>
      </c>
      <c r="AG21" s="269">
        <v>10</v>
      </c>
      <c r="AH21" s="269">
        <v>265</v>
      </c>
      <c r="AI21" s="269">
        <v>0</v>
      </c>
      <c r="AJ21" s="269">
        <v>2710</v>
      </c>
      <c r="AK21" s="269">
        <v>0</v>
      </c>
      <c r="AL21" s="269">
        <v>938</v>
      </c>
      <c r="AM21" s="269">
        <v>106</v>
      </c>
      <c r="AN21" s="269">
        <v>80</v>
      </c>
      <c r="AO21" s="269">
        <v>78</v>
      </c>
      <c r="AP21" s="270">
        <v>6444</v>
      </c>
      <c r="AQ21" s="269">
        <v>62</v>
      </c>
      <c r="AR21" s="330">
        <v>383</v>
      </c>
      <c r="AS21" s="269">
        <v>0</v>
      </c>
      <c r="AT21" s="269">
        <v>7142</v>
      </c>
      <c r="AU21" s="269">
        <v>3152</v>
      </c>
      <c r="AV21" s="269">
        <v>533</v>
      </c>
      <c r="AW21" s="270">
        <v>11272</v>
      </c>
      <c r="AX21" s="269">
        <v>17716</v>
      </c>
      <c r="AY21" s="270">
        <v>5021</v>
      </c>
      <c r="AZ21" s="270">
        <v>16293</v>
      </c>
      <c r="BA21" s="269">
        <v>22737</v>
      </c>
      <c r="BB21" s="270">
        <v>-10072</v>
      </c>
      <c r="BC21" s="269">
        <v>6221</v>
      </c>
      <c r="BD21" s="270">
        <v>12665</v>
      </c>
      <c r="BE21" s="271"/>
      <c r="BG21" s="281" t="s">
        <v>462</v>
      </c>
      <c r="BH21" s="285" t="s">
        <v>271</v>
      </c>
      <c r="BI21" s="273">
        <f t="shared" si="0"/>
        <v>17716</v>
      </c>
      <c r="BJ21" s="274">
        <f t="shared" si="1"/>
        <v>10072</v>
      </c>
      <c r="BK21" s="275">
        <f t="shared" si="2"/>
        <v>0.56852562655226913</v>
      </c>
      <c r="BL21" s="276">
        <f t="shared" si="3"/>
        <v>0.43147437344773087</v>
      </c>
      <c r="BM21" s="277"/>
      <c r="BN21" s="281" t="s">
        <v>462</v>
      </c>
      <c r="BO21" s="285" t="s">
        <v>271</v>
      </c>
      <c r="BP21" s="278">
        <f t="shared" si="4"/>
        <v>5021</v>
      </c>
      <c r="BQ21" s="279">
        <f t="shared" si="5"/>
        <v>10072</v>
      </c>
      <c r="BR21" s="280">
        <f t="shared" si="6"/>
        <v>-5051</v>
      </c>
      <c r="BS21" s="277"/>
    </row>
    <row r="22" spans="1:71" x14ac:dyDescent="0.2">
      <c r="A22" s="281" t="s">
        <v>463</v>
      </c>
      <c r="B22" s="284" t="s">
        <v>281</v>
      </c>
      <c r="C22" s="269">
        <v>0</v>
      </c>
      <c r="D22" s="269">
        <v>0</v>
      </c>
      <c r="E22" s="269">
        <v>0</v>
      </c>
      <c r="F22" s="269">
        <v>0</v>
      </c>
      <c r="G22" s="269">
        <v>0</v>
      </c>
      <c r="H22" s="269">
        <v>0</v>
      </c>
      <c r="I22" s="269">
        <v>1</v>
      </c>
      <c r="J22" s="269">
        <v>1</v>
      </c>
      <c r="K22" s="269">
        <v>0</v>
      </c>
      <c r="L22" s="269">
        <v>0</v>
      </c>
      <c r="M22" s="269">
        <v>0</v>
      </c>
      <c r="N22" s="269">
        <v>0</v>
      </c>
      <c r="O22" s="269">
        <v>11</v>
      </c>
      <c r="P22" s="269">
        <v>170</v>
      </c>
      <c r="Q22" s="269">
        <v>392</v>
      </c>
      <c r="R22" s="269">
        <v>712</v>
      </c>
      <c r="S22" s="269">
        <v>1782</v>
      </c>
      <c r="T22" s="269">
        <v>4749</v>
      </c>
      <c r="U22" s="269">
        <v>19598</v>
      </c>
      <c r="V22" s="269">
        <v>30570</v>
      </c>
      <c r="W22" s="269">
        <v>1208</v>
      </c>
      <c r="X22" s="269">
        <v>177</v>
      </c>
      <c r="Y22" s="269">
        <v>67</v>
      </c>
      <c r="Z22" s="269">
        <v>0</v>
      </c>
      <c r="AA22" s="269">
        <v>0</v>
      </c>
      <c r="AB22" s="269">
        <v>0</v>
      </c>
      <c r="AC22" s="269">
        <v>5</v>
      </c>
      <c r="AD22" s="269">
        <v>3</v>
      </c>
      <c r="AE22" s="269">
        <v>0</v>
      </c>
      <c r="AF22" s="269">
        <v>1</v>
      </c>
      <c r="AG22" s="269">
        <v>61</v>
      </c>
      <c r="AH22" s="269">
        <v>183</v>
      </c>
      <c r="AI22" s="269">
        <v>230</v>
      </c>
      <c r="AJ22" s="269">
        <v>0</v>
      </c>
      <c r="AK22" s="269">
        <v>0</v>
      </c>
      <c r="AL22" s="269">
        <v>2719</v>
      </c>
      <c r="AM22" s="269">
        <v>1</v>
      </c>
      <c r="AN22" s="269">
        <v>116</v>
      </c>
      <c r="AO22" s="269">
        <v>114</v>
      </c>
      <c r="AP22" s="270">
        <v>62871</v>
      </c>
      <c r="AQ22" s="269">
        <v>1</v>
      </c>
      <c r="AR22" s="330">
        <v>578</v>
      </c>
      <c r="AS22" s="269">
        <v>0</v>
      </c>
      <c r="AT22" s="269">
        <v>0</v>
      </c>
      <c r="AU22" s="269">
        <v>0</v>
      </c>
      <c r="AV22" s="269">
        <v>-959</v>
      </c>
      <c r="AW22" s="270">
        <v>-380</v>
      </c>
      <c r="AX22" s="269">
        <v>62491</v>
      </c>
      <c r="AY22" s="270">
        <v>15122</v>
      </c>
      <c r="AZ22" s="270">
        <v>14742</v>
      </c>
      <c r="BA22" s="269">
        <v>77613</v>
      </c>
      <c r="BB22" s="270">
        <v>-61216</v>
      </c>
      <c r="BC22" s="269">
        <v>-46474</v>
      </c>
      <c r="BD22" s="270">
        <v>16397</v>
      </c>
      <c r="BE22" s="271"/>
      <c r="BG22" s="281" t="s">
        <v>463</v>
      </c>
      <c r="BH22" s="285" t="s">
        <v>281</v>
      </c>
      <c r="BI22" s="273">
        <f t="shared" si="0"/>
        <v>62491</v>
      </c>
      <c r="BJ22" s="274">
        <f t="shared" si="1"/>
        <v>61216</v>
      </c>
      <c r="BK22" s="275">
        <f t="shared" si="2"/>
        <v>0.97959706197692464</v>
      </c>
      <c r="BL22" s="276">
        <f t="shared" si="3"/>
        <v>2.0402938023075357E-2</v>
      </c>
      <c r="BM22" s="277"/>
      <c r="BN22" s="281" t="s">
        <v>463</v>
      </c>
      <c r="BO22" s="285" t="s">
        <v>281</v>
      </c>
      <c r="BP22" s="278">
        <f t="shared" si="4"/>
        <v>15122</v>
      </c>
      <c r="BQ22" s="279">
        <f t="shared" si="5"/>
        <v>61216</v>
      </c>
      <c r="BR22" s="280">
        <f t="shared" si="6"/>
        <v>-46094</v>
      </c>
      <c r="BS22" s="277"/>
    </row>
    <row r="23" spans="1:71" x14ac:dyDescent="0.2">
      <c r="A23" s="281" t="s">
        <v>464</v>
      </c>
      <c r="B23" s="282" t="s">
        <v>35</v>
      </c>
      <c r="C23" s="269">
        <v>0</v>
      </c>
      <c r="D23" s="269">
        <v>0</v>
      </c>
      <c r="E23" s="269">
        <v>0</v>
      </c>
      <c r="F23" s="269">
        <v>0</v>
      </c>
      <c r="G23" s="269">
        <v>0</v>
      </c>
      <c r="H23" s="269">
        <v>0</v>
      </c>
      <c r="I23" s="269">
        <v>1</v>
      </c>
      <c r="J23" s="269">
        <v>0</v>
      </c>
      <c r="K23" s="269">
        <v>0</v>
      </c>
      <c r="L23" s="269">
        <v>1</v>
      </c>
      <c r="M23" s="269">
        <v>1</v>
      </c>
      <c r="N23" s="269">
        <v>0</v>
      </c>
      <c r="O23" s="269">
        <v>2</v>
      </c>
      <c r="P23" s="269">
        <v>52</v>
      </c>
      <c r="Q23" s="269">
        <v>1223</v>
      </c>
      <c r="R23" s="269">
        <v>1709</v>
      </c>
      <c r="S23" s="269">
        <v>254</v>
      </c>
      <c r="T23" s="269">
        <v>348</v>
      </c>
      <c r="U23" s="269">
        <v>15525</v>
      </c>
      <c r="V23" s="269">
        <v>1835</v>
      </c>
      <c r="W23" s="269">
        <v>3564</v>
      </c>
      <c r="X23" s="269">
        <v>33</v>
      </c>
      <c r="Y23" s="269">
        <v>1744</v>
      </c>
      <c r="Z23" s="269">
        <v>0</v>
      </c>
      <c r="AA23" s="269">
        <v>4</v>
      </c>
      <c r="AB23" s="269">
        <v>0</v>
      </c>
      <c r="AC23" s="269">
        <v>45</v>
      </c>
      <c r="AD23" s="269">
        <v>0</v>
      </c>
      <c r="AE23" s="269">
        <v>4</v>
      </c>
      <c r="AF23" s="269">
        <v>32</v>
      </c>
      <c r="AG23" s="269">
        <v>12</v>
      </c>
      <c r="AH23" s="269">
        <v>152</v>
      </c>
      <c r="AI23" s="269">
        <v>60</v>
      </c>
      <c r="AJ23" s="269">
        <v>19</v>
      </c>
      <c r="AK23" s="269">
        <v>0</v>
      </c>
      <c r="AL23" s="269">
        <v>1551</v>
      </c>
      <c r="AM23" s="269">
        <v>25</v>
      </c>
      <c r="AN23" s="269">
        <v>0</v>
      </c>
      <c r="AO23" s="269">
        <v>12</v>
      </c>
      <c r="AP23" s="270">
        <v>28208</v>
      </c>
      <c r="AQ23" s="269">
        <v>229</v>
      </c>
      <c r="AR23" s="330">
        <v>11566</v>
      </c>
      <c r="AS23" s="269">
        <v>0</v>
      </c>
      <c r="AT23" s="269">
        <v>4684</v>
      </c>
      <c r="AU23" s="269">
        <v>3218</v>
      </c>
      <c r="AV23" s="269">
        <v>1172</v>
      </c>
      <c r="AW23" s="270">
        <v>20869</v>
      </c>
      <c r="AX23" s="269">
        <v>49077</v>
      </c>
      <c r="AY23" s="270">
        <v>107252</v>
      </c>
      <c r="AZ23" s="270">
        <v>128121</v>
      </c>
      <c r="BA23" s="269">
        <v>156329</v>
      </c>
      <c r="BB23" s="270">
        <v>-25870</v>
      </c>
      <c r="BC23" s="269">
        <v>102251</v>
      </c>
      <c r="BD23" s="270">
        <v>130459</v>
      </c>
      <c r="BE23" s="271"/>
      <c r="BG23" s="281" t="s">
        <v>464</v>
      </c>
      <c r="BH23" s="283" t="s">
        <v>35</v>
      </c>
      <c r="BI23" s="273">
        <f t="shared" si="0"/>
        <v>49077</v>
      </c>
      <c r="BJ23" s="274">
        <f t="shared" si="1"/>
        <v>25870</v>
      </c>
      <c r="BK23" s="275">
        <f t="shared" si="2"/>
        <v>0.52713083521812665</v>
      </c>
      <c r="BL23" s="276">
        <f t="shared" si="3"/>
        <v>0.47286916478187335</v>
      </c>
      <c r="BM23" s="277"/>
      <c r="BN23" s="281" t="s">
        <v>464</v>
      </c>
      <c r="BO23" s="283" t="s">
        <v>35</v>
      </c>
      <c r="BP23" s="278">
        <f t="shared" si="4"/>
        <v>107252</v>
      </c>
      <c r="BQ23" s="279">
        <f t="shared" si="5"/>
        <v>25870</v>
      </c>
      <c r="BR23" s="280">
        <f t="shared" si="6"/>
        <v>81382</v>
      </c>
      <c r="BS23" s="277"/>
    </row>
    <row r="24" spans="1:71" x14ac:dyDescent="0.2">
      <c r="A24" s="281" t="s">
        <v>465</v>
      </c>
      <c r="B24" s="282" t="s">
        <v>466</v>
      </c>
      <c r="C24" s="269">
        <v>0</v>
      </c>
      <c r="D24" s="269">
        <v>0</v>
      </c>
      <c r="E24" s="269">
        <v>0</v>
      </c>
      <c r="F24" s="269">
        <v>0</v>
      </c>
      <c r="G24" s="269">
        <v>0</v>
      </c>
      <c r="H24" s="269">
        <v>0</v>
      </c>
      <c r="I24" s="269">
        <v>0</v>
      </c>
      <c r="J24" s="269">
        <v>5</v>
      </c>
      <c r="K24" s="269">
        <v>0</v>
      </c>
      <c r="L24" s="269">
        <v>0</v>
      </c>
      <c r="M24" s="269">
        <v>0</v>
      </c>
      <c r="N24" s="269">
        <v>0</v>
      </c>
      <c r="O24" s="269">
        <v>0</v>
      </c>
      <c r="P24" s="269">
        <v>3</v>
      </c>
      <c r="Q24" s="269">
        <v>40</v>
      </c>
      <c r="R24" s="269">
        <v>14</v>
      </c>
      <c r="S24" s="269">
        <v>0</v>
      </c>
      <c r="T24" s="269">
        <v>1</v>
      </c>
      <c r="U24" s="269">
        <v>5</v>
      </c>
      <c r="V24" s="269">
        <v>2539</v>
      </c>
      <c r="W24" s="269">
        <v>703</v>
      </c>
      <c r="X24" s="269">
        <v>1</v>
      </c>
      <c r="Y24" s="269">
        <v>360</v>
      </c>
      <c r="Z24" s="269">
        <v>0</v>
      </c>
      <c r="AA24" s="269">
        <v>0</v>
      </c>
      <c r="AB24" s="269">
        <v>0</v>
      </c>
      <c r="AC24" s="269">
        <v>61</v>
      </c>
      <c r="AD24" s="269">
        <v>9</v>
      </c>
      <c r="AE24" s="269">
        <v>23</v>
      </c>
      <c r="AF24" s="269">
        <v>29</v>
      </c>
      <c r="AG24" s="269">
        <v>7</v>
      </c>
      <c r="AH24" s="269">
        <v>139</v>
      </c>
      <c r="AI24" s="269">
        <v>15</v>
      </c>
      <c r="AJ24" s="269">
        <v>3</v>
      </c>
      <c r="AK24" s="269">
        <v>0</v>
      </c>
      <c r="AL24" s="269">
        <v>239</v>
      </c>
      <c r="AM24" s="269">
        <v>22</v>
      </c>
      <c r="AN24" s="269">
        <v>0</v>
      </c>
      <c r="AO24" s="269">
        <v>0</v>
      </c>
      <c r="AP24" s="270">
        <v>4218</v>
      </c>
      <c r="AQ24" s="269">
        <v>28</v>
      </c>
      <c r="AR24" s="330">
        <v>12503</v>
      </c>
      <c r="AS24" s="269">
        <v>0</v>
      </c>
      <c r="AT24" s="269">
        <v>13789</v>
      </c>
      <c r="AU24" s="269">
        <v>1432</v>
      </c>
      <c r="AV24" s="269">
        <v>-669</v>
      </c>
      <c r="AW24" s="270">
        <v>27083</v>
      </c>
      <c r="AX24" s="269">
        <v>31301</v>
      </c>
      <c r="AY24" s="270">
        <v>63598</v>
      </c>
      <c r="AZ24" s="270">
        <v>90681</v>
      </c>
      <c r="BA24" s="269">
        <v>94899</v>
      </c>
      <c r="BB24" s="270">
        <v>0</v>
      </c>
      <c r="BC24" s="269">
        <v>90681</v>
      </c>
      <c r="BD24" s="270">
        <v>94899</v>
      </c>
      <c r="BE24" s="271"/>
      <c r="BG24" s="281" t="s">
        <v>465</v>
      </c>
      <c r="BH24" s="283" t="s">
        <v>466</v>
      </c>
      <c r="BI24" s="273">
        <f t="shared" si="0"/>
        <v>31301</v>
      </c>
      <c r="BJ24" s="274">
        <f t="shared" si="1"/>
        <v>0</v>
      </c>
      <c r="BK24" s="275">
        <f t="shared" si="2"/>
        <v>0</v>
      </c>
      <c r="BL24" s="276">
        <f t="shared" si="3"/>
        <v>1</v>
      </c>
      <c r="BM24" s="277"/>
      <c r="BN24" s="281" t="s">
        <v>465</v>
      </c>
      <c r="BO24" s="283" t="s">
        <v>466</v>
      </c>
      <c r="BP24" s="278">
        <f t="shared" si="4"/>
        <v>63598</v>
      </c>
      <c r="BQ24" s="279">
        <f t="shared" si="5"/>
        <v>0</v>
      </c>
      <c r="BR24" s="280">
        <f t="shared" si="6"/>
        <v>63598</v>
      </c>
      <c r="BS24" s="277"/>
    </row>
    <row r="25" spans="1:71" x14ac:dyDescent="0.2">
      <c r="A25" s="281" t="s">
        <v>467</v>
      </c>
      <c r="B25" s="282" t="s">
        <v>192</v>
      </c>
      <c r="C25" s="269">
        <v>0</v>
      </c>
      <c r="D25" s="269">
        <v>0</v>
      </c>
      <c r="E25" s="269">
        <v>1</v>
      </c>
      <c r="F25" s="269">
        <v>0</v>
      </c>
      <c r="G25" s="269">
        <v>0</v>
      </c>
      <c r="H25" s="269">
        <v>0</v>
      </c>
      <c r="I25" s="269">
        <v>0</v>
      </c>
      <c r="J25" s="269">
        <v>0</v>
      </c>
      <c r="K25" s="269">
        <v>0</v>
      </c>
      <c r="L25" s="269">
        <v>0</v>
      </c>
      <c r="M25" s="269">
        <v>0</v>
      </c>
      <c r="N25" s="269">
        <v>0</v>
      </c>
      <c r="O25" s="269">
        <v>0</v>
      </c>
      <c r="P25" s="269">
        <v>0</v>
      </c>
      <c r="Q25" s="269">
        <v>0</v>
      </c>
      <c r="R25" s="269">
        <v>39</v>
      </c>
      <c r="S25" s="269">
        <v>0</v>
      </c>
      <c r="T25" s="269">
        <v>0</v>
      </c>
      <c r="U25" s="269">
        <v>0</v>
      </c>
      <c r="V25" s="269">
        <v>0</v>
      </c>
      <c r="W25" s="269">
        <v>50616</v>
      </c>
      <c r="X25" s="269">
        <v>0</v>
      </c>
      <c r="Y25" s="269">
        <v>0</v>
      </c>
      <c r="Z25" s="269">
        <v>0</v>
      </c>
      <c r="AA25" s="269">
        <v>0</v>
      </c>
      <c r="AB25" s="269">
        <v>0</v>
      </c>
      <c r="AC25" s="269">
        <v>0</v>
      </c>
      <c r="AD25" s="269">
        <v>0</v>
      </c>
      <c r="AE25" s="269">
        <v>0</v>
      </c>
      <c r="AF25" s="269">
        <v>1774</v>
      </c>
      <c r="AG25" s="269">
        <v>0</v>
      </c>
      <c r="AH25" s="269">
        <v>449</v>
      </c>
      <c r="AI25" s="269">
        <v>8</v>
      </c>
      <c r="AJ25" s="269">
        <v>0</v>
      </c>
      <c r="AK25" s="269">
        <v>0</v>
      </c>
      <c r="AL25" s="269">
        <v>6610</v>
      </c>
      <c r="AM25" s="269">
        <v>3</v>
      </c>
      <c r="AN25" s="269">
        <v>0</v>
      </c>
      <c r="AO25" s="269">
        <v>0</v>
      </c>
      <c r="AP25" s="270">
        <v>59500</v>
      </c>
      <c r="AQ25" s="269">
        <v>0</v>
      </c>
      <c r="AR25" s="330">
        <v>20725</v>
      </c>
      <c r="AS25" s="269">
        <v>0</v>
      </c>
      <c r="AT25" s="269">
        <v>12972</v>
      </c>
      <c r="AU25" s="269">
        <v>2584</v>
      </c>
      <c r="AV25" s="269">
        <v>764</v>
      </c>
      <c r="AW25" s="270">
        <v>37045</v>
      </c>
      <c r="AX25" s="269">
        <v>96545</v>
      </c>
      <c r="AY25" s="270">
        <v>92660</v>
      </c>
      <c r="AZ25" s="270">
        <v>129705</v>
      </c>
      <c r="BA25" s="269">
        <v>189205</v>
      </c>
      <c r="BB25" s="270">
        <v>-80788</v>
      </c>
      <c r="BC25" s="269">
        <v>48917</v>
      </c>
      <c r="BD25" s="270">
        <v>108417</v>
      </c>
      <c r="BE25" s="271"/>
      <c r="BG25" s="281" t="s">
        <v>467</v>
      </c>
      <c r="BH25" s="283" t="s">
        <v>192</v>
      </c>
      <c r="BI25" s="273">
        <f t="shared" si="0"/>
        <v>96545</v>
      </c>
      <c r="BJ25" s="274">
        <f t="shared" si="1"/>
        <v>80788</v>
      </c>
      <c r="BK25" s="275">
        <f t="shared" si="2"/>
        <v>0.83679113366823765</v>
      </c>
      <c r="BL25" s="276">
        <f t="shared" si="3"/>
        <v>0.16320886633176235</v>
      </c>
      <c r="BM25" s="277"/>
      <c r="BN25" s="281" t="s">
        <v>467</v>
      </c>
      <c r="BO25" s="283" t="s">
        <v>192</v>
      </c>
      <c r="BP25" s="278">
        <f t="shared" si="4"/>
        <v>92660</v>
      </c>
      <c r="BQ25" s="279">
        <f t="shared" si="5"/>
        <v>80788</v>
      </c>
      <c r="BR25" s="280">
        <f t="shared" si="6"/>
        <v>11872</v>
      </c>
      <c r="BS25" s="277"/>
    </row>
    <row r="26" spans="1:71" x14ac:dyDescent="0.2">
      <c r="A26" s="281" t="s">
        <v>468</v>
      </c>
      <c r="B26" s="282" t="s">
        <v>50</v>
      </c>
      <c r="C26" s="269">
        <v>1</v>
      </c>
      <c r="D26" s="269">
        <v>0</v>
      </c>
      <c r="E26" s="269">
        <v>0</v>
      </c>
      <c r="F26" s="269">
        <v>4</v>
      </c>
      <c r="G26" s="269">
        <v>185</v>
      </c>
      <c r="H26" s="269">
        <v>21</v>
      </c>
      <c r="I26" s="269">
        <v>836</v>
      </c>
      <c r="J26" s="269">
        <v>563</v>
      </c>
      <c r="K26" s="269">
        <v>8</v>
      </c>
      <c r="L26" s="269">
        <v>97</v>
      </c>
      <c r="M26" s="269">
        <v>275</v>
      </c>
      <c r="N26" s="269">
        <v>3069</v>
      </c>
      <c r="O26" s="269">
        <v>2702</v>
      </c>
      <c r="P26" s="269">
        <v>184</v>
      </c>
      <c r="Q26" s="269">
        <v>67</v>
      </c>
      <c r="R26" s="269">
        <v>225</v>
      </c>
      <c r="S26" s="269">
        <v>91</v>
      </c>
      <c r="T26" s="269">
        <v>89</v>
      </c>
      <c r="U26" s="269">
        <v>539</v>
      </c>
      <c r="V26" s="269">
        <v>732</v>
      </c>
      <c r="W26" s="269">
        <v>171</v>
      </c>
      <c r="X26" s="269">
        <v>1072</v>
      </c>
      <c r="Y26" s="269">
        <v>685</v>
      </c>
      <c r="Z26" s="269">
        <v>153</v>
      </c>
      <c r="AA26" s="269">
        <v>73</v>
      </c>
      <c r="AB26" s="269">
        <v>42</v>
      </c>
      <c r="AC26" s="269">
        <v>1280</v>
      </c>
      <c r="AD26" s="269">
        <v>1131</v>
      </c>
      <c r="AE26" s="269">
        <v>18</v>
      </c>
      <c r="AF26" s="269">
        <v>452</v>
      </c>
      <c r="AG26" s="269">
        <v>936</v>
      </c>
      <c r="AH26" s="269">
        <v>731</v>
      </c>
      <c r="AI26" s="269">
        <v>2508</v>
      </c>
      <c r="AJ26" s="269">
        <v>628</v>
      </c>
      <c r="AK26" s="269">
        <v>399</v>
      </c>
      <c r="AL26" s="269">
        <v>895</v>
      </c>
      <c r="AM26" s="269">
        <v>954</v>
      </c>
      <c r="AN26" s="269">
        <v>104</v>
      </c>
      <c r="AO26" s="269">
        <v>482</v>
      </c>
      <c r="AP26" s="270">
        <v>22402</v>
      </c>
      <c r="AQ26" s="269">
        <v>868</v>
      </c>
      <c r="AR26" s="330">
        <v>11133</v>
      </c>
      <c r="AS26" s="269">
        <v>0</v>
      </c>
      <c r="AT26" s="269">
        <v>1617</v>
      </c>
      <c r="AU26" s="269">
        <v>552</v>
      </c>
      <c r="AV26" s="269">
        <v>-13</v>
      </c>
      <c r="AW26" s="270">
        <v>14157</v>
      </c>
      <c r="AX26" s="269">
        <v>36559</v>
      </c>
      <c r="AY26" s="270">
        <v>14697</v>
      </c>
      <c r="AZ26" s="270">
        <v>28854</v>
      </c>
      <c r="BA26" s="269">
        <v>51256</v>
      </c>
      <c r="BB26" s="270">
        <v>-30157</v>
      </c>
      <c r="BC26" s="269">
        <v>-1303</v>
      </c>
      <c r="BD26" s="270">
        <v>21099</v>
      </c>
      <c r="BE26" s="271"/>
      <c r="BG26" s="281" t="s">
        <v>468</v>
      </c>
      <c r="BH26" s="283" t="s">
        <v>50</v>
      </c>
      <c r="BI26" s="273">
        <f t="shared" si="0"/>
        <v>36559</v>
      </c>
      <c r="BJ26" s="274">
        <f t="shared" si="1"/>
        <v>30157</v>
      </c>
      <c r="BK26" s="275">
        <f t="shared" si="2"/>
        <v>0.82488580103394515</v>
      </c>
      <c r="BL26" s="276">
        <f t="shared" si="3"/>
        <v>0.17511419896605485</v>
      </c>
      <c r="BM26" s="277"/>
      <c r="BN26" s="281" t="s">
        <v>468</v>
      </c>
      <c r="BO26" s="283" t="s">
        <v>50</v>
      </c>
      <c r="BP26" s="278">
        <f t="shared" si="4"/>
        <v>14697</v>
      </c>
      <c r="BQ26" s="279">
        <f t="shared" si="5"/>
        <v>30157</v>
      </c>
      <c r="BR26" s="280">
        <f t="shared" si="6"/>
        <v>-15460</v>
      </c>
      <c r="BS26" s="277"/>
    </row>
    <row r="27" spans="1:71" x14ac:dyDescent="0.2">
      <c r="A27" s="281" t="s">
        <v>469</v>
      </c>
      <c r="B27" s="282" t="s">
        <v>36</v>
      </c>
      <c r="C27" s="269">
        <v>2</v>
      </c>
      <c r="D27" s="269">
        <v>0</v>
      </c>
      <c r="E27" s="269">
        <v>0</v>
      </c>
      <c r="F27" s="269">
        <v>3</v>
      </c>
      <c r="G27" s="269">
        <v>10</v>
      </c>
      <c r="H27" s="269">
        <v>3</v>
      </c>
      <c r="I27" s="269">
        <v>236</v>
      </c>
      <c r="J27" s="269">
        <v>494</v>
      </c>
      <c r="K27" s="269">
        <v>2</v>
      </c>
      <c r="L27" s="269">
        <v>150</v>
      </c>
      <c r="M27" s="269">
        <v>153</v>
      </c>
      <c r="N27" s="269">
        <v>1511</v>
      </c>
      <c r="O27" s="269">
        <v>250</v>
      </c>
      <c r="P27" s="269">
        <v>236</v>
      </c>
      <c r="Q27" s="269">
        <v>87</v>
      </c>
      <c r="R27" s="269">
        <v>121</v>
      </c>
      <c r="S27" s="269">
        <v>16</v>
      </c>
      <c r="T27" s="269">
        <v>54</v>
      </c>
      <c r="U27" s="269">
        <v>228</v>
      </c>
      <c r="V27" s="269">
        <v>153</v>
      </c>
      <c r="W27" s="269">
        <v>68</v>
      </c>
      <c r="X27" s="269">
        <v>32</v>
      </c>
      <c r="Y27" s="269">
        <v>136</v>
      </c>
      <c r="Z27" s="269">
        <v>234</v>
      </c>
      <c r="AA27" s="269">
        <v>630</v>
      </c>
      <c r="AB27" s="269">
        <v>32</v>
      </c>
      <c r="AC27" s="269">
        <v>618</v>
      </c>
      <c r="AD27" s="269">
        <v>178</v>
      </c>
      <c r="AE27" s="269">
        <v>2672</v>
      </c>
      <c r="AF27" s="269">
        <v>932</v>
      </c>
      <c r="AG27" s="269">
        <v>120</v>
      </c>
      <c r="AH27" s="269">
        <v>674</v>
      </c>
      <c r="AI27" s="269">
        <v>711</v>
      </c>
      <c r="AJ27" s="269">
        <v>426</v>
      </c>
      <c r="AK27" s="269">
        <v>14</v>
      </c>
      <c r="AL27" s="269">
        <v>192</v>
      </c>
      <c r="AM27" s="269">
        <v>354</v>
      </c>
      <c r="AN27" s="269">
        <v>0</v>
      </c>
      <c r="AO27" s="269">
        <v>0</v>
      </c>
      <c r="AP27" s="270">
        <v>11732</v>
      </c>
      <c r="AQ27" s="269">
        <v>0</v>
      </c>
      <c r="AR27" s="330">
        <v>0</v>
      </c>
      <c r="AS27" s="269">
        <v>0</v>
      </c>
      <c r="AT27" s="269">
        <v>182948</v>
      </c>
      <c r="AU27" s="269">
        <v>11288</v>
      </c>
      <c r="AV27" s="269">
        <v>0</v>
      </c>
      <c r="AW27" s="270">
        <v>194236</v>
      </c>
      <c r="AX27" s="269">
        <v>205968</v>
      </c>
      <c r="AY27" s="270">
        <v>0</v>
      </c>
      <c r="AZ27" s="270">
        <v>194236</v>
      </c>
      <c r="BA27" s="269">
        <v>205968</v>
      </c>
      <c r="BB27" s="270">
        <v>0</v>
      </c>
      <c r="BC27" s="269">
        <v>194236</v>
      </c>
      <c r="BD27" s="270">
        <v>205968</v>
      </c>
      <c r="BE27" s="271"/>
      <c r="BG27" s="281" t="s">
        <v>469</v>
      </c>
      <c r="BH27" s="283" t="s">
        <v>36</v>
      </c>
      <c r="BI27" s="273">
        <f t="shared" si="0"/>
        <v>205968</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5</v>
      </c>
      <c r="D28" s="269">
        <v>0</v>
      </c>
      <c r="E28" s="269">
        <v>0</v>
      </c>
      <c r="F28" s="269">
        <v>36</v>
      </c>
      <c r="G28" s="269">
        <v>272</v>
      </c>
      <c r="H28" s="269">
        <v>39</v>
      </c>
      <c r="I28" s="269">
        <v>2871</v>
      </c>
      <c r="J28" s="269">
        <v>4601</v>
      </c>
      <c r="K28" s="269">
        <v>51</v>
      </c>
      <c r="L28" s="269">
        <v>1467</v>
      </c>
      <c r="M28" s="269">
        <v>1545</v>
      </c>
      <c r="N28" s="269">
        <v>16664</v>
      </c>
      <c r="O28" s="269">
        <v>2960</v>
      </c>
      <c r="P28" s="269">
        <v>1477</v>
      </c>
      <c r="Q28" s="269">
        <v>700</v>
      </c>
      <c r="R28" s="269">
        <v>785</v>
      </c>
      <c r="S28" s="269">
        <v>123</v>
      </c>
      <c r="T28" s="269">
        <v>474</v>
      </c>
      <c r="U28" s="269">
        <v>1209</v>
      </c>
      <c r="V28" s="269">
        <v>527</v>
      </c>
      <c r="W28" s="269">
        <v>1362</v>
      </c>
      <c r="X28" s="269">
        <v>393</v>
      </c>
      <c r="Y28" s="269">
        <v>657</v>
      </c>
      <c r="Z28" s="269">
        <v>1738</v>
      </c>
      <c r="AA28" s="269">
        <v>906</v>
      </c>
      <c r="AB28" s="269">
        <v>833</v>
      </c>
      <c r="AC28" s="269">
        <v>4732</v>
      </c>
      <c r="AD28" s="269">
        <v>350</v>
      </c>
      <c r="AE28" s="269">
        <v>1386</v>
      </c>
      <c r="AF28" s="269">
        <v>2969</v>
      </c>
      <c r="AG28" s="269">
        <v>116</v>
      </c>
      <c r="AH28" s="269">
        <v>990</v>
      </c>
      <c r="AI28" s="269">
        <v>2452</v>
      </c>
      <c r="AJ28" s="269">
        <v>2075</v>
      </c>
      <c r="AK28" s="269">
        <v>35</v>
      </c>
      <c r="AL28" s="269">
        <v>819</v>
      </c>
      <c r="AM28" s="269">
        <v>6407</v>
      </c>
      <c r="AN28" s="269">
        <v>0</v>
      </c>
      <c r="AO28" s="269">
        <v>46</v>
      </c>
      <c r="AP28" s="270">
        <v>64072</v>
      </c>
      <c r="AQ28" s="269">
        <v>12</v>
      </c>
      <c r="AR28" s="330">
        <v>25992</v>
      </c>
      <c r="AS28" s="269">
        <v>0</v>
      </c>
      <c r="AT28" s="269">
        <v>0</v>
      </c>
      <c r="AU28" s="269">
        <v>0</v>
      </c>
      <c r="AV28" s="269">
        <v>0</v>
      </c>
      <c r="AW28" s="270">
        <v>26004</v>
      </c>
      <c r="AX28" s="269">
        <v>90076</v>
      </c>
      <c r="AY28" s="270">
        <v>196</v>
      </c>
      <c r="AZ28" s="270">
        <v>26200</v>
      </c>
      <c r="BA28" s="269">
        <v>90272</v>
      </c>
      <c r="BB28" s="270">
        <v>-72965</v>
      </c>
      <c r="BC28" s="269">
        <v>-46765</v>
      </c>
      <c r="BD28" s="270">
        <v>17307</v>
      </c>
      <c r="BE28" s="271"/>
      <c r="BG28" s="281" t="s">
        <v>470</v>
      </c>
      <c r="BH28" s="283" t="s">
        <v>193</v>
      </c>
      <c r="BI28" s="273">
        <f t="shared" si="0"/>
        <v>90076</v>
      </c>
      <c r="BJ28" s="274">
        <f t="shared" si="1"/>
        <v>72965</v>
      </c>
      <c r="BK28" s="275">
        <f t="shared" si="2"/>
        <v>0.81003818997291177</v>
      </c>
      <c r="BL28" s="276">
        <f t="shared" si="3"/>
        <v>0.18996181002708823</v>
      </c>
      <c r="BM28" s="277"/>
      <c r="BN28" s="281" t="s">
        <v>470</v>
      </c>
      <c r="BO28" s="283" t="s">
        <v>193</v>
      </c>
      <c r="BP28" s="278">
        <f t="shared" si="4"/>
        <v>196</v>
      </c>
      <c r="BQ28" s="279">
        <f t="shared" si="5"/>
        <v>72965</v>
      </c>
      <c r="BR28" s="280">
        <f t="shared" si="6"/>
        <v>-72769</v>
      </c>
      <c r="BS28" s="277"/>
    </row>
    <row r="29" spans="1:71" x14ac:dyDescent="0.2">
      <c r="A29" s="281" t="s">
        <v>471</v>
      </c>
      <c r="B29" s="282" t="s">
        <v>286</v>
      </c>
      <c r="C29" s="269">
        <v>0</v>
      </c>
      <c r="D29" s="269">
        <v>0</v>
      </c>
      <c r="E29" s="269">
        <v>0</v>
      </c>
      <c r="F29" s="269">
        <v>3</v>
      </c>
      <c r="G29" s="269">
        <v>36</v>
      </c>
      <c r="H29" s="269">
        <v>2</v>
      </c>
      <c r="I29" s="269">
        <v>138</v>
      </c>
      <c r="J29" s="269">
        <v>382</v>
      </c>
      <c r="K29" s="269">
        <v>3</v>
      </c>
      <c r="L29" s="269">
        <v>45</v>
      </c>
      <c r="M29" s="269">
        <v>34</v>
      </c>
      <c r="N29" s="269">
        <v>361</v>
      </c>
      <c r="O29" s="269">
        <v>62</v>
      </c>
      <c r="P29" s="269">
        <v>40</v>
      </c>
      <c r="Q29" s="269">
        <v>31</v>
      </c>
      <c r="R29" s="269">
        <v>39</v>
      </c>
      <c r="S29" s="269">
        <v>8</v>
      </c>
      <c r="T29" s="269">
        <v>29</v>
      </c>
      <c r="U29" s="269">
        <v>76</v>
      </c>
      <c r="V29" s="269">
        <v>23</v>
      </c>
      <c r="W29" s="269">
        <v>39</v>
      </c>
      <c r="X29" s="269">
        <v>19</v>
      </c>
      <c r="Y29" s="269">
        <v>155</v>
      </c>
      <c r="Z29" s="269">
        <v>8</v>
      </c>
      <c r="AA29" s="269">
        <v>1931</v>
      </c>
      <c r="AB29" s="269">
        <v>102</v>
      </c>
      <c r="AC29" s="269">
        <v>472</v>
      </c>
      <c r="AD29" s="269">
        <v>87</v>
      </c>
      <c r="AE29" s="269">
        <v>129</v>
      </c>
      <c r="AF29" s="269">
        <v>414</v>
      </c>
      <c r="AG29" s="269">
        <v>26</v>
      </c>
      <c r="AH29" s="269">
        <v>329</v>
      </c>
      <c r="AI29" s="269">
        <v>1209</v>
      </c>
      <c r="AJ29" s="269">
        <v>876</v>
      </c>
      <c r="AK29" s="269">
        <v>18</v>
      </c>
      <c r="AL29" s="269">
        <v>121</v>
      </c>
      <c r="AM29" s="269">
        <v>1562</v>
      </c>
      <c r="AN29" s="269">
        <v>0</v>
      </c>
      <c r="AO29" s="269">
        <v>14</v>
      </c>
      <c r="AP29" s="270">
        <v>8823</v>
      </c>
      <c r="AQ29" s="269">
        <v>12</v>
      </c>
      <c r="AR29" s="330">
        <v>6979</v>
      </c>
      <c r="AS29" s="269">
        <v>-64</v>
      </c>
      <c r="AT29" s="269">
        <v>0</v>
      </c>
      <c r="AU29" s="269">
        <v>0</v>
      </c>
      <c r="AV29" s="269">
        <v>0</v>
      </c>
      <c r="AW29" s="270">
        <v>6927</v>
      </c>
      <c r="AX29" s="269">
        <v>15750</v>
      </c>
      <c r="AY29" s="270">
        <v>5158</v>
      </c>
      <c r="AZ29" s="270">
        <v>12085</v>
      </c>
      <c r="BA29" s="269">
        <v>20908</v>
      </c>
      <c r="BB29" s="270">
        <v>0</v>
      </c>
      <c r="BC29" s="269">
        <v>12085</v>
      </c>
      <c r="BD29" s="270">
        <v>20908</v>
      </c>
      <c r="BE29" s="271"/>
      <c r="BG29" s="281" t="s">
        <v>471</v>
      </c>
      <c r="BH29" s="283" t="s">
        <v>286</v>
      </c>
      <c r="BI29" s="273">
        <f t="shared" si="0"/>
        <v>15750</v>
      </c>
      <c r="BJ29" s="274">
        <f t="shared" si="1"/>
        <v>0</v>
      </c>
      <c r="BK29" s="275">
        <f t="shared" si="2"/>
        <v>0</v>
      </c>
      <c r="BL29" s="276">
        <f t="shared" si="3"/>
        <v>1</v>
      </c>
      <c r="BM29" s="277"/>
      <c r="BN29" s="281" t="s">
        <v>471</v>
      </c>
      <c r="BO29" s="283" t="s">
        <v>286</v>
      </c>
      <c r="BP29" s="278">
        <f t="shared" si="4"/>
        <v>5158</v>
      </c>
      <c r="BQ29" s="279">
        <f t="shared" si="5"/>
        <v>0</v>
      </c>
      <c r="BR29" s="280">
        <f t="shared" si="6"/>
        <v>5158</v>
      </c>
      <c r="BS29" s="277"/>
    </row>
    <row r="30" spans="1:71" x14ac:dyDescent="0.2">
      <c r="A30" s="281" t="s">
        <v>472</v>
      </c>
      <c r="B30" s="282" t="s">
        <v>282</v>
      </c>
      <c r="C30" s="269">
        <v>0</v>
      </c>
      <c r="D30" s="269">
        <v>0</v>
      </c>
      <c r="E30" s="269">
        <v>0</v>
      </c>
      <c r="F30" s="269">
        <v>3</v>
      </c>
      <c r="G30" s="269">
        <v>18</v>
      </c>
      <c r="H30" s="269">
        <v>0</v>
      </c>
      <c r="I30" s="269">
        <v>50</v>
      </c>
      <c r="J30" s="269">
        <v>360</v>
      </c>
      <c r="K30" s="269">
        <v>0</v>
      </c>
      <c r="L30" s="269">
        <v>2</v>
      </c>
      <c r="M30" s="269">
        <v>54</v>
      </c>
      <c r="N30" s="269">
        <v>53</v>
      </c>
      <c r="O30" s="269">
        <v>13</v>
      </c>
      <c r="P30" s="269">
        <v>5</v>
      </c>
      <c r="Q30" s="269">
        <v>14</v>
      </c>
      <c r="R30" s="269">
        <v>2</v>
      </c>
      <c r="S30" s="269">
        <v>7</v>
      </c>
      <c r="T30" s="269">
        <v>13</v>
      </c>
      <c r="U30" s="269">
        <v>30</v>
      </c>
      <c r="V30" s="269">
        <v>17</v>
      </c>
      <c r="W30" s="269">
        <v>40</v>
      </c>
      <c r="X30" s="269">
        <v>6</v>
      </c>
      <c r="Y30" s="269">
        <v>411</v>
      </c>
      <c r="Z30" s="269">
        <v>210</v>
      </c>
      <c r="AA30" s="269">
        <v>42</v>
      </c>
      <c r="AB30" s="269">
        <v>0</v>
      </c>
      <c r="AC30" s="269">
        <v>276</v>
      </c>
      <c r="AD30" s="269">
        <v>227</v>
      </c>
      <c r="AE30" s="269">
        <v>3</v>
      </c>
      <c r="AF30" s="269">
        <v>1148</v>
      </c>
      <c r="AG30" s="269">
        <v>77</v>
      </c>
      <c r="AH30" s="269">
        <v>2252</v>
      </c>
      <c r="AI30" s="269">
        <v>615</v>
      </c>
      <c r="AJ30" s="269">
        <v>722</v>
      </c>
      <c r="AK30" s="269">
        <v>0</v>
      </c>
      <c r="AL30" s="269">
        <v>54</v>
      </c>
      <c r="AM30" s="269">
        <v>3156</v>
      </c>
      <c r="AN30" s="269">
        <v>0</v>
      </c>
      <c r="AO30" s="269">
        <v>146</v>
      </c>
      <c r="AP30" s="270">
        <v>10026</v>
      </c>
      <c r="AQ30" s="269">
        <v>0</v>
      </c>
      <c r="AR30" s="330">
        <v>1080</v>
      </c>
      <c r="AS30" s="269">
        <v>1432</v>
      </c>
      <c r="AT30" s="269">
        <v>0</v>
      </c>
      <c r="AU30" s="269">
        <v>0</v>
      </c>
      <c r="AV30" s="269">
        <v>0</v>
      </c>
      <c r="AW30" s="270">
        <v>2512</v>
      </c>
      <c r="AX30" s="269">
        <v>12538</v>
      </c>
      <c r="AY30" s="270">
        <v>21</v>
      </c>
      <c r="AZ30" s="270">
        <v>2533</v>
      </c>
      <c r="BA30" s="269">
        <v>12559</v>
      </c>
      <c r="BB30" s="270">
        <v>-1704</v>
      </c>
      <c r="BC30" s="269">
        <v>829</v>
      </c>
      <c r="BD30" s="270">
        <v>10855</v>
      </c>
      <c r="BE30" s="271"/>
      <c r="BG30" s="281" t="s">
        <v>472</v>
      </c>
      <c r="BH30" s="283" t="s">
        <v>282</v>
      </c>
      <c r="BI30" s="273">
        <f t="shared" si="0"/>
        <v>12538</v>
      </c>
      <c r="BJ30" s="274">
        <f t="shared" si="1"/>
        <v>1704</v>
      </c>
      <c r="BK30" s="275">
        <f t="shared" si="2"/>
        <v>0.13590684319668209</v>
      </c>
      <c r="BL30" s="276">
        <f t="shared" si="3"/>
        <v>0.86409315680331789</v>
      </c>
      <c r="BM30" s="277"/>
      <c r="BN30" s="281" t="s">
        <v>472</v>
      </c>
      <c r="BO30" s="283" t="s">
        <v>282</v>
      </c>
      <c r="BP30" s="278">
        <f t="shared" si="4"/>
        <v>21</v>
      </c>
      <c r="BQ30" s="279">
        <f t="shared" si="5"/>
        <v>1704</v>
      </c>
      <c r="BR30" s="280">
        <f t="shared" si="6"/>
        <v>-1683</v>
      </c>
      <c r="BS30" s="277"/>
    </row>
    <row r="31" spans="1:71" x14ac:dyDescent="0.2">
      <c r="A31" s="281" t="s">
        <v>473</v>
      </c>
      <c r="B31" s="282" t="s">
        <v>385</v>
      </c>
      <c r="C31" s="269">
        <v>43</v>
      </c>
      <c r="D31" s="269">
        <v>2</v>
      </c>
      <c r="E31" s="269">
        <v>2</v>
      </c>
      <c r="F31" s="269">
        <v>19</v>
      </c>
      <c r="G31" s="269">
        <v>1517</v>
      </c>
      <c r="H31" s="269">
        <v>98</v>
      </c>
      <c r="I31" s="269">
        <v>4306</v>
      </c>
      <c r="J31" s="269">
        <v>6148</v>
      </c>
      <c r="K31" s="269">
        <v>70</v>
      </c>
      <c r="L31" s="269">
        <v>2572</v>
      </c>
      <c r="M31" s="269">
        <v>1028</v>
      </c>
      <c r="N31" s="269">
        <v>8752</v>
      </c>
      <c r="O31" s="269">
        <v>3179</v>
      </c>
      <c r="P31" s="269">
        <v>2843</v>
      </c>
      <c r="Q31" s="269">
        <v>2266</v>
      </c>
      <c r="R31" s="269">
        <v>2992</v>
      </c>
      <c r="S31" s="269">
        <v>627</v>
      </c>
      <c r="T31" s="269">
        <v>705</v>
      </c>
      <c r="U31" s="269">
        <v>6785</v>
      </c>
      <c r="V31" s="269">
        <v>4147</v>
      </c>
      <c r="W31" s="269">
        <v>4355</v>
      </c>
      <c r="X31" s="269">
        <v>1563</v>
      </c>
      <c r="Y31" s="269">
        <v>12153</v>
      </c>
      <c r="Z31" s="269">
        <v>304</v>
      </c>
      <c r="AA31" s="269">
        <v>384</v>
      </c>
      <c r="AB31" s="269">
        <v>166</v>
      </c>
      <c r="AC31" s="269">
        <v>2293</v>
      </c>
      <c r="AD31" s="269">
        <v>385</v>
      </c>
      <c r="AE31" s="269">
        <v>427</v>
      </c>
      <c r="AF31" s="269">
        <v>1766</v>
      </c>
      <c r="AG31" s="269">
        <v>426</v>
      </c>
      <c r="AH31" s="269">
        <v>813</v>
      </c>
      <c r="AI31" s="269">
        <v>2762</v>
      </c>
      <c r="AJ31" s="269">
        <v>12186</v>
      </c>
      <c r="AK31" s="269">
        <v>324</v>
      </c>
      <c r="AL31" s="269">
        <v>3929</v>
      </c>
      <c r="AM31" s="269">
        <v>14545</v>
      </c>
      <c r="AN31" s="269">
        <v>821</v>
      </c>
      <c r="AO31" s="269">
        <v>820</v>
      </c>
      <c r="AP31" s="270">
        <v>108523</v>
      </c>
      <c r="AQ31" s="269">
        <v>4215</v>
      </c>
      <c r="AR31" s="330">
        <v>177027</v>
      </c>
      <c r="AS31" s="269">
        <v>14</v>
      </c>
      <c r="AT31" s="269">
        <v>8684</v>
      </c>
      <c r="AU31" s="269">
        <v>5744</v>
      </c>
      <c r="AV31" s="269">
        <v>205</v>
      </c>
      <c r="AW31" s="270">
        <v>195889</v>
      </c>
      <c r="AX31" s="269">
        <v>304412</v>
      </c>
      <c r="AY31" s="270">
        <v>78541</v>
      </c>
      <c r="AZ31" s="270">
        <v>274430</v>
      </c>
      <c r="BA31" s="269">
        <v>382953</v>
      </c>
      <c r="BB31" s="270">
        <v>-182188</v>
      </c>
      <c r="BC31" s="269">
        <v>92242</v>
      </c>
      <c r="BD31" s="270">
        <v>200765</v>
      </c>
      <c r="BE31" s="271"/>
      <c r="BG31" s="281" t="s">
        <v>473</v>
      </c>
      <c r="BH31" s="283" t="s">
        <v>385</v>
      </c>
      <c r="BI31" s="273">
        <f t="shared" si="0"/>
        <v>304412</v>
      </c>
      <c r="BJ31" s="274">
        <f t="shared" si="1"/>
        <v>182188</v>
      </c>
      <c r="BK31" s="275">
        <f t="shared" si="2"/>
        <v>0.59849151807418888</v>
      </c>
      <c r="BL31" s="276">
        <f t="shared" si="3"/>
        <v>0.40150848192581112</v>
      </c>
      <c r="BM31" s="277"/>
      <c r="BN31" s="281" t="s">
        <v>473</v>
      </c>
      <c r="BO31" s="283" t="s">
        <v>385</v>
      </c>
      <c r="BP31" s="278">
        <f t="shared" si="4"/>
        <v>78541</v>
      </c>
      <c r="BQ31" s="279">
        <f t="shared" si="5"/>
        <v>182188</v>
      </c>
      <c r="BR31" s="280">
        <f t="shared" si="6"/>
        <v>-103647</v>
      </c>
      <c r="BS31" s="277"/>
    </row>
    <row r="32" spans="1:71" x14ac:dyDescent="0.2">
      <c r="A32" s="281" t="s">
        <v>474</v>
      </c>
      <c r="B32" s="282" t="s">
        <v>37</v>
      </c>
      <c r="C32" s="269">
        <v>3</v>
      </c>
      <c r="D32" s="269">
        <v>0</v>
      </c>
      <c r="E32" s="269">
        <v>0</v>
      </c>
      <c r="F32" s="269">
        <v>39</v>
      </c>
      <c r="G32" s="269">
        <v>84</v>
      </c>
      <c r="H32" s="269">
        <v>23</v>
      </c>
      <c r="I32" s="269">
        <v>383</v>
      </c>
      <c r="J32" s="269">
        <v>910</v>
      </c>
      <c r="K32" s="269">
        <v>21</v>
      </c>
      <c r="L32" s="269">
        <v>121</v>
      </c>
      <c r="M32" s="269">
        <v>288</v>
      </c>
      <c r="N32" s="269">
        <v>1446</v>
      </c>
      <c r="O32" s="269">
        <v>622</v>
      </c>
      <c r="P32" s="269">
        <v>694</v>
      </c>
      <c r="Q32" s="269">
        <v>307</v>
      </c>
      <c r="R32" s="269">
        <v>467</v>
      </c>
      <c r="S32" s="269">
        <v>139</v>
      </c>
      <c r="T32" s="269">
        <v>94</v>
      </c>
      <c r="U32" s="269">
        <v>754</v>
      </c>
      <c r="V32" s="269">
        <v>583</v>
      </c>
      <c r="W32" s="269">
        <v>416</v>
      </c>
      <c r="X32" s="269">
        <v>336</v>
      </c>
      <c r="Y32" s="269">
        <v>2588</v>
      </c>
      <c r="Z32" s="269">
        <v>326</v>
      </c>
      <c r="AA32" s="269">
        <v>496</v>
      </c>
      <c r="AB32" s="269">
        <v>287</v>
      </c>
      <c r="AC32" s="269">
        <v>3543</v>
      </c>
      <c r="AD32" s="269">
        <v>3250</v>
      </c>
      <c r="AE32" s="269">
        <v>22667</v>
      </c>
      <c r="AF32" s="269">
        <v>3044</v>
      </c>
      <c r="AG32" s="269">
        <v>116</v>
      </c>
      <c r="AH32" s="269">
        <v>1738</v>
      </c>
      <c r="AI32" s="269">
        <v>870</v>
      </c>
      <c r="AJ32" s="269">
        <v>1364</v>
      </c>
      <c r="AK32" s="269">
        <v>215</v>
      </c>
      <c r="AL32" s="269">
        <v>1261</v>
      </c>
      <c r="AM32" s="269">
        <v>1118</v>
      </c>
      <c r="AN32" s="269">
        <v>0</v>
      </c>
      <c r="AO32" s="269">
        <v>29</v>
      </c>
      <c r="AP32" s="270">
        <v>50642</v>
      </c>
      <c r="AQ32" s="269">
        <v>1</v>
      </c>
      <c r="AR32" s="330">
        <v>64994</v>
      </c>
      <c r="AS32" s="269">
        <v>0</v>
      </c>
      <c r="AT32" s="269">
        <v>0</v>
      </c>
      <c r="AU32" s="269">
        <v>0</v>
      </c>
      <c r="AV32" s="269">
        <v>0</v>
      </c>
      <c r="AW32" s="270">
        <v>64995</v>
      </c>
      <c r="AX32" s="269">
        <v>115637</v>
      </c>
      <c r="AY32" s="270">
        <v>4224</v>
      </c>
      <c r="AZ32" s="270">
        <v>69219</v>
      </c>
      <c r="BA32" s="269">
        <v>119861</v>
      </c>
      <c r="BB32" s="270">
        <v>-52268</v>
      </c>
      <c r="BC32" s="269">
        <v>16951</v>
      </c>
      <c r="BD32" s="270">
        <v>67593</v>
      </c>
      <c r="BE32" s="271"/>
      <c r="BG32" s="281" t="s">
        <v>474</v>
      </c>
      <c r="BH32" s="283" t="s">
        <v>37</v>
      </c>
      <c r="BI32" s="273">
        <f t="shared" si="0"/>
        <v>115637</v>
      </c>
      <c r="BJ32" s="274">
        <f t="shared" si="1"/>
        <v>52268</v>
      </c>
      <c r="BK32" s="275">
        <f t="shared" si="2"/>
        <v>0.45200065722908755</v>
      </c>
      <c r="BL32" s="276">
        <f t="shared" si="3"/>
        <v>0.54799934277091245</v>
      </c>
      <c r="BM32" s="277"/>
      <c r="BN32" s="281" t="s">
        <v>474</v>
      </c>
      <c r="BO32" s="283" t="s">
        <v>37</v>
      </c>
      <c r="BP32" s="278">
        <f t="shared" si="4"/>
        <v>4224</v>
      </c>
      <c r="BQ32" s="279">
        <f t="shared" si="5"/>
        <v>52268</v>
      </c>
      <c r="BR32" s="280">
        <f t="shared" si="6"/>
        <v>-48044</v>
      </c>
      <c r="BS32" s="277"/>
    </row>
    <row r="33" spans="1:71" x14ac:dyDescent="0.2">
      <c r="A33" s="281" t="s">
        <v>475</v>
      </c>
      <c r="B33" s="282" t="s">
        <v>38</v>
      </c>
      <c r="C33" s="269">
        <v>1</v>
      </c>
      <c r="D33" s="269">
        <v>0</v>
      </c>
      <c r="E33" s="269">
        <v>0</v>
      </c>
      <c r="F33" s="269">
        <v>6</v>
      </c>
      <c r="G33" s="269">
        <v>29</v>
      </c>
      <c r="H33" s="269">
        <v>4</v>
      </c>
      <c r="I33" s="269">
        <v>54</v>
      </c>
      <c r="J33" s="269">
        <v>266</v>
      </c>
      <c r="K33" s="269">
        <v>2</v>
      </c>
      <c r="L33" s="269">
        <v>24</v>
      </c>
      <c r="M33" s="269">
        <v>61</v>
      </c>
      <c r="N33" s="269">
        <v>370</v>
      </c>
      <c r="O33" s="269">
        <v>73</v>
      </c>
      <c r="P33" s="269">
        <v>197</v>
      </c>
      <c r="Q33" s="269">
        <v>94</v>
      </c>
      <c r="R33" s="269">
        <v>119</v>
      </c>
      <c r="S33" s="269">
        <v>24</v>
      </c>
      <c r="T33" s="269">
        <v>6</v>
      </c>
      <c r="U33" s="269">
        <v>244</v>
      </c>
      <c r="V33" s="269">
        <v>177</v>
      </c>
      <c r="W33" s="269">
        <v>42</v>
      </c>
      <c r="X33" s="269">
        <v>33</v>
      </c>
      <c r="Y33" s="269">
        <v>708</v>
      </c>
      <c r="Z33" s="269">
        <v>38</v>
      </c>
      <c r="AA33" s="269">
        <v>6</v>
      </c>
      <c r="AB33" s="269">
        <v>9</v>
      </c>
      <c r="AC33" s="269">
        <v>5479</v>
      </c>
      <c r="AD33" s="269">
        <v>971</v>
      </c>
      <c r="AE33" s="269">
        <v>10914</v>
      </c>
      <c r="AF33" s="269">
        <v>2733</v>
      </c>
      <c r="AG33" s="269">
        <v>538</v>
      </c>
      <c r="AH33" s="269">
        <v>132</v>
      </c>
      <c r="AI33" s="269">
        <v>925</v>
      </c>
      <c r="AJ33" s="269">
        <v>3787</v>
      </c>
      <c r="AK33" s="269">
        <v>122</v>
      </c>
      <c r="AL33" s="269">
        <v>808</v>
      </c>
      <c r="AM33" s="269">
        <v>1663</v>
      </c>
      <c r="AN33" s="269">
        <v>0</v>
      </c>
      <c r="AO33" s="269">
        <v>320</v>
      </c>
      <c r="AP33" s="270">
        <v>30979</v>
      </c>
      <c r="AQ33" s="269">
        <v>0</v>
      </c>
      <c r="AR33" s="330">
        <v>219731</v>
      </c>
      <c r="AS33" s="269">
        <v>30</v>
      </c>
      <c r="AT33" s="269">
        <v>0</v>
      </c>
      <c r="AU33" s="269">
        <v>2126</v>
      </c>
      <c r="AV33" s="269">
        <v>0</v>
      </c>
      <c r="AW33" s="270">
        <v>221887</v>
      </c>
      <c r="AX33" s="269">
        <v>252866</v>
      </c>
      <c r="AY33" s="270">
        <v>41810</v>
      </c>
      <c r="AZ33" s="270">
        <v>263697</v>
      </c>
      <c r="BA33" s="269">
        <v>294676</v>
      </c>
      <c r="BB33" s="270">
        <v>0</v>
      </c>
      <c r="BC33" s="269">
        <v>263697</v>
      </c>
      <c r="BD33" s="270">
        <v>294676</v>
      </c>
      <c r="BE33" s="271"/>
      <c r="BG33" s="281" t="s">
        <v>475</v>
      </c>
      <c r="BH33" s="283" t="s">
        <v>38</v>
      </c>
      <c r="BI33" s="273">
        <f t="shared" si="0"/>
        <v>252866</v>
      </c>
      <c r="BJ33" s="274">
        <f t="shared" si="1"/>
        <v>0</v>
      </c>
      <c r="BK33" s="275">
        <f t="shared" si="2"/>
        <v>0</v>
      </c>
      <c r="BL33" s="276">
        <f t="shared" si="3"/>
        <v>1</v>
      </c>
      <c r="BM33" s="277"/>
      <c r="BN33" s="281" t="s">
        <v>475</v>
      </c>
      <c r="BO33" s="283" t="s">
        <v>38</v>
      </c>
      <c r="BP33" s="278">
        <f t="shared" si="4"/>
        <v>41810</v>
      </c>
      <c r="BQ33" s="279">
        <f t="shared" si="5"/>
        <v>0</v>
      </c>
      <c r="BR33" s="280">
        <f t="shared" si="6"/>
        <v>41810</v>
      </c>
      <c r="BS33" s="277"/>
    </row>
    <row r="34" spans="1:71" x14ac:dyDescent="0.2">
      <c r="A34" s="281" t="s">
        <v>476</v>
      </c>
      <c r="B34" s="282" t="s">
        <v>477</v>
      </c>
      <c r="C34" s="269">
        <v>17</v>
      </c>
      <c r="D34" s="269">
        <v>2</v>
      </c>
      <c r="E34" s="269">
        <v>0</v>
      </c>
      <c r="F34" s="269">
        <v>18</v>
      </c>
      <c r="G34" s="269">
        <v>511</v>
      </c>
      <c r="H34" s="269">
        <v>22</v>
      </c>
      <c r="I34" s="269">
        <v>1738</v>
      </c>
      <c r="J34" s="269">
        <v>3316</v>
      </c>
      <c r="K34" s="269">
        <v>126</v>
      </c>
      <c r="L34" s="269">
        <v>735</v>
      </c>
      <c r="M34" s="269">
        <v>1215</v>
      </c>
      <c r="N34" s="269">
        <v>6409</v>
      </c>
      <c r="O34" s="269">
        <v>2238</v>
      </c>
      <c r="P34" s="269">
        <v>1252</v>
      </c>
      <c r="Q34" s="269">
        <v>798</v>
      </c>
      <c r="R34" s="269">
        <v>988</v>
      </c>
      <c r="S34" s="269">
        <v>205</v>
      </c>
      <c r="T34" s="269">
        <v>279</v>
      </c>
      <c r="U34" s="269">
        <v>2411</v>
      </c>
      <c r="V34" s="269">
        <v>1883</v>
      </c>
      <c r="W34" s="269">
        <v>1579</v>
      </c>
      <c r="X34" s="269">
        <v>1778</v>
      </c>
      <c r="Y34" s="269">
        <v>5446</v>
      </c>
      <c r="Z34" s="269">
        <v>570</v>
      </c>
      <c r="AA34" s="269">
        <v>266</v>
      </c>
      <c r="AB34" s="269">
        <v>471</v>
      </c>
      <c r="AC34" s="269">
        <v>4207</v>
      </c>
      <c r="AD34" s="269">
        <v>1925</v>
      </c>
      <c r="AE34" s="269">
        <v>217</v>
      </c>
      <c r="AF34" s="269">
        <v>8214</v>
      </c>
      <c r="AG34" s="269">
        <v>551</v>
      </c>
      <c r="AH34" s="269">
        <v>1913</v>
      </c>
      <c r="AI34" s="269">
        <v>2532</v>
      </c>
      <c r="AJ34" s="269">
        <v>2361</v>
      </c>
      <c r="AK34" s="269">
        <v>213</v>
      </c>
      <c r="AL34" s="269">
        <v>1367</v>
      </c>
      <c r="AM34" s="269">
        <v>4536</v>
      </c>
      <c r="AN34" s="269">
        <v>651</v>
      </c>
      <c r="AO34" s="269">
        <v>1001</v>
      </c>
      <c r="AP34" s="270">
        <v>63961</v>
      </c>
      <c r="AQ34" s="269">
        <v>1180</v>
      </c>
      <c r="AR34" s="330">
        <v>54974</v>
      </c>
      <c r="AS34" s="269">
        <v>154</v>
      </c>
      <c r="AT34" s="269">
        <v>866</v>
      </c>
      <c r="AU34" s="269">
        <v>359</v>
      </c>
      <c r="AV34" s="269">
        <v>146</v>
      </c>
      <c r="AW34" s="270">
        <v>57679</v>
      </c>
      <c r="AX34" s="269">
        <v>121640</v>
      </c>
      <c r="AY34" s="270">
        <v>88051</v>
      </c>
      <c r="AZ34" s="270">
        <v>145730</v>
      </c>
      <c r="BA34" s="269">
        <v>209691</v>
      </c>
      <c r="BB34" s="270">
        <v>-37549</v>
      </c>
      <c r="BC34" s="269">
        <v>108181</v>
      </c>
      <c r="BD34" s="270">
        <v>172142</v>
      </c>
      <c r="BE34" s="271"/>
      <c r="BG34" s="281" t="s">
        <v>476</v>
      </c>
      <c r="BH34" s="283" t="s">
        <v>477</v>
      </c>
      <c r="BI34" s="273">
        <f t="shared" si="0"/>
        <v>121640</v>
      </c>
      <c r="BJ34" s="274">
        <f t="shared" si="1"/>
        <v>37549</v>
      </c>
      <c r="BK34" s="275">
        <f t="shared" si="2"/>
        <v>0.30868957579743506</v>
      </c>
      <c r="BL34" s="276">
        <f t="shared" si="3"/>
        <v>0.69131042420256494</v>
      </c>
      <c r="BM34" s="277"/>
      <c r="BN34" s="281" t="s">
        <v>476</v>
      </c>
      <c r="BO34" s="283" t="s">
        <v>477</v>
      </c>
      <c r="BP34" s="278">
        <f t="shared" si="4"/>
        <v>88051</v>
      </c>
      <c r="BQ34" s="279">
        <f t="shared" si="5"/>
        <v>37549</v>
      </c>
      <c r="BR34" s="280">
        <f t="shared" si="6"/>
        <v>50502</v>
      </c>
      <c r="BS34" s="277"/>
    </row>
    <row r="35" spans="1:71" x14ac:dyDescent="0.2">
      <c r="A35" s="281" t="s">
        <v>478</v>
      </c>
      <c r="B35" s="282" t="s">
        <v>194</v>
      </c>
      <c r="C35" s="269">
        <v>1</v>
      </c>
      <c r="D35" s="269">
        <v>0</v>
      </c>
      <c r="E35" s="269">
        <v>0</v>
      </c>
      <c r="F35" s="269">
        <v>6</v>
      </c>
      <c r="G35" s="269">
        <v>66</v>
      </c>
      <c r="H35" s="269">
        <v>6</v>
      </c>
      <c r="I35" s="269">
        <v>215</v>
      </c>
      <c r="J35" s="269">
        <v>1719</v>
      </c>
      <c r="K35" s="269">
        <v>4</v>
      </c>
      <c r="L35" s="269">
        <v>151</v>
      </c>
      <c r="M35" s="269">
        <v>135</v>
      </c>
      <c r="N35" s="269">
        <v>648</v>
      </c>
      <c r="O35" s="269">
        <v>210</v>
      </c>
      <c r="P35" s="269">
        <v>366</v>
      </c>
      <c r="Q35" s="269">
        <v>339</v>
      </c>
      <c r="R35" s="269">
        <v>701</v>
      </c>
      <c r="S35" s="269">
        <v>81</v>
      </c>
      <c r="T35" s="269">
        <v>107</v>
      </c>
      <c r="U35" s="269">
        <v>1590</v>
      </c>
      <c r="V35" s="269">
        <v>1797</v>
      </c>
      <c r="W35" s="269">
        <v>233</v>
      </c>
      <c r="X35" s="269">
        <v>110</v>
      </c>
      <c r="Y35" s="269">
        <v>1756</v>
      </c>
      <c r="Z35" s="269">
        <v>106</v>
      </c>
      <c r="AA35" s="269">
        <v>840</v>
      </c>
      <c r="AB35" s="269">
        <v>105</v>
      </c>
      <c r="AC35" s="269">
        <v>7748</v>
      </c>
      <c r="AD35" s="269">
        <v>3944</v>
      </c>
      <c r="AE35" s="269">
        <v>962</v>
      </c>
      <c r="AF35" s="269">
        <v>1890</v>
      </c>
      <c r="AG35" s="269">
        <v>4684</v>
      </c>
      <c r="AH35" s="269">
        <v>2509</v>
      </c>
      <c r="AI35" s="269">
        <v>4137</v>
      </c>
      <c r="AJ35" s="269">
        <v>2177</v>
      </c>
      <c r="AK35" s="269">
        <v>567</v>
      </c>
      <c r="AL35" s="269">
        <v>3892</v>
      </c>
      <c r="AM35" s="269">
        <v>3407</v>
      </c>
      <c r="AN35" s="269">
        <v>0</v>
      </c>
      <c r="AO35" s="269">
        <v>766</v>
      </c>
      <c r="AP35" s="270">
        <v>47975</v>
      </c>
      <c r="AQ35" s="269">
        <v>507</v>
      </c>
      <c r="AR35" s="330">
        <v>48944</v>
      </c>
      <c r="AS35" s="269">
        <v>13</v>
      </c>
      <c r="AT35" s="269">
        <v>15318</v>
      </c>
      <c r="AU35" s="269">
        <v>3963</v>
      </c>
      <c r="AV35" s="269">
        <v>-182</v>
      </c>
      <c r="AW35" s="270">
        <v>68563</v>
      </c>
      <c r="AX35" s="269">
        <v>116538</v>
      </c>
      <c r="AY35" s="270">
        <v>6190</v>
      </c>
      <c r="AZ35" s="270">
        <v>74753</v>
      </c>
      <c r="BA35" s="269">
        <v>122728</v>
      </c>
      <c r="BB35" s="270">
        <v>-97317</v>
      </c>
      <c r="BC35" s="269">
        <v>-22564</v>
      </c>
      <c r="BD35" s="270">
        <v>25411</v>
      </c>
      <c r="BE35" s="271"/>
      <c r="BG35" s="281" t="s">
        <v>478</v>
      </c>
      <c r="BH35" s="283" t="s">
        <v>194</v>
      </c>
      <c r="BI35" s="273">
        <f t="shared" si="0"/>
        <v>116538</v>
      </c>
      <c r="BJ35" s="274">
        <f t="shared" si="1"/>
        <v>97317</v>
      </c>
      <c r="BK35" s="275">
        <f t="shared" si="2"/>
        <v>0.83506667353138031</v>
      </c>
      <c r="BL35" s="276">
        <f t="shared" si="3"/>
        <v>0.16493332646861969</v>
      </c>
      <c r="BM35" s="277"/>
      <c r="BN35" s="281" t="s">
        <v>478</v>
      </c>
      <c r="BO35" s="283" t="s">
        <v>194</v>
      </c>
      <c r="BP35" s="278">
        <f t="shared" si="4"/>
        <v>6190</v>
      </c>
      <c r="BQ35" s="279">
        <f t="shared" si="5"/>
        <v>97317</v>
      </c>
      <c r="BR35" s="280">
        <f t="shared" si="6"/>
        <v>-91127</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2502</v>
      </c>
      <c r="AP36" s="270">
        <v>2502</v>
      </c>
      <c r="AQ36" s="269">
        <v>0</v>
      </c>
      <c r="AR36" s="330">
        <v>4307</v>
      </c>
      <c r="AS36" s="269">
        <v>75055</v>
      </c>
      <c r="AT36" s="269">
        <v>0</v>
      </c>
      <c r="AU36" s="269">
        <v>0</v>
      </c>
      <c r="AV36" s="269">
        <v>0</v>
      </c>
      <c r="AW36" s="270">
        <v>79362</v>
      </c>
      <c r="AX36" s="269">
        <v>81864</v>
      </c>
      <c r="AY36" s="270">
        <v>0</v>
      </c>
      <c r="AZ36" s="270">
        <v>79362</v>
      </c>
      <c r="BA36" s="269">
        <v>81864</v>
      </c>
      <c r="BB36" s="270">
        <v>0</v>
      </c>
      <c r="BC36" s="269">
        <v>79362</v>
      </c>
      <c r="BD36" s="270">
        <v>81864</v>
      </c>
      <c r="BE36" s="271"/>
      <c r="BG36" s="281" t="s">
        <v>479</v>
      </c>
      <c r="BH36" s="283" t="s">
        <v>39</v>
      </c>
      <c r="BI36" s="273">
        <f t="shared" si="0"/>
        <v>81864</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2</v>
      </c>
      <c r="H37" s="269">
        <v>0</v>
      </c>
      <c r="I37" s="269">
        <v>3</v>
      </c>
      <c r="J37" s="269">
        <v>30</v>
      </c>
      <c r="K37" s="269">
        <v>0</v>
      </c>
      <c r="L37" s="269">
        <v>6</v>
      </c>
      <c r="M37" s="269">
        <v>9</v>
      </c>
      <c r="N37" s="269">
        <v>19</v>
      </c>
      <c r="O37" s="269">
        <v>1</v>
      </c>
      <c r="P37" s="269">
        <v>15</v>
      </c>
      <c r="Q37" s="269">
        <v>5</v>
      </c>
      <c r="R37" s="269">
        <v>6</v>
      </c>
      <c r="S37" s="269">
        <v>1</v>
      </c>
      <c r="T37" s="269">
        <v>15</v>
      </c>
      <c r="U37" s="269">
        <v>111</v>
      </c>
      <c r="V37" s="269">
        <v>116</v>
      </c>
      <c r="W37" s="269">
        <v>8</v>
      </c>
      <c r="X37" s="269">
        <v>1</v>
      </c>
      <c r="Y37" s="269">
        <v>32</v>
      </c>
      <c r="Z37" s="269">
        <v>1</v>
      </c>
      <c r="AA37" s="269">
        <v>2</v>
      </c>
      <c r="AB37" s="269">
        <v>1</v>
      </c>
      <c r="AC37" s="269">
        <v>7</v>
      </c>
      <c r="AD37" s="269">
        <v>15</v>
      </c>
      <c r="AE37" s="269">
        <v>0</v>
      </c>
      <c r="AF37" s="269">
        <v>263</v>
      </c>
      <c r="AG37" s="269">
        <v>72</v>
      </c>
      <c r="AH37" s="269">
        <v>11</v>
      </c>
      <c r="AI37" s="269">
        <v>0</v>
      </c>
      <c r="AJ37" s="269">
        <v>19</v>
      </c>
      <c r="AK37" s="269">
        <v>0</v>
      </c>
      <c r="AL37" s="269">
        <v>28</v>
      </c>
      <c r="AM37" s="269">
        <v>27</v>
      </c>
      <c r="AN37" s="269">
        <v>0</v>
      </c>
      <c r="AO37" s="269">
        <v>1</v>
      </c>
      <c r="AP37" s="270">
        <v>827</v>
      </c>
      <c r="AQ37" s="269">
        <v>0</v>
      </c>
      <c r="AR37" s="330">
        <v>32257</v>
      </c>
      <c r="AS37" s="269">
        <v>30938</v>
      </c>
      <c r="AT37" s="269">
        <v>41914</v>
      </c>
      <c r="AU37" s="269">
        <v>11648</v>
      </c>
      <c r="AV37" s="269">
        <v>0</v>
      </c>
      <c r="AW37" s="270">
        <v>116757</v>
      </c>
      <c r="AX37" s="269">
        <v>117584</v>
      </c>
      <c r="AY37" s="270">
        <v>11632</v>
      </c>
      <c r="AZ37" s="270">
        <v>128389</v>
      </c>
      <c r="BA37" s="269">
        <v>129216</v>
      </c>
      <c r="BB37" s="270">
        <v>-1597</v>
      </c>
      <c r="BC37" s="269">
        <v>126792</v>
      </c>
      <c r="BD37" s="270">
        <v>127619</v>
      </c>
      <c r="BE37" s="271"/>
      <c r="BG37" s="281" t="s">
        <v>480</v>
      </c>
      <c r="BH37" s="283" t="s">
        <v>40</v>
      </c>
      <c r="BI37" s="273">
        <f t="shared" si="0"/>
        <v>117584</v>
      </c>
      <c r="BJ37" s="274">
        <f t="shared" si="1"/>
        <v>1597</v>
      </c>
      <c r="BK37" s="275">
        <f t="shared" si="2"/>
        <v>1.3581779833991019E-2</v>
      </c>
      <c r="BL37" s="276">
        <f t="shared" si="3"/>
        <v>0.986418220166009</v>
      </c>
      <c r="BM37" s="277"/>
      <c r="BN37" s="281" t="s">
        <v>480</v>
      </c>
      <c r="BO37" s="283" t="s">
        <v>40</v>
      </c>
      <c r="BP37" s="278">
        <f t="shared" si="4"/>
        <v>11632</v>
      </c>
      <c r="BQ37" s="279">
        <f t="shared" si="5"/>
        <v>1597</v>
      </c>
      <c r="BR37" s="280">
        <f t="shared" si="6"/>
        <v>10035</v>
      </c>
      <c r="BS37" s="277"/>
    </row>
    <row r="38" spans="1:71" x14ac:dyDescent="0.2">
      <c r="A38" s="281" t="s">
        <v>481</v>
      </c>
      <c r="B38" s="282" t="s">
        <v>482</v>
      </c>
      <c r="C38" s="269">
        <v>0</v>
      </c>
      <c r="D38" s="269">
        <v>0</v>
      </c>
      <c r="E38" s="269">
        <v>0</v>
      </c>
      <c r="F38" s="269">
        <v>0</v>
      </c>
      <c r="G38" s="269">
        <v>0</v>
      </c>
      <c r="H38" s="269">
        <v>0</v>
      </c>
      <c r="I38" s="269">
        <v>0</v>
      </c>
      <c r="J38" s="269">
        <v>2</v>
      </c>
      <c r="K38" s="269">
        <v>0</v>
      </c>
      <c r="L38" s="269">
        <v>0</v>
      </c>
      <c r="M38" s="269">
        <v>0</v>
      </c>
      <c r="N38" s="269">
        <v>1</v>
      </c>
      <c r="O38" s="269">
        <v>0</v>
      </c>
      <c r="P38" s="269">
        <v>0</v>
      </c>
      <c r="Q38" s="269">
        <v>0</v>
      </c>
      <c r="R38" s="269">
        <v>0</v>
      </c>
      <c r="S38" s="269">
        <v>0</v>
      </c>
      <c r="T38" s="269">
        <v>0</v>
      </c>
      <c r="U38" s="269">
        <v>0</v>
      </c>
      <c r="V38" s="269">
        <v>0</v>
      </c>
      <c r="W38" s="269">
        <v>0</v>
      </c>
      <c r="X38" s="269">
        <v>0</v>
      </c>
      <c r="Y38" s="269">
        <v>0</v>
      </c>
      <c r="Z38" s="269">
        <v>1</v>
      </c>
      <c r="AA38" s="269">
        <v>7</v>
      </c>
      <c r="AB38" s="269">
        <v>0</v>
      </c>
      <c r="AC38" s="269">
        <v>5</v>
      </c>
      <c r="AD38" s="269">
        <v>12</v>
      </c>
      <c r="AE38" s="269">
        <v>2</v>
      </c>
      <c r="AF38" s="269">
        <v>254</v>
      </c>
      <c r="AG38" s="269">
        <v>11</v>
      </c>
      <c r="AH38" s="269">
        <v>2</v>
      </c>
      <c r="AI38" s="269">
        <v>3</v>
      </c>
      <c r="AJ38" s="269">
        <v>4037</v>
      </c>
      <c r="AK38" s="269">
        <v>0</v>
      </c>
      <c r="AL38" s="269">
        <v>5</v>
      </c>
      <c r="AM38" s="269">
        <v>11</v>
      </c>
      <c r="AN38" s="269">
        <v>0</v>
      </c>
      <c r="AO38" s="269">
        <v>25</v>
      </c>
      <c r="AP38" s="270">
        <v>4378</v>
      </c>
      <c r="AQ38" s="269">
        <v>1542</v>
      </c>
      <c r="AR38" s="330">
        <v>57630</v>
      </c>
      <c r="AS38" s="269">
        <v>92123</v>
      </c>
      <c r="AT38" s="269">
        <v>0</v>
      </c>
      <c r="AU38" s="269">
        <v>0</v>
      </c>
      <c r="AV38" s="269">
        <v>0</v>
      </c>
      <c r="AW38" s="270">
        <v>151295</v>
      </c>
      <c r="AX38" s="269">
        <v>155673</v>
      </c>
      <c r="AY38" s="270">
        <v>69424</v>
      </c>
      <c r="AZ38" s="270">
        <v>220719</v>
      </c>
      <c r="BA38" s="269">
        <v>225097</v>
      </c>
      <c r="BB38" s="270">
        <v>-30848</v>
      </c>
      <c r="BC38" s="269">
        <v>189871</v>
      </c>
      <c r="BD38" s="270">
        <v>194249</v>
      </c>
      <c r="BE38" s="271"/>
      <c r="BG38" s="281" t="s">
        <v>481</v>
      </c>
      <c r="BH38" s="283" t="s">
        <v>482</v>
      </c>
      <c r="BI38" s="273">
        <f t="shared" si="0"/>
        <v>155673</v>
      </c>
      <c r="BJ38" s="274">
        <f t="shared" si="1"/>
        <v>30848</v>
      </c>
      <c r="BK38" s="275">
        <f t="shared" si="2"/>
        <v>0.19815896141270484</v>
      </c>
      <c r="BL38" s="276">
        <f t="shared" si="3"/>
        <v>0.80184103858729516</v>
      </c>
      <c r="BM38" s="277"/>
      <c r="BN38" s="281" t="s">
        <v>481</v>
      </c>
      <c r="BO38" s="283" t="s">
        <v>482</v>
      </c>
      <c r="BP38" s="278">
        <f t="shared" si="4"/>
        <v>69424</v>
      </c>
      <c r="BQ38" s="279">
        <f t="shared" si="5"/>
        <v>30848</v>
      </c>
      <c r="BR38" s="280">
        <f t="shared" si="6"/>
        <v>38576</v>
      </c>
      <c r="BS38" s="277"/>
    </row>
    <row r="39" spans="1:71" x14ac:dyDescent="0.2">
      <c r="A39" s="281" t="s">
        <v>483</v>
      </c>
      <c r="B39" s="282" t="s">
        <v>484</v>
      </c>
      <c r="C39" s="269">
        <v>0</v>
      </c>
      <c r="D39" s="269">
        <v>0</v>
      </c>
      <c r="E39" s="269">
        <v>0</v>
      </c>
      <c r="F39" s="269">
        <v>3</v>
      </c>
      <c r="G39" s="269">
        <v>8</v>
      </c>
      <c r="H39" s="269">
        <v>1</v>
      </c>
      <c r="I39" s="269">
        <v>23</v>
      </c>
      <c r="J39" s="269">
        <v>215</v>
      </c>
      <c r="K39" s="269">
        <v>1</v>
      </c>
      <c r="L39" s="269">
        <v>14</v>
      </c>
      <c r="M39" s="269">
        <v>7</v>
      </c>
      <c r="N39" s="269">
        <v>191</v>
      </c>
      <c r="O39" s="269">
        <v>22</v>
      </c>
      <c r="P39" s="269">
        <v>46</v>
      </c>
      <c r="Q39" s="269">
        <v>110</v>
      </c>
      <c r="R39" s="269">
        <v>121</v>
      </c>
      <c r="S39" s="269">
        <v>17</v>
      </c>
      <c r="T39" s="269">
        <v>9</v>
      </c>
      <c r="U39" s="269">
        <v>66</v>
      </c>
      <c r="V39" s="269">
        <v>63</v>
      </c>
      <c r="W39" s="269">
        <v>17</v>
      </c>
      <c r="X39" s="269">
        <v>13</v>
      </c>
      <c r="Y39" s="269">
        <v>143</v>
      </c>
      <c r="Z39" s="269">
        <v>7</v>
      </c>
      <c r="AA39" s="269">
        <v>195</v>
      </c>
      <c r="AB39" s="269">
        <v>17</v>
      </c>
      <c r="AC39" s="269">
        <v>64</v>
      </c>
      <c r="AD39" s="269">
        <v>175</v>
      </c>
      <c r="AE39" s="269">
        <v>85</v>
      </c>
      <c r="AF39" s="269">
        <v>277</v>
      </c>
      <c r="AG39" s="269">
        <v>35</v>
      </c>
      <c r="AH39" s="269">
        <v>0</v>
      </c>
      <c r="AI39" s="269">
        <v>284</v>
      </c>
      <c r="AJ39" s="269">
        <v>202</v>
      </c>
      <c r="AK39" s="269">
        <v>0</v>
      </c>
      <c r="AL39" s="269">
        <v>269</v>
      </c>
      <c r="AM39" s="269">
        <v>429</v>
      </c>
      <c r="AN39" s="269">
        <v>0</v>
      </c>
      <c r="AO39" s="269">
        <v>49</v>
      </c>
      <c r="AP39" s="270">
        <v>3178</v>
      </c>
      <c r="AQ39" s="269">
        <v>0</v>
      </c>
      <c r="AR39" s="330">
        <v>14628</v>
      </c>
      <c r="AS39" s="269">
        <v>0</v>
      </c>
      <c r="AT39" s="269">
        <v>0</v>
      </c>
      <c r="AU39" s="269">
        <v>0</v>
      </c>
      <c r="AV39" s="269">
        <v>0</v>
      </c>
      <c r="AW39" s="270">
        <v>14628</v>
      </c>
      <c r="AX39" s="269">
        <v>17806</v>
      </c>
      <c r="AY39" s="270">
        <v>60</v>
      </c>
      <c r="AZ39" s="270">
        <v>14688</v>
      </c>
      <c r="BA39" s="269">
        <v>17866</v>
      </c>
      <c r="BB39" s="270">
        <v>-9948</v>
      </c>
      <c r="BC39" s="269">
        <v>4740</v>
      </c>
      <c r="BD39" s="270">
        <v>7918</v>
      </c>
      <c r="BE39" s="271"/>
      <c r="BG39" s="281" t="s">
        <v>483</v>
      </c>
      <c r="BH39" s="283" t="s">
        <v>484</v>
      </c>
      <c r="BI39" s="273">
        <f t="shared" si="0"/>
        <v>17806</v>
      </c>
      <c r="BJ39" s="274">
        <f t="shared" si="1"/>
        <v>9948</v>
      </c>
      <c r="BK39" s="275">
        <f t="shared" si="2"/>
        <v>0.55868808266876335</v>
      </c>
      <c r="BL39" s="276">
        <f t="shared" si="3"/>
        <v>0.44131191733123665</v>
      </c>
      <c r="BM39" s="277"/>
      <c r="BN39" s="281" t="s">
        <v>483</v>
      </c>
      <c r="BO39" s="283" t="s">
        <v>484</v>
      </c>
      <c r="BP39" s="278">
        <f t="shared" si="4"/>
        <v>60</v>
      </c>
      <c r="BQ39" s="279">
        <f t="shared" si="5"/>
        <v>9948</v>
      </c>
      <c r="BR39" s="280">
        <f t="shared" si="6"/>
        <v>-9888</v>
      </c>
      <c r="BS39" s="277"/>
    </row>
    <row r="40" spans="1:71" x14ac:dyDescent="0.2">
      <c r="A40" s="281" t="s">
        <v>485</v>
      </c>
      <c r="B40" s="282" t="s">
        <v>41</v>
      </c>
      <c r="C40" s="269">
        <v>11</v>
      </c>
      <c r="D40" s="269">
        <v>0</v>
      </c>
      <c r="E40" s="269">
        <v>0</v>
      </c>
      <c r="F40" s="269">
        <v>47</v>
      </c>
      <c r="G40" s="269">
        <v>473</v>
      </c>
      <c r="H40" s="269">
        <v>39</v>
      </c>
      <c r="I40" s="269">
        <v>793</v>
      </c>
      <c r="J40" s="269">
        <v>6847</v>
      </c>
      <c r="K40" s="269">
        <v>30</v>
      </c>
      <c r="L40" s="269">
        <v>1540</v>
      </c>
      <c r="M40" s="269">
        <v>1421</v>
      </c>
      <c r="N40" s="269">
        <v>3700</v>
      </c>
      <c r="O40" s="269">
        <v>1050</v>
      </c>
      <c r="P40" s="269">
        <v>1579</v>
      </c>
      <c r="Q40" s="269">
        <v>1841</v>
      </c>
      <c r="R40" s="269">
        <v>2240</v>
      </c>
      <c r="S40" s="269">
        <v>354</v>
      </c>
      <c r="T40" s="269">
        <v>712</v>
      </c>
      <c r="U40" s="269">
        <v>4767</v>
      </c>
      <c r="V40" s="269">
        <v>3232</v>
      </c>
      <c r="W40" s="269">
        <v>2540</v>
      </c>
      <c r="X40" s="269">
        <v>747</v>
      </c>
      <c r="Y40" s="269">
        <v>19682</v>
      </c>
      <c r="Z40" s="269">
        <v>1168</v>
      </c>
      <c r="AA40" s="269">
        <v>2823</v>
      </c>
      <c r="AB40" s="269">
        <v>670</v>
      </c>
      <c r="AC40" s="269">
        <v>17290</v>
      </c>
      <c r="AD40" s="269">
        <v>7826</v>
      </c>
      <c r="AE40" s="269">
        <v>9144</v>
      </c>
      <c r="AF40" s="269">
        <v>11427</v>
      </c>
      <c r="AG40" s="269">
        <v>3861</v>
      </c>
      <c r="AH40" s="269">
        <v>7548</v>
      </c>
      <c r="AI40" s="269">
        <v>9599</v>
      </c>
      <c r="AJ40" s="269">
        <v>8974</v>
      </c>
      <c r="AK40" s="269">
        <v>626</v>
      </c>
      <c r="AL40" s="269">
        <v>20610</v>
      </c>
      <c r="AM40" s="269">
        <v>5381</v>
      </c>
      <c r="AN40" s="269">
        <v>0</v>
      </c>
      <c r="AO40" s="269">
        <v>405</v>
      </c>
      <c r="AP40" s="270">
        <v>160997</v>
      </c>
      <c r="AQ40" s="269">
        <v>1656</v>
      </c>
      <c r="AR40" s="330">
        <v>39877</v>
      </c>
      <c r="AS40" s="269">
        <v>0</v>
      </c>
      <c r="AT40" s="269">
        <v>2552</v>
      </c>
      <c r="AU40" s="269">
        <v>1109</v>
      </c>
      <c r="AV40" s="269">
        <v>0</v>
      </c>
      <c r="AW40" s="270">
        <v>45194</v>
      </c>
      <c r="AX40" s="269">
        <v>206191</v>
      </c>
      <c r="AY40" s="270">
        <v>30342</v>
      </c>
      <c r="AZ40" s="270">
        <v>75536</v>
      </c>
      <c r="BA40" s="269">
        <v>236533</v>
      </c>
      <c r="BB40" s="270">
        <v>-85954</v>
      </c>
      <c r="BC40" s="269">
        <v>-10418</v>
      </c>
      <c r="BD40" s="270">
        <v>150579</v>
      </c>
      <c r="BE40" s="271"/>
      <c r="BG40" s="281" t="s">
        <v>485</v>
      </c>
      <c r="BH40" s="283" t="s">
        <v>41</v>
      </c>
      <c r="BI40" s="273">
        <f t="shared" si="0"/>
        <v>206191</v>
      </c>
      <c r="BJ40" s="274">
        <f t="shared" si="1"/>
        <v>85954</v>
      </c>
      <c r="BK40" s="275">
        <f t="shared" si="2"/>
        <v>0.41686591558312436</v>
      </c>
      <c r="BL40" s="276">
        <f t="shared" si="3"/>
        <v>0.58313408441687564</v>
      </c>
      <c r="BM40" s="277"/>
      <c r="BN40" s="281" t="s">
        <v>485</v>
      </c>
      <c r="BO40" s="283" t="s">
        <v>41</v>
      </c>
      <c r="BP40" s="278">
        <f t="shared" si="4"/>
        <v>30342</v>
      </c>
      <c r="BQ40" s="279">
        <f t="shared" si="5"/>
        <v>85954</v>
      </c>
      <c r="BR40" s="280">
        <f t="shared" si="6"/>
        <v>-55612</v>
      </c>
      <c r="BS40" s="277"/>
    </row>
    <row r="41" spans="1:71" x14ac:dyDescent="0.2">
      <c r="A41" s="286">
        <v>37</v>
      </c>
      <c r="B41" s="282" t="s">
        <v>42</v>
      </c>
      <c r="C41" s="269">
        <v>0</v>
      </c>
      <c r="D41" s="269">
        <v>0</v>
      </c>
      <c r="E41" s="269">
        <v>0</v>
      </c>
      <c r="F41" s="269">
        <v>0</v>
      </c>
      <c r="G41" s="269">
        <v>3</v>
      </c>
      <c r="H41" s="269">
        <v>0</v>
      </c>
      <c r="I41" s="269">
        <v>5</v>
      </c>
      <c r="J41" s="269">
        <v>13</v>
      </c>
      <c r="K41" s="269">
        <v>0</v>
      </c>
      <c r="L41" s="269">
        <v>4</v>
      </c>
      <c r="M41" s="269">
        <v>1</v>
      </c>
      <c r="N41" s="269">
        <v>17</v>
      </c>
      <c r="O41" s="269">
        <v>6</v>
      </c>
      <c r="P41" s="269">
        <v>5</v>
      </c>
      <c r="Q41" s="269">
        <v>6</v>
      </c>
      <c r="R41" s="269">
        <v>9</v>
      </c>
      <c r="S41" s="269">
        <v>1</v>
      </c>
      <c r="T41" s="269">
        <v>3</v>
      </c>
      <c r="U41" s="269">
        <v>14</v>
      </c>
      <c r="V41" s="269">
        <v>13</v>
      </c>
      <c r="W41" s="269">
        <v>9</v>
      </c>
      <c r="X41" s="269">
        <v>9</v>
      </c>
      <c r="Y41" s="269">
        <v>53</v>
      </c>
      <c r="Z41" s="269">
        <v>2</v>
      </c>
      <c r="AA41" s="269">
        <v>6</v>
      </c>
      <c r="AB41" s="269">
        <v>1</v>
      </c>
      <c r="AC41" s="269">
        <v>176</v>
      </c>
      <c r="AD41" s="269">
        <v>13</v>
      </c>
      <c r="AE41" s="269">
        <v>160</v>
      </c>
      <c r="AF41" s="269">
        <v>160</v>
      </c>
      <c r="AG41" s="269">
        <v>574</v>
      </c>
      <c r="AH41" s="269">
        <v>40</v>
      </c>
      <c r="AI41" s="269">
        <v>395</v>
      </c>
      <c r="AJ41" s="269">
        <v>2483</v>
      </c>
      <c r="AK41" s="269">
        <v>22</v>
      </c>
      <c r="AL41" s="269">
        <v>142</v>
      </c>
      <c r="AM41" s="269">
        <v>2792</v>
      </c>
      <c r="AN41" s="269">
        <v>0</v>
      </c>
      <c r="AO41" s="269">
        <v>17</v>
      </c>
      <c r="AP41" s="270">
        <v>7154</v>
      </c>
      <c r="AQ41" s="269">
        <v>29170</v>
      </c>
      <c r="AR41" s="330">
        <v>131580</v>
      </c>
      <c r="AS41" s="269">
        <v>0</v>
      </c>
      <c r="AT41" s="269">
        <v>0</v>
      </c>
      <c r="AU41" s="269">
        <v>0</v>
      </c>
      <c r="AV41" s="269">
        <v>0</v>
      </c>
      <c r="AW41" s="270">
        <v>160750</v>
      </c>
      <c r="AX41" s="269">
        <v>167904</v>
      </c>
      <c r="AY41" s="270">
        <v>85063</v>
      </c>
      <c r="AZ41" s="270">
        <v>245813</v>
      </c>
      <c r="BA41" s="269">
        <v>252967</v>
      </c>
      <c r="BB41" s="270">
        <v>-85850</v>
      </c>
      <c r="BC41" s="269">
        <v>159963</v>
      </c>
      <c r="BD41" s="270">
        <v>167117</v>
      </c>
      <c r="BE41" s="271"/>
      <c r="BG41" s="286">
        <v>37</v>
      </c>
      <c r="BH41" s="283" t="s">
        <v>42</v>
      </c>
      <c r="BI41" s="273">
        <f t="shared" si="0"/>
        <v>167904</v>
      </c>
      <c r="BJ41" s="274">
        <f t="shared" si="1"/>
        <v>85850</v>
      </c>
      <c r="BK41" s="275">
        <f t="shared" si="2"/>
        <v>0.51130407852105964</v>
      </c>
      <c r="BL41" s="276">
        <f t="shared" si="3"/>
        <v>0.48869592147894036</v>
      </c>
      <c r="BM41" s="277"/>
      <c r="BN41" s="286">
        <v>37</v>
      </c>
      <c r="BO41" s="283" t="s">
        <v>42</v>
      </c>
      <c r="BP41" s="278">
        <f t="shared" si="4"/>
        <v>85063</v>
      </c>
      <c r="BQ41" s="279">
        <f t="shared" si="5"/>
        <v>85850</v>
      </c>
      <c r="BR41" s="280">
        <f t="shared" si="6"/>
        <v>-787</v>
      </c>
      <c r="BS41" s="277"/>
    </row>
    <row r="42" spans="1:71" x14ac:dyDescent="0.2">
      <c r="A42" s="287">
        <v>38</v>
      </c>
      <c r="B42" s="268" t="s">
        <v>283</v>
      </c>
      <c r="C42" s="269">
        <v>0</v>
      </c>
      <c r="D42" s="269">
        <v>0</v>
      </c>
      <c r="E42" s="269">
        <v>0</v>
      </c>
      <c r="F42" s="269">
        <v>2</v>
      </c>
      <c r="G42" s="269">
        <v>27</v>
      </c>
      <c r="H42" s="269">
        <v>2</v>
      </c>
      <c r="I42" s="269">
        <v>53</v>
      </c>
      <c r="J42" s="269">
        <v>160</v>
      </c>
      <c r="K42" s="269">
        <v>2</v>
      </c>
      <c r="L42" s="269">
        <v>8</v>
      </c>
      <c r="M42" s="269">
        <v>57</v>
      </c>
      <c r="N42" s="269">
        <v>111</v>
      </c>
      <c r="O42" s="269">
        <v>39</v>
      </c>
      <c r="P42" s="269">
        <v>46</v>
      </c>
      <c r="Q42" s="269">
        <v>56</v>
      </c>
      <c r="R42" s="269">
        <v>110</v>
      </c>
      <c r="S42" s="269">
        <v>27</v>
      </c>
      <c r="T42" s="269">
        <v>30</v>
      </c>
      <c r="U42" s="269">
        <v>218</v>
      </c>
      <c r="V42" s="269">
        <v>132</v>
      </c>
      <c r="W42" s="269">
        <v>145</v>
      </c>
      <c r="X42" s="269">
        <v>42</v>
      </c>
      <c r="Y42" s="269">
        <v>317</v>
      </c>
      <c r="Z42" s="269">
        <v>2</v>
      </c>
      <c r="AA42" s="269">
        <v>35</v>
      </c>
      <c r="AB42" s="269">
        <v>61</v>
      </c>
      <c r="AC42" s="269">
        <v>765</v>
      </c>
      <c r="AD42" s="269">
        <v>437</v>
      </c>
      <c r="AE42" s="269">
        <v>198</v>
      </c>
      <c r="AF42" s="269">
        <v>554</v>
      </c>
      <c r="AG42" s="269">
        <v>93</v>
      </c>
      <c r="AH42" s="269">
        <v>412</v>
      </c>
      <c r="AI42" s="269">
        <v>937</v>
      </c>
      <c r="AJ42" s="269">
        <v>562</v>
      </c>
      <c r="AK42" s="269">
        <v>69</v>
      </c>
      <c r="AL42" s="269">
        <v>414</v>
      </c>
      <c r="AM42" s="269">
        <v>522</v>
      </c>
      <c r="AN42" s="269">
        <v>0</v>
      </c>
      <c r="AO42" s="269">
        <v>5</v>
      </c>
      <c r="AP42" s="270">
        <v>6650</v>
      </c>
      <c r="AQ42" s="269">
        <v>0</v>
      </c>
      <c r="AR42" s="330">
        <v>0</v>
      </c>
      <c r="AS42" s="269">
        <v>0</v>
      </c>
      <c r="AT42" s="269">
        <v>0</v>
      </c>
      <c r="AU42" s="269">
        <v>0</v>
      </c>
      <c r="AV42" s="269">
        <v>0</v>
      </c>
      <c r="AW42" s="270">
        <v>0</v>
      </c>
      <c r="AX42" s="269">
        <v>6650</v>
      </c>
      <c r="AY42" s="270">
        <v>0</v>
      </c>
      <c r="AZ42" s="270">
        <v>0</v>
      </c>
      <c r="BA42" s="269">
        <v>6650</v>
      </c>
      <c r="BB42" s="270">
        <v>0</v>
      </c>
      <c r="BC42" s="269">
        <v>0</v>
      </c>
      <c r="BD42" s="270">
        <v>6650</v>
      </c>
      <c r="BE42" s="271"/>
      <c r="BG42" s="287">
        <v>38</v>
      </c>
      <c r="BH42" s="272" t="s">
        <v>283</v>
      </c>
      <c r="BI42" s="273">
        <f t="shared" si="0"/>
        <v>6650</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2</v>
      </c>
      <c r="D43" s="269">
        <v>0</v>
      </c>
      <c r="E43" s="269">
        <v>0</v>
      </c>
      <c r="F43" s="269">
        <v>13</v>
      </c>
      <c r="G43" s="269">
        <v>117</v>
      </c>
      <c r="H43" s="269">
        <v>5</v>
      </c>
      <c r="I43" s="269">
        <v>137</v>
      </c>
      <c r="J43" s="269">
        <v>282</v>
      </c>
      <c r="K43" s="269">
        <v>2</v>
      </c>
      <c r="L43" s="269">
        <v>70</v>
      </c>
      <c r="M43" s="269">
        <v>248</v>
      </c>
      <c r="N43" s="269">
        <v>1390</v>
      </c>
      <c r="O43" s="269">
        <v>433</v>
      </c>
      <c r="P43" s="269">
        <v>257</v>
      </c>
      <c r="Q43" s="269">
        <v>421</v>
      </c>
      <c r="R43" s="269">
        <v>497</v>
      </c>
      <c r="S43" s="269">
        <v>42</v>
      </c>
      <c r="T43" s="269">
        <v>25</v>
      </c>
      <c r="U43" s="269">
        <v>427</v>
      </c>
      <c r="V43" s="269">
        <v>210</v>
      </c>
      <c r="W43" s="269">
        <v>216</v>
      </c>
      <c r="X43" s="269">
        <v>65</v>
      </c>
      <c r="Y43" s="269">
        <v>3207</v>
      </c>
      <c r="Z43" s="269">
        <v>55</v>
      </c>
      <c r="AA43" s="269">
        <v>211</v>
      </c>
      <c r="AB43" s="269">
        <v>275</v>
      </c>
      <c r="AC43" s="269">
        <v>1856</v>
      </c>
      <c r="AD43" s="269">
        <v>581</v>
      </c>
      <c r="AE43" s="269">
        <v>662</v>
      </c>
      <c r="AF43" s="269">
        <v>2140</v>
      </c>
      <c r="AG43" s="269">
        <v>147</v>
      </c>
      <c r="AH43" s="269">
        <v>314</v>
      </c>
      <c r="AI43" s="269">
        <v>1842</v>
      </c>
      <c r="AJ43" s="269">
        <v>860</v>
      </c>
      <c r="AK43" s="269">
        <v>79</v>
      </c>
      <c r="AL43" s="269">
        <v>717</v>
      </c>
      <c r="AM43" s="269">
        <v>705</v>
      </c>
      <c r="AN43" s="269">
        <v>3</v>
      </c>
      <c r="AO43" s="269">
        <v>3</v>
      </c>
      <c r="AP43" s="270">
        <v>18516</v>
      </c>
      <c r="AQ43" s="269">
        <v>0</v>
      </c>
      <c r="AR43" s="330">
        <v>24652</v>
      </c>
      <c r="AS43" s="269">
        <v>0</v>
      </c>
      <c r="AT43" s="269">
        <v>0</v>
      </c>
      <c r="AU43" s="269">
        <v>0</v>
      </c>
      <c r="AV43" s="269">
        <v>0</v>
      </c>
      <c r="AW43" s="270">
        <v>24652</v>
      </c>
      <c r="AX43" s="269">
        <v>43168</v>
      </c>
      <c r="AY43" s="270">
        <v>29</v>
      </c>
      <c r="AZ43" s="270">
        <v>24681</v>
      </c>
      <c r="BA43" s="269">
        <v>43197</v>
      </c>
      <c r="BB43" s="270">
        <v>-30004</v>
      </c>
      <c r="BC43" s="269">
        <v>-5323</v>
      </c>
      <c r="BD43" s="270">
        <v>13193</v>
      </c>
      <c r="BE43" s="271"/>
      <c r="BG43" s="287">
        <v>39</v>
      </c>
      <c r="BH43" s="272" t="s">
        <v>284</v>
      </c>
      <c r="BI43" s="273">
        <f t="shared" si="0"/>
        <v>43168</v>
      </c>
      <c r="BJ43" s="274">
        <f t="shared" si="1"/>
        <v>30004</v>
      </c>
      <c r="BK43" s="275">
        <f t="shared" si="2"/>
        <v>0.69505189028910308</v>
      </c>
      <c r="BL43" s="276">
        <f t="shared" si="3"/>
        <v>0.30494810971089692</v>
      </c>
      <c r="BM43" s="277"/>
      <c r="BN43" s="287">
        <v>39</v>
      </c>
      <c r="BO43" s="272" t="s">
        <v>284</v>
      </c>
      <c r="BP43" s="278">
        <f t="shared" si="4"/>
        <v>29</v>
      </c>
      <c r="BQ43" s="279">
        <f t="shared" si="5"/>
        <v>30004</v>
      </c>
      <c r="BR43" s="280">
        <f t="shared" si="6"/>
        <v>-29975</v>
      </c>
      <c r="BS43" s="277"/>
    </row>
    <row r="44" spans="1:71" x14ac:dyDescent="0.2">
      <c r="A44" s="288">
        <v>40</v>
      </c>
      <c r="B44" s="289" t="s">
        <v>43</v>
      </c>
      <c r="C44" s="290">
        <v>313</v>
      </c>
      <c r="D44" s="290">
        <v>9</v>
      </c>
      <c r="E44" s="290">
        <v>10</v>
      </c>
      <c r="F44" s="290">
        <v>277</v>
      </c>
      <c r="G44" s="290">
        <v>12864</v>
      </c>
      <c r="H44" s="290">
        <v>774</v>
      </c>
      <c r="I44" s="290">
        <v>33966</v>
      </c>
      <c r="J44" s="290">
        <v>104567</v>
      </c>
      <c r="K44" s="290">
        <v>4629</v>
      </c>
      <c r="L44" s="290">
        <v>28124</v>
      </c>
      <c r="M44" s="290">
        <v>13991</v>
      </c>
      <c r="N44" s="290">
        <v>283153</v>
      </c>
      <c r="O44" s="290">
        <v>62216</v>
      </c>
      <c r="P44" s="290">
        <v>34365</v>
      </c>
      <c r="Q44" s="290">
        <v>28631</v>
      </c>
      <c r="R44" s="290">
        <v>39472</v>
      </c>
      <c r="S44" s="290">
        <v>7505</v>
      </c>
      <c r="T44" s="290">
        <v>10473</v>
      </c>
      <c r="U44" s="290">
        <v>84900</v>
      </c>
      <c r="V44" s="290">
        <v>62659</v>
      </c>
      <c r="W44" s="290">
        <v>84560</v>
      </c>
      <c r="X44" s="290">
        <v>11507</v>
      </c>
      <c r="Y44" s="290">
        <v>110969</v>
      </c>
      <c r="Z44" s="290">
        <v>11235</v>
      </c>
      <c r="AA44" s="290">
        <v>10535</v>
      </c>
      <c r="AB44" s="290">
        <v>3583</v>
      </c>
      <c r="AC44" s="290">
        <v>55885</v>
      </c>
      <c r="AD44" s="290">
        <v>22181</v>
      </c>
      <c r="AE44" s="290">
        <v>50272</v>
      </c>
      <c r="AF44" s="290">
        <v>48906</v>
      </c>
      <c r="AG44" s="290">
        <v>13297</v>
      </c>
      <c r="AH44" s="290">
        <v>23552</v>
      </c>
      <c r="AI44" s="290">
        <v>36759</v>
      </c>
      <c r="AJ44" s="290">
        <v>86106</v>
      </c>
      <c r="AK44" s="290">
        <v>3242</v>
      </c>
      <c r="AL44" s="290">
        <v>56754</v>
      </c>
      <c r="AM44" s="290">
        <v>82163</v>
      </c>
      <c r="AN44" s="290">
        <v>6650</v>
      </c>
      <c r="AO44" s="290">
        <v>9018</v>
      </c>
      <c r="AP44" s="291">
        <v>1540072</v>
      </c>
      <c r="AQ44" s="290">
        <v>43530</v>
      </c>
      <c r="AR44" s="331">
        <v>1129562</v>
      </c>
      <c r="AS44" s="290">
        <v>199702</v>
      </c>
      <c r="AT44" s="290">
        <v>296420</v>
      </c>
      <c r="AU44" s="290">
        <v>55569</v>
      </c>
      <c r="AV44" s="290">
        <v>2968</v>
      </c>
      <c r="AW44" s="291">
        <v>1727751</v>
      </c>
      <c r="AX44" s="290">
        <v>3267823</v>
      </c>
      <c r="AY44" s="291">
        <v>1521059</v>
      </c>
      <c r="AZ44" s="291">
        <v>3248810</v>
      </c>
      <c r="BA44" s="290">
        <v>4788882</v>
      </c>
      <c r="BB44" s="291">
        <v>-1698753</v>
      </c>
      <c r="BC44" s="290">
        <v>1550057</v>
      </c>
      <c r="BD44" s="291">
        <v>3090129</v>
      </c>
      <c r="BE44" s="271"/>
      <c r="BG44" s="288">
        <v>40</v>
      </c>
      <c r="BH44" s="292" t="s">
        <v>43</v>
      </c>
      <c r="BI44" s="293">
        <f t="shared" si="0"/>
        <v>3267823</v>
      </c>
      <c r="BJ44" s="294">
        <f t="shared" si="1"/>
        <v>1698753</v>
      </c>
      <c r="BK44" s="295">
        <f t="shared" si="2"/>
        <v>0.51984241496555961</v>
      </c>
      <c r="BL44" s="296">
        <f t="shared" si="3"/>
        <v>0.48015758503444039</v>
      </c>
      <c r="BM44" s="277"/>
      <c r="BN44" s="288">
        <v>40</v>
      </c>
      <c r="BO44" s="292" t="s">
        <v>43</v>
      </c>
      <c r="BP44" s="297">
        <f t="shared" si="4"/>
        <v>1521059</v>
      </c>
      <c r="BQ44" s="298">
        <f t="shared" si="5"/>
        <v>1698753</v>
      </c>
      <c r="BR44" s="299">
        <f t="shared" si="6"/>
        <v>-177694</v>
      </c>
    </row>
    <row r="45" spans="1:71" x14ac:dyDescent="0.2">
      <c r="A45" s="300">
        <v>41</v>
      </c>
      <c r="B45" s="301" t="s">
        <v>52</v>
      </c>
      <c r="C45" s="302">
        <v>2</v>
      </c>
      <c r="D45" s="302">
        <v>0</v>
      </c>
      <c r="E45" s="302">
        <v>1</v>
      </c>
      <c r="F45" s="302">
        <v>55</v>
      </c>
      <c r="G45" s="302">
        <v>172</v>
      </c>
      <c r="H45" s="302">
        <v>15</v>
      </c>
      <c r="I45" s="302">
        <v>1074</v>
      </c>
      <c r="J45" s="302">
        <v>1957</v>
      </c>
      <c r="K45" s="302">
        <v>64</v>
      </c>
      <c r="L45" s="302">
        <v>753</v>
      </c>
      <c r="M45" s="302">
        <v>457</v>
      </c>
      <c r="N45" s="302">
        <v>3674</v>
      </c>
      <c r="O45" s="302">
        <v>507</v>
      </c>
      <c r="P45" s="302">
        <v>911</v>
      </c>
      <c r="Q45" s="302">
        <v>775</v>
      </c>
      <c r="R45" s="302">
        <v>881</v>
      </c>
      <c r="S45" s="302">
        <v>200</v>
      </c>
      <c r="T45" s="302">
        <v>189</v>
      </c>
      <c r="U45" s="302">
        <v>1955</v>
      </c>
      <c r="V45" s="302">
        <v>1707</v>
      </c>
      <c r="W45" s="302">
        <v>768</v>
      </c>
      <c r="X45" s="302">
        <v>416</v>
      </c>
      <c r="Y45" s="302">
        <v>4400</v>
      </c>
      <c r="Z45" s="302">
        <v>149</v>
      </c>
      <c r="AA45" s="302">
        <v>294</v>
      </c>
      <c r="AB45" s="302">
        <v>287</v>
      </c>
      <c r="AC45" s="302">
        <v>4728</v>
      </c>
      <c r="AD45" s="302">
        <v>2080</v>
      </c>
      <c r="AE45" s="302">
        <v>1420</v>
      </c>
      <c r="AF45" s="302">
        <v>3219</v>
      </c>
      <c r="AG45" s="302">
        <v>604</v>
      </c>
      <c r="AH45" s="302">
        <v>864</v>
      </c>
      <c r="AI45" s="302">
        <v>1285</v>
      </c>
      <c r="AJ45" s="302">
        <v>1608</v>
      </c>
      <c r="AK45" s="302">
        <v>291</v>
      </c>
      <c r="AL45" s="302">
        <v>2233</v>
      </c>
      <c r="AM45" s="302">
        <v>3494</v>
      </c>
      <c r="AN45" s="302">
        <v>0</v>
      </c>
      <c r="AO45" s="302">
        <v>41</v>
      </c>
      <c r="AP45" s="303">
        <v>43530</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71</v>
      </c>
      <c r="D46" s="269">
        <v>9</v>
      </c>
      <c r="E46" s="269">
        <v>5</v>
      </c>
      <c r="F46" s="269">
        <v>256</v>
      </c>
      <c r="G46" s="269">
        <v>2652</v>
      </c>
      <c r="H46" s="269">
        <v>313</v>
      </c>
      <c r="I46" s="269">
        <v>7887</v>
      </c>
      <c r="J46" s="269">
        <v>14619</v>
      </c>
      <c r="K46" s="269">
        <v>221</v>
      </c>
      <c r="L46" s="269">
        <v>9049</v>
      </c>
      <c r="M46" s="269">
        <v>5759</v>
      </c>
      <c r="N46" s="269">
        <v>21762</v>
      </c>
      <c r="O46" s="269">
        <v>8070</v>
      </c>
      <c r="P46" s="269">
        <v>17512</v>
      </c>
      <c r="Q46" s="269">
        <v>9743</v>
      </c>
      <c r="R46" s="269">
        <v>15568</v>
      </c>
      <c r="S46" s="269">
        <v>2638</v>
      </c>
      <c r="T46" s="269">
        <v>3228</v>
      </c>
      <c r="U46" s="269">
        <v>25627</v>
      </c>
      <c r="V46" s="269">
        <v>16231</v>
      </c>
      <c r="W46" s="269">
        <v>13534</v>
      </c>
      <c r="X46" s="269">
        <v>5500</v>
      </c>
      <c r="Y46" s="269">
        <v>70954</v>
      </c>
      <c r="Z46" s="269">
        <v>1226</v>
      </c>
      <c r="AA46" s="269">
        <v>2934</v>
      </c>
      <c r="AB46" s="269">
        <v>5511</v>
      </c>
      <c r="AC46" s="269">
        <v>85286</v>
      </c>
      <c r="AD46" s="269">
        <v>21204</v>
      </c>
      <c r="AE46" s="269">
        <v>21125</v>
      </c>
      <c r="AF46" s="269">
        <v>71996</v>
      </c>
      <c r="AG46" s="269">
        <v>5779</v>
      </c>
      <c r="AH46" s="269">
        <v>28733</v>
      </c>
      <c r="AI46" s="269">
        <v>64873</v>
      </c>
      <c r="AJ46" s="269">
        <v>86428</v>
      </c>
      <c r="AK46" s="269">
        <v>3843</v>
      </c>
      <c r="AL46" s="269">
        <v>53527</v>
      </c>
      <c r="AM46" s="269">
        <v>44539</v>
      </c>
      <c r="AN46" s="269">
        <v>0</v>
      </c>
      <c r="AO46" s="269">
        <v>122</v>
      </c>
      <c r="AP46" s="270">
        <v>748334</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118</v>
      </c>
      <c r="D47" s="269">
        <v>14</v>
      </c>
      <c r="E47" s="269">
        <v>4</v>
      </c>
      <c r="F47" s="269">
        <v>33</v>
      </c>
      <c r="G47" s="269">
        <v>1393</v>
      </c>
      <c r="H47" s="269">
        <v>-26</v>
      </c>
      <c r="I47" s="269">
        <v>2966</v>
      </c>
      <c r="J47" s="269">
        <v>9204</v>
      </c>
      <c r="K47" s="269">
        <v>181</v>
      </c>
      <c r="L47" s="269">
        <v>-271</v>
      </c>
      <c r="M47" s="269">
        <v>2560</v>
      </c>
      <c r="N47" s="269">
        <v>41394</v>
      </c>
      <c r="O47" s="269">
        <v>6888</v>
      </c>
      <c r="P47" s="269">
        <v>1814</v>
      </c>
      <c r="Q47" s="269">
        <v>5313</v>
      </c>
      <c r="R47" s="269">
        <v>8061</v>
      </c>
      <c r="S47" s="269">
        <v>306</v>
      </c>
      <c r="T47" s="269">
        <v>-701</v>
      </c>
      <c r="U47" s="269">
        <v>-2908</v>
      </c>
      <c r="V47" s="269">
        <v>-4665</v>
      </c>
      <c r="W47" s="269">
        <v>1299</v>
      </c>
      <c r="X47" s="269">
        <v>890</v>
      </c>
      <c r="Y47" s="269">
        <v>5376</v>
      </c>
      <c r="Z47" s="269">
        <v>882</v>
      </c>
      <c r="AA47" s="269">
        <v>2703</v>
      </c>
      <c r="AB47" s="269">
        <v>379</v>
      </c>
      <c r="AC47" s="269">
        <v>27169</v>
      </c>
      <c r="AD47" s="269">
        <v>16767</v>
      </c>
      <c r="AE47" s="269">
        <v>110442</v>
      </c>
      <c r="AF47" s="269">
        <v>10977</v>
      </c>
      <c r="AG47" s="269">
        <v>3015</v>
      </c>
      <c r="AH47" s="269">
        <v>0</v>
      </c>
      <c r="AI47" s="269">
        <v>2412</v>
      </c>
      <c r="AJ47" s="269">
        <v>7153</v>
      </c>
      <c r="AK47" s="269">
        <v>-73</v>
      </c>
      <c r="AL47" s="269">
        <v>13587</v>
      </c>
      <c r="AM47" s="269">
        <v>14076</v>
      </c>
      <c r="AN47" s="269">
        <v>0</v>
      </c>
      <c r="AO47" s="269">
        <v>3418</v>
      </c>
      <c r="AP47" s="270">
        <v>292150</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93</v>
      </c>
      <c r="D48" s="269">
        <v>2</v>
      </c>
      <c r="E48" s="269">
        <v>4</v>
      </c>
      <c r="F48" s="269">
        <v>81</v>
      </c>
      <c r="G48" s="269">
        <v>944</v>
      </c>
      <c r="H48" s="269">
        <v>145</v>
      </c>
      <c r="I48" s="269">
        <v>2490</v>
      </c>
      <c r="J48" s="269">
        <v>19573</v>
      </c>
      <c r="K48" s="269">
        <v>619</v>
      </c>
      <c r="L48" s="269">
        <v>3426</v>
      </c>
      <c r="M48" s="269">
        <v>3101</v>
      </c>
      <c r="N48" s="269">
        <v>20779</v>
      </c>
      <c r="O48" s="269">
        <v>2418</v>
      </c>
      <c r="P48" s="269">
        <v>5113</v>
      </c>
      <c r="Q48" s="269">
        <v>5270</v>
      </c>
      <c r="R48" s="269">
        <v>7438</v>
      </c>
      <c r="S48" s="269">
        <v>1817</v>
      </c>
      <c r="T48" s="269">
        <v>3078</v>
      </c>
      <c r="U48" s="269">
        <v>20368</v>
      </c>
      <c r="V48" s="269">
        <v>17839</v>
      </c>
      <c r="W48" s="269">
        <v>7394</v>
      </c>
      <c r="X48" s="269">
        <v>2180</v>
      </c>
      <c r="Y48" s="269">
        <v>7551</v>
      </c>
      <c r="Z48" s="269">
        <v>3293</v>
      </c>
      <c r="AA48" s="269">
        <v>4506</v>
      </c>
      <c r="AB48" s="269">
        <v>882</v>
      </c>
      <c r="AC48" s="269">
        <v>19069</v>
      </c>
      <c r="AD48" s="269">
        <v>4989</v>
      </c>
      <c r="AE48" s="269">
        <v>96855</v>
      </c>
      <c r="AF48" s="269">
        <v>24336</v>
      </c>
      <c r="AG48" s="269">
        <v>1994</v>
      </c>
      <c r="AH48" s="269">
        <v>28585</v>
      </c>
      <c r="AI48" s="269">
        <v>21057</v>
      </c>
      <c r="AJ48" s="269">
        <v>12672</v>
      </c>
      <c r="AK48" s="269">
        <v>482</v>
      </c>
      <c r="AL48" s="269">
        <v>17138</v>
      </c>
      <c r="AM48" s="269">
        <v>14597</v>
      </c>
      <c r="AN48" s="269">
        <v>0</v>
      </c>
      <c r="AO48" s="269">
        <v>474</v>
      </c>
      <c r="AP48" s="270">
        <v>382652</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23</v>
      </c>
      <c r="D49" s="269">
        <v>2</v>
      </c>
      <c r="E49" s="269">
        <v>2</v>
      </c>
      <c r="F49" s="269">
        <v>53</v>
      </c>
      <c r="G49" s="269">
        <v>715</v>
      </c>
      <c r="H49" s="269">
        <v>57</v>
      </c>
      <c r="I49" s="269">
        <v>1160</v>
      </c>
      <c r="J49" s="269">
        <v>2992</v>
      </c>
      <c r="K49" s="269">
        <v>898</v>
      </c>
      <c r="L49" s="269">
        <v>1555</v>
      </c>
      <c r="M49" s="269">
        <v>826</v>
      </c>
      <c r="N49" s="269">
        <v>6624</v>
      </c>
      <c r="O49" s="269">
        <v>589</v>
      </c>
      <c r="P49" s="269">
        <v>1695</v>
      </c>
      <c r="Q49" s="269">
        <v>325</v>
      </c>
      <c r="R49" s="269">
        <v>705</v>
      </c>
      <c r="S49" s="269">
        <v>199</v>
      </c>
      <c r="T49" s="269">
        <v>130</v>
      </c>
      <c r="U49" s="269">
        <v>517</v>
      </c>
      <c r="V49" s="269">
        <v>1128</v>
      </c>
      <c r="W49" s="269">
        <v>863</v>
      </c>
      <c r="X49" s="269">
        <v>606</v>
      </c>
      <c r="Y49" s="269">
        <v>7592</v>
      </c>
      <c r="Z49" s="269">
        <v>523</v>
      </c>
      <c r="AA49" s="269">
        <v>955</v>
      </c>
      <c r="AB49" s="269">
        <v>213</v>
      </c>
      <c r="AC49" s="269">
        <v>8730</v>
      </c>
      <c r="AD49" s="269">
        <v>1391</v>
      </c>
      <c r="AE49" s="269">
        <v>14679</v>
      </c>
      <c r="AF49" s="269">
        <v>13318</v>
      </c>
      <c r="AG49" s="269">
        <v>722</v>
      </c>
      <c r="AH49" s="269">
        <v>130</v>
      </c>
      <c r="AI49" s="269">
        <v>1637</v>
      </c>
      <c r="AJ49" s="269">
        <v>2914</v>
      </c>
      <c r="AK49" s="269">
        <v>271</v>
      </c>
      <c r="AL49" s="269">
        <v>7346</v>
      </c>
      <c r="AM49" s="269">
        <v>8248</v>
      </c>
      <c r="AN49" s="269">
        <v>0</v>
      </c>
      <c r="AO49" s="269">
        <v>169</v>
      </c>
      <c r="AP49" s="270">
        <v>90502</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-41</v>
      </c>
      <c r="D50" s="269">
        <v>-2</v>
      </c>
      <c r="E50" s="269">
        <v>0</v>
      </c>
      <c r="F50" s="269">
        <v>0</v>
      </c>
      <c r="G50" s="269">
        <v>-80</v>
      </c>
      <c r="H50" s="269">
        <v>0</v>
      </c>
      <c r="I50" s="269">
        <v>0</v>
      </c>
      <c r="J50" s="269">
        <v>0</v>
      </c>
      <c r="K50" s="269">
        <v>-14</v>
      </c>
      <c r="L50" s="269">
        <v>0</v>
      </c>
      <c r="M50" s="269">
        <v>0</v>
      </c>
      <c r="N50" s="269">
        <v>-1</v>
      </c>
      <c r="O50" s="269">
        <v>0</v>
      </c>
      <c r="P50" s="269">
        <v>-1</v>
      </c>
      <c r="Q50" s="269">
        <v>0</v>
      </c>
      <c r="R50" s="269">
        <v>0</v>
      </c>
      <c r="S50" s="269">
        <v>0</v>
      </c>
      <c r="T50" s="269">
        <v>0</v>
      </c>
      <c r="U50" s="269">
        <v>0</v>
      </c>
      <c r="V50" s="269">
        <v>0</v>
      </c>
      <c r="W50" s="269">
        <v>-1</v>
      </c>
      <c r="X50" s="269">
        <v>0</v>
      </c>
      <c r="Y50" s="269">
        <v>-874</v>
      </c>
      <c r="Z50" s="269">
        <v>-1</v>
      </c>
      <c r="AA50" s="269">
        <v>-1019</v>
      </c>
      <c r="AB50" s="269">
        <v>0</v>
      </c>
      <c r="AC50" s="269">
        <v>-102</v>
      </c>
      <c r="AD50" s="269">
        <v>-1019</v>
      </c>
      <c r="AE50" s="269">
        <v>-117</v>
      </c>
      <c r="AF50" s="269">
        <v>-610</v>
      </c>
      <c r="AG50" s="269">
        <v>0</v>
      </c>
      <c r="AH50" s="269">
        <v>0</v>
      </c>
      <c r="AI50" s="269">
        <v>-404</v>
      </c>
      <c r="AJ50" s="269">
        <v>-2632</v>
      </c>
      <c r="AK50" s="269">
        <v>-138</v>
      </c>
      <c r="AL50" s="269">
        <v>-6</v>
      </c>
      <c r="AM50" s="269">
        <v>0</v>
      </c>
      <c r="AN50" s="269">
        <v>0</v>
      </c>
      <c r="AO50" s="269">
        <v>-49</v>
      </c>
      <c r="AP50" s="270">
        <v>-7111</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266</v>
      </c>
      <c r="D51" s="290">
        <v>25</v>
      </c>
      <c r="E51" s="290">
        <v>16</v>
      </c>
      <c r="F51" s="290">
        <v>478</v>
      </c>
      <c r="G51" s="290">
        <v>5796</v>
      </c>
      <c r="H51" s="290">
        <v>504</v>
      </c>
      <c r="I51" s="290">
        <v>15577</v>
      </c>
      <c r="J51" s="290">
        <v>48345</v>
      </c>
      <c r="K51" s="290">
        <v>1969</v>
      </c>
      <c r="L51" s="290">
        <v>14512</v>
      </c>
      <c r="M51" s="290">
        <v>12703</v>
      </c>
      <c r="N51" s="290">
        <v>94232</v>
      </c>
      <c r="O51" s="290">
        <v>18472</v>
      </c>
      <c r="P51" s="290">
        <v>27044</v>
      </c>
      <c r="Q51" s="290">
        <v>21426</v>
      </c>
      <c r="R51" s="290">
        <v>32653</v>
      </c>
      <c r="S51" s="290">
        <v>5160</v>
      </c>
      <c r="T51" s="290">
        <v>5924</v>
      </c>
      <c r="U51" s="290">
        <v>45559</v>
      </c>
      <c r="V51" s="290">
        <v>32240</v>
      </c>
      <c r="W51" s="290">
        <v>23857</v>
      </c>
      <c r="X51" s="290">
        <v>9592</v>
      </c>
      <c r="Y51" s="290">
        <v>94999</v>
      </c>
      <c r="Z51" s="290">
        <v>6072</v>
      </c>
      <c r="AA51" s="290">
        <v>10373</v>
      </c>
      <c r="AB51" s="290">
        <v>7272</v>
      </c>
      <c r="AC51" s="290">
        <v>144880</v>
      </c>
      <c r="AD51" s="290">
        <v>45412</v>
      </c>
      <c r="AE51" s="290">
        <v>244404</v>
      </c>
      <c r="AF51" s="290">
        <v>123236</v>
      </c>
      <c r="AG51" s="290">
        <v>12114</v>
      </c>
      <c r="AH51" s="290">
        <v>58312</v>
      </c>
      <c r="AI51" s="290">
        <v>90860</v>
      </c>
      <c r="AJ51" s="290">
        <v>108143</v>
      </c>
      <c r="AK51" s="290">
        <v>4676</v>
      </c>
      <c r="AL51" s="290">
        <v>93825</v>
      </c>
      <c r="AM51" s="290">
        <v>84954</v>
      </c>
      <c r="AN51" s="290">
        <v>0</v>
      </c>
      <c r="AO51" s="290">
        <v>4175</v>
      </c>
      <c r="AP51" s="291">
        <v>1550057</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579</v>
      </c>
      <c r="D52" s="306">
        <v>34</v>
      </c>
      <c r="E52" s="306">
        <v>26</v>
      </c>
      <c r="F52" s="306">
        <v>755</v>
      </c>
      <c r="G52" s="306">
        <v>18660</v>
      </c>
      <c r="H52" s="306">
        <v>1278</v>
      </c>
      <c r="I52" s="306">
        <v>49543</v>
      </c>
      <c r="J52" s="306">
        <v>152912</v>
      </c>
      <c r="K52" s="306">
        <v>6598</v>
      </c>
      <c r="L52" s="306">
        <v>42636</v>
      </c>
      <c r="M52" s="306">
        <v>26694</v>
      </c>
      <c r="N52" s="306">
        <v>377385</v>
      </c>
      <c r="O52" s="306">
        <v>80688</v>
      </c>
      <c r="P52" s="306">
        <v>61409</v>
      </c>
      <c r="Q52" s="306">
        <v>50057</v>
      </c>
      <c r="R52" s="306">
        <v>72125</v>
      </c>
      <c r="S52" s="306">
        <v>12665</v>
      </c>
      <c r="T52" s="306">
        <v>16397</v>
      </c>
      <c r="U52" s="306">
        <v>130459</v>
      </c>
      <c r="V52" s="306">
        <v>94899</v>
      </c>
      <c r="W52" s="306">
        <v>108417</v>
      </c>
      <c r="X52" s="306">
        <v>21099</v>
      </c>
      <c r="Y52" s="306">
        <v>205968</v>
      </c>
      <c r="Z52" s="306">
        <v>17307</v>
      </c>
      <c r="AA52" s="306">
        <v>20908</v>
      </c>
      <c r="AB52" s="306">
        <v>10855</v>
      </c>
      <c r="AC52" s="306">
        <v>200765</v>
      </c>
      <c r="AD52" s="306">
        <v>67593</v>
      </c>
      <c r="AE52" s="306">
        <v>294676</v>
      </c>
      <c r="AF52" s="306">
        <v>172142</v>
      </c>
      <c r="AG52" s="306">
        <v>25411</v>
      </c>
      <c r="AH52" s="306">
        <v>81864</v>
      </c>
      <c r="AI52" s="306">
        <v>127619</v>
      </c>
      <c r="AJ52" s="306">
        <v>194249</v>
      </c>
      <c r="AK52" s="306">
        <v>7918</v>
      </c>
      <c r="AL52" s="306">
        <v>150579</v>
      </c>
      <c r="AM52" s="306">
        <v>167117</v>
      </c>
      <c r="AN52" s="306">
        <v>6650</v>
      </c>
      <c r="AO52" s="306">
        <v>13193</v>
      </c>
      <c r="AP52" s="307">
        <v>3090129</v>
      </c>
      <c r="AQ52" s="269"/>
      <c r="AR52" s="269"/>
      <c r="AS52" s="269"/>
      <c r="AT52" s="269"/>
      <c r="AU52" s="269"/>
      <c r="AV52" s="269"/>
      <c r="AW52" s="269"/>
      <c r="AX52" s="269"/>
      <c r="AY52" s="269"/>
      <c r="AZ52" s="269"/>
      <c r="BA52" s="269"/>
      <c r="BB52" s="269"/>
      <c r="BC52" s="269"/>
      <c r="BD52" s="269"/>
      <c r="BE52" s="271"/>
    </row>
    <row r="53" spans="1:57" x14ac:dyDescent="0.2">
      <c r="A53" s="56" t="s">
        <v>554</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activeCell="J48" sqref="J48"/>
    </sheetView>
  </sheetViews>
  <sheetFormatPr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488</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313">
        <v>0.14162348877374784</v>
      </c>
      <c r="D5" s="313">
        <v>0</v>
      </c>
      <c r="E5" s="313">
        <v>0</v>
      </c>
      <c r="F5" s="313">
        <v>0</v>
      </c>
      <c r="G5" s="313">
        <v>0.20203644158628081</v>
      </c>
      <c r="H5" s="313">
        <v>8.6071987480438178E-3</v>
      </c>
      <c r="I5" s="313">
        <v>4.238742102819773E-4</v>
      </c>
      <c r="J5" s="313">
        <v>1.3014021136339856E-3</v>
      </c>
      <c r="K5" s="313">
        <v>0</v>
      </c>
      <c r="L5" s="313">
        <v>8.6781123932826718E-4</v>
      </c>
      <c r="M5" s="313">
        <v>1.4984640743238181E-4</v>
      </c>
      <c r="N5" s="313">
        <v>0</v>
      </c>
      <c r="O5" s="313">
        <v>1.2393416617093E-5</v>
      </c>
      <c r="P5" s="313">
        <v>0</v>
      </c>
      <c r="Q5" s="313">
        <v>0</v>
      </c>
      <c r="R5" s="313">
        <v>0</v>
      </c>
      <c r="S5" s="313">
        <v>0</v>
      </c>
      <c r="T5" s="313">
        <v>0</v>
      </c>
      <c r="U5" s="313">
        <v>0</v>
      </c>
      <c r="V5" s="313">
        <v>0</v>
      </c>
      <c r="W5" s="313">
        <v>0</v>
      </c>
      <c r="X5" s="313">
        <v>1.6588463908242096E-3</v>
      </c>
      <c r="Y5" s="313">
        <v>1.0681270877029442E-3</v>
      </c>
      <c r="Z5" s="313">
        <v>0</v>
      </c>
      <c r="AA5" s="313">
        <v>0</v>
      </c>
      <c r="AB5" s="313">
        <v>0</v>
      </c>
      <c r="AC5" s="313">
        <v>1.2452369685951237E-4</v>
      </c>
      <c r="AD5" s="313">
        <v>0</v>
      </c>
      <c r="AE5" s="313">
        <v>3.3935576701190458E-6</v>
      </c>
      <c r="AF5" s="313">
        <v>2.9045787779856164E-5</v>
      </c>
      <c r="AG5" s="313">
        <v>0</v>
      </c>
      <c r="AH5" s="313">
        <v>3.664614482556435E-5</v>
      </c>
      <c r="AI5" s="313">
        <v>2.1548515503177425E-3</v>
      </c>
      <c r="AJ5" s="313">
        <v>1.6576661913317444E-3</v>
      </c>
      <c r="AK5" s="313">
        <v>2.1470068199040161E-3</v>
      </c>
      <c r="AL5" s="313">
        <v>6.6410322820579231E-6</v>
      </c>
      <c r="AM5" s="313">
        <v>1.9710741576260942E-2</v>
      </c>
      <c r="AN5" s="313">
        <v>0</v>
      </c>
      <c r="AO5" s="313">
        <v>0</v>
      </c>
      <c r="AP5" s="314">
        <v>2.693415064549085E-3</v>
      </c>
      <c r="AQ5" s="313">
        <v>3.3080634045485873E-3</v>
      </c>
      <c r="AR5" s="313">
        <v>1.0919276675383911E-2</v>
      </c>
      <c r="AS5" s="313">
        <v>0</v>
      </c>
      <c r="AT5" s="313">
        <v>0</v>
      </c>
      <c r="AU5" s="313">
        <v>2.4294120822760893E-3</v>
      </c>
      <c r="AV5" s="313">
        <v>0</v>
      </c>
      <c r="AW5" s="314">
        <v>7.3002417593738909E-3</v>
      </c>
      <c r="AX5" s="313">
        <v>6.4067117466276476E-3</v>
      </c>
      <c r="AY5" s="314">
        <v>1.9920331821448084E-4</v>
      </c>
      <c r="AZ5" s="314">
        <v>3.9756095308743815E-3</v>
      </c>
      <c r="BA5" s="313">
        <v>4.4350643845473747E-3</v>
      </c>
      <c r="BB5" s="314">
        <v>1.2161862260140233E-2</v>
      </c>
      <c r="BC5" s="313">
        <v>-4.9959453103982625E-3</v>
      </c>
      <c r="BD5" s="314">
        <v>1.8737081849981021E-4</v>
      </c>
    </row>
    <row r="6" spans="1:56" x14ac:dyDescent="0.2">
      <c r="A6" s="267" t="s">
        <v>445</v>
      </c>
      <c r="B6" s="272" t="s">
        <v>446</v>
      </c>
      <c r="C6" s="313">
        <v>0</v>
      </c>
      <c r="D6" s="313">
        <v>0.14705882352941177</v>
      </c>
      <c r="E6" s="313">
        <v>0</v>
      </c>
      <c r="F6" s="313">
        <v>0</v>
      </c>
      <c r="G6" s="313">
        <v>4.8231511254019291E-4</v>
      </c>
      <c r="H6" s="313">
        <v>0</v>
      </c>
      <c r="I6" s="313">
        <v>2.9671194719738409E-3</v>
      </c>
      <c r="J6" s="313">
        <v>2.1581040075337448E-4</v>
      </c>
      <c r="K6" s="313">
        <v>0</v>
      </c>
      <c r="L6" s="313">
        <v>0</v>
      </c>
      <c r="M6" s="313">
        <v>0</v>
      </c>
      <c r="N6" s="313">
        <v>0</v>
      </c>
      <c r="O6" s="313">
        <v>0</v>
      </c>
      <c r="P6" s="313">
        <v>0</v>
      </c>
      <c r="Q6" s="313">
        <v>0</v>
      </c>
      <c r="R6" s="313">
        <v>0</v>
      </c>
      <c r="S6" s="313">
        <v>0</v>
      </c>
      <c r="T6" s="313">
        <v>0</v>
      </c>
      <c r="U6" s="313">
        <v>0</v>
      </c>
      <c r="V6" s="313">
        <v>0</v>
      </c>
      <c r="W6" s="313">
        <v>0</v>
      </c>
      <c r="X6" s="313">
        <v>1.8958244466562397E-4</v>
      </c>
      <c r="Y6" s="313">
        <v>4.3696108133302263E-5</v>
      </c>
      <c r="Z6" s="313">
        <v>0</v>
      </c>
      <c r="AA6" s="313">
        <v>0</v>
      </c>
      <c r="AB6" s="313">
        <v>0</v>
      </c>
      <c r="AC6" s="313">
        <v>0</v>
      </c>
      <c r="AD6" s="313">
        <v>0</v>
      </c>
      <c r="AE6" s="313">
        <v>0</v>
      </c>
      <c r="AF6" s="313">
        <v>0</v>
      </c>
      <c r="AG6" s="313">
        <v>0</v>
      </c>
      <c r="AH6" s="313">
        <v>0</v>
      </c>
      <c r="AI6" s="313">
        <v>3.9179119096686227E-5</v>
      </c>
      <c r="AJ6" s="313">
        <v>2.5740158250492924E-5</v>
      </c>
      <c r="AK6" s="313">
        <v>0</v>
      </c>
      <c r="AL6" s="313">
        <v>0</v>
      </c>
      <c r="AM6" s="313">
        <v>1.2087340007300275E-3</v>
      </c>
      <c r="AN6" s="313">
        <v>0</v>
      </c>
      <c r="AO6" s="313">
        <v>0</v>
      </c>
      <c r="AP6" s="314">
        <v>1.3559304482110618E-4</v>
      </c>
      <c r="AQ6" s="313">
        <v>1.837813002526993E-4</v>
      </c>
      <c r="AR6" s="313">
        <v>5.6393540150961169E-4</v>
      </c>
      <c r="AS6" s="313">
        <v>0</v>
      </c>
      <c r="AT6" s="313">
        <v>0</v>
      </c>
      <c r="AU6" s="313">
        <v>0</v>
      </c>
      <c r="AV6" s="313">
        <v>3.706199460916442E-3</v>
      </c>
      <c r="AW6" s="314">
        <v>3.7968434108850177E-4</v>
      </c>
      <c r="AX6" s="313">
        <v>3.2896518569090186E-4</v>
      </c>
      <c r="AY6" s="314">
        <v>1.9723100813314933E-6</v>
      </c>
      <c r="AZ6" s="314">
        <v>2.0284350269791094E-4</v>
      </c>
      <c r="BA6" s="313">
        <v>2.2510473216922028E-4</v>
      </c>
      <c r="BB6" s="314">
        <v>6.1456845109324307E-4</v>
      </c>
      <c r="BC6" s="313">
        <v>-2.4837796287491363E-4</v>
      </c>
      <c r="BD6" s="314">
        <v>1.1002776906724606E-5</v>
      </c>
    </row>
    <row r="7" spans="1:56" x14ac:dyDescent="0.2">
      <c r="A7" s="267" t="s">
        <v>447</v>
      </c>
      <c r="B7" s="272" t="s">
        <v>250</v>
      </c>
      <c r="C7" s="313">
        <v>0</v>
      </c>
      <c r="D7" s="313">
        <v>0</v>
      </c>
      <c r="E7" s="313">
        <v>3.8461538461538464E-2</v>
      </c>
      <c r="F7" s="313">
        <v>0</v>
      </c>
      <c r="G7" s="313">
        <v>3.7620578778135051E-2</v>
      </c>
      <c r="H7" s="313">
        <v>0</v>
      </c>
      <c r="I7" s="313">
        <v>0</v>
      </c>
      <c r="J7" s="313">
        <v>3.9238254682431726E-5</v>
      </c>
      <c r="K7" s="313">
        <v>0</v>
      </c>
      <c r="L7" s="313">
        <v>0</v>
      </c>
      <c r="M7" s="313">
        <v>0</v>
      </c>
      <c r="N7" s="313">
        <v>0</v>
      </c>
      <c r="O7" s="313">
        <v>0</v>
      </c>
      <c r="P7" s="313">
        <v>0</v>
      </c>
      <c r="Q7" s="313">
        <v>0</v>
      </c>
      <c r="R7" s="313">
        <v>0</v>
      </c>
      <c r="S7" s="313">
        <v>0</v>
      </c>
      <c r="T7" s="313">
        <v>0</v>
      </c>
      <c r="U7" s="313">
        <v>0</v>
      </c>
      <c r="V7" s="313">
        <v>0</v>
      </c>
      <c r="W7" s="313">
        <v>0</v>
      </c>
      <c r="X7" s="313">
        <v>5.8296601734679366E-3</v>
      </c>
      <c r="Y7" s="313">
        <v>0</v>
      </c>
      <c r="Z7" s="313">
        <v>0</v>
      </c>
      <c r="AA7" s="313">
        <v>0</v>
      </c>
      <c r="AB7" s="313">
        <v>0</v>
      </c>
      <c r="AC7" s="313">
        <v>0</v>
      </c>
      <c r="AD7" s="313">
        <v>0</v>
      </c>
      <c r="AE7" s="313">
        <v>0</v>
      </c>
      <c r="AF7" s="313">
        <v>5.8091575559712331E-6</v>
      </c>
      <c r="AG7" s="313">
        <v>0</v>
      </c>
      <c r="AH7" s="313">
        <v>1.2215381608521451E-5</v>
      </c>
      <c r="AI7" s="313">
        <v>5.485076673536072E-5</v>
      </c>
      <c r="AJ7" s="313">
        <v>3.7065827880709812E-4</v>
      </c>
      <c r="AK7" s="313">
        <v>0</v>
      </c>
      <c r="AL7" s="313">
        <v>0</v>
      </c>
      <c r="AM7" s="313">
        <v>4.3502456362907423E-3</v>
      </c>
      <c r="AN7" s="313">
        <v>0</v>
      </c>
      <c r="AO7" s="313">
        <v>0</v>
      </c>
      <c r="AP7" s="314">
        <v>5.3072218020671627E-4</v>
      </c>
      <c r="AQ7" s="313">
        <v>1.056742476453021E-3</v>
      </c>
      <c r="AR7" s="313">
        <v>1.0712116731972216E-3</v>
      </c>
      <c r="AS7" s="313">
        <v>0</v>
      </c>
      <c r="AT7" s="313">
        <v>0</v>
      </c>
      <c r="AU7" s="313">
        <v>0</v>
      </c>
      <c r="AV7" s="313">
        <v>0</v>
      </c>
      <c r="AW7" s="314">
        <v>7.2695660427920454E-4</v>
      </c>
      <c r="AX7" s="313">
        <v>8.862169095449784E-4</v>
      </c>
      <c r="AY7" s="314">
        <v>3.2871834688858222E-6</v>
      </c>
      <c r="AZ7" s="314">
        <v>3.8814211972999346E-4</v>
      </c>
      <c r="BA7" s="313">
        <v>6.0577813360195552E-4</v>
      </c>
      <c r="BB7" s="314">
        <v>1.6924179089014117E-3</v>
      </c>
      <c r="BC7" s="313">
        <v>-1.0412520313769107E-3</v>
      </c>
      <c r="BD7" s="314">
        <v>8.4138882227894041E-6</v>
      </c>
    </row>
    <row r="8" spans="1:56" x14ac:dyDescent="0.2">
      <c r="A8" s="267" t="s">
        <v>448</v>
      </c>
      <c r="B8" s="272" t="s">
        <v>27</v>
      </c>
      <c r="C8" s="313">
        <v>0</v>
      </c>
      <c r="D8" s="313">
        <v>0</v>
      </c>
      <c r="E8" s="313">
        <v>0</v>
      </c>
      <c r="F8" s="313">
        <v>1.3245033112582781E-3</v>
      </c>
      <c r="G8" s="313">
        <v>3.2154340836012862E-4</v>
      </c>
      <c r="H8" s="313">
        <v>7.8247261345852897E-4</v>
      </c>
      <c r="I8" s="313">
        <v>6.943463254142866E-3</v>
      </c>
      <c r="J8" s="313">
        <v>5.3494820550381919E-3</v>
      </c>
      <c r="K8" s="313">
        <v>0.5879054258866323</v>
      </c>
      <c r="L8" s="313">
        <v>4.6908715639365793E-5</v>
      </c>
      <c r="M8" s="313">
        <v>6.8704577807747053E-2</v>
      </c>
      <c r="N8" s="313">
        <v>5.1520330696768549E-2</v>
      </c>
      <c r="O8" s="313">
        <v>0.14848552448939123</v>
      </c>
      <c r="P8" s="313">
        <v>2.60548128124542E-4</v>
      </c>
      <c r="Q8" s="313">
        <v>5.9931677887208585E-5</v>
      </c>
      <c r="R8" s="313">
        <v>5.5459272097053729E-5</v>
      </c>
      <c r="S8" s="313">
        <v>7.8957757599684169E-5</v>
      </c>
      <c r="T8" s="313">
        <v>1.8296029761541744E-4</v>
      </c>
      <c r="U8" s="313">
        <v>5.3656704405215434E-5</v>
      </c>
      <c r="V8" s="313">
        <v>3.1612556507444756E-5</v>
      </c>
      <c r="W8" s="313">
        <v>1.1068374885857384E-4</v>
      </c>
      <c r="X8" s="313">
        <v>5.2135172283046592E-4</v>
      </c>
      <c r="Y8" s="313">
        <v>6.6515186825137889E-3</v>
      </c>
      <c r="Z8" s="313">
        <v>0.30461662910960885</v>
      </c>
      <c r="AA8" s="313">
        <v>0</v>
      </c>
      <c r="AB8" s="313">
        <v>0</v>
      </c>
      <c r="AC8" s="313">
        <v>4.9809478743804947E-6</v>
      </c>
      <c r="AD8" s="313">
        <v>0</v>
      </c>
      <c r="AE8" s="313">
        <v>0</v>
      </c>
      <c r="AF8" s="313">
        <v>1.1618315111942466E-5</v>
      </c>
      <c r="AG8" s="313">
        <v>0</v>
      </c>
      <c r="AH8" s="313">
        <v>1.2215381608521451E-5</v>
      </c>
      <c r="AI8" s="313">
        <v>4.7014942916023473E-5</v>
      </c>
      <c r="AJ8" s="313">
        <v>1.0296063300197169E-5</v>
      </c>
      <c r="AK8" s="313">
        <v>1.2629451881788332E-4</v>
      </c>
      <c r="AL8" s="313">
        <v>6.6410322820579231E-6</v>
      </c>
      <c r="AM8" s="313">
        <v>1.7951495060346942E-5</v>
      </c>
      <c r="AN8" s="313">
        <v>0</v>
      </c>
      <c r="AO8" s="313">
        <v>1.5159554309103311E-4</v>
      </c>
      <c r="AP8" s="314">
        <v>1.4572207179700265E-2</v>
      </c>
      <c r="AQ8" s="313">
        <v>-3.675626005053986E-4</v>
      </c>
      <c r="AR8" s="313">
        <v>-2.0361874779781897E-5</v>
      </c>
      <c r="AS8" s="313">
        <v>0</v>
      </c>
      <c r="AT8" s="313">
        <v>0</v>
      </c>
      <c r="AU8" s="313">
        <v>-5.398693516169087E-5</v>
      </c>
      <c r="AV8" s="313">
        <v>-8.4231805929919131E-3</v>
      </c>
      <c r="AW8" s="314">
        <v>-3.8778736056295152E-5</v>
      </c>
      <c r="AX8" s="313">
        <v>1.3759313157413973E-2</v>
      </c>
      <c r="AY8" s="314">
        <v>1.5646993311896513E-4</v>
      </c>
      <c r="AZ8" s="314">
        <v>5.2634656997485236E-5</v>
      </c>
      <c r="BA8" s="313">
        <v>9.4387374756780395E-3</v>
      </c>
      <c r="BB8" s="314">
        <v>2.6163897870967703E-2</v>
      </c>
      <c r="BC8" s="313">
        <v>-2.8563465730615068E-2</v>
      </c>
      <c r="BD8" s="314">
        <v>2.4432636954638465E-4</v>
      </c>
    </row>
    <row r="9" spans="1:56" x14ac:dyDescent="0.2">
      <c r="A9" s="267" t="s">
        <v>449</v>
      </c>
      <c r="B9" s="272" t="s">
        <v>191</v>
      </c>
      <c r="C9" s="313">
        <v>0.13298791018998274</v>
      </c>
      <c r="D9" s="313">
        <v>0</v>
      </c>
      <c r="E9" s="313">
        <v>0.11538461538461539</v>
      </c>
      <c r="F9" s="313">
        <v>0</v>
      </c>
      <c r="G9" s="313">
        <v>0.20852090032154341</v>
      </c>
      <c r="H9" s="313">
        <v>2.3474178403755869E-3</v>
      </c>
      <c r="I9" s="313">
        <v>2.2202934824294049E-3</v>
      </c>
      <c r="J9" s="313">
        <v>7.4487286805482895E-3</v>
      </c>
      <c r="K9" s="313">
        <v>0</v>
      </c>
      <c r="L9" s="313">
        <v>2.3454357819682896E-5</v>
      </c>
      <c r="M9" s="313">
        <v>4.8700082415524087E-4</v>
      </c>
      <c r="N9" s="313">
        <v>0</v>
      </c>
      <c r="O9" s="313">
        <v>0</v>
      </c>
      <c r="P9" s="313">
        <v>0</v>
      </c>
      <c r="Q9" s="313">
        <v>0</v>
      </c>
      <c r="R9" s="313">
        <v>0</v>
      </c>
      <c r="S9" s="313">
        <v>0</v>
      </c>
      <c r="T9" s="313">
        <v>0</v>
      </c>
      <c r="U9" s="313">
        <v>0</v>
      </c>
      <c r="V9" s="313">
        <v>0</v>
      </c>
      <c r="W9" s="313">
        <v>0</v>
      </c>
      <c r="X9" s="313">
        <v>1.3744727238257737E-3</v>
      </c>
      <c r="Y9" s="313">
        <v>2.4275615629612366E-5</v>
      </c>
      <c r="Z9" s="313">
        <v>0</v>
      </c>
      <c r="AA9" s="313">
        <v>0</v>
      </c>
      <c r="AB9" s="313">
        <v>0</v>
      </c>
      <c r="AC9" s="313">
        <v>1.4942843623141485E-4</v>
      </c>
      <c r="AD9" s="313">
        <v>0</v>
      </c>
      <c r="AE9" s="313">
        <v>0</v>
      </c>
      <c r="AF9" s="313">
        <v>1.2199230867539589E-4</v>
      </c>
      <c r="AG9" s="313">
        <v>0</v>
      </c>
      <c r="AH9" s="313">
        <v>3.2981530343007914E-4</v>
      </c>
      <c r="AI9" s="313">
        <v>5.8925395121416091E-3</v>
      </c>
      <c r="AJ9" s="313">
        <v>6.1313056952674149E-3</v>
      </c>
      <c r="AK9" s="313">
        <v>1.5155342258145997E-3</v>
      </c>
      <c r="AL9" s="313">
        <v>6.6410322820579231E-6</v>
      </c>
      <c r="AM9" s="313">
        <v>0.15265353016150363</v>
      </c>
      <c r="AN9" s="313">
        <v>0</v>
      </c>
      <c r="AO9" s="313">
        <v>2.3497309179110132E-3</v>
      </c>
      <c r="AP9" s="314">
        <v>1.0629653325152446E-2</v>
      </c>
      <c r="AQ9" s="313">
        <v>5.9614059269469333E-2</v>
      </c>
      <c r="AR9" s="313">
        <v>9.1393832299599312E-2</v>
      </c>
      <c r="AS9" s="313">
        <v>0</v>
      </c>
      <c r="AT9" s="313">
        <v>0</v>
      </c>
      <c r="AU9" s="313">
        <v>0</v>
      </c>
      <c r="AV9" s="313">
        <v>7.4123989218328841E-3</v>
      </c>
      <c r="AW9" s="314">
        <v>6.1265772672103792E-2</v>
      </c>
      <c r="AX9" s="313">
        <v>4.2443853293155719E-2</v>
      </c>
      <c r="AY9" s="314">
        <v>1.0511097860109305E-2</v>
      </c>
      <c r="AZ9" s="314">
        <v>3.7502962623237435E-2</v>
      </c>
      <c r="BA9" s="313">
        <v>3.2301276164248771E-2</v>
      </c>
      <c r="BB9" s="314">
        <v>8.0074619441437331E-2</v>
      </c>
      <c r="BC9" s="313">
        <v>-9.1525666475490899E-3</v>
      </c>
      <c r="BD9" s="314">
        <v>6.0385828552788571E-3</v>
      </c>
    </row>
    <row r="10" spans="1:56" x14ac:dyDescent="0.2">
      <c r="A10" s="281" t="s">
        <v>450</v>
      </c>
      <c r="B10" s="283" t="s">
        <v>28</v>
      </c>
      <c r="C10" s="313">
        <v>3.4542314335060447E-3</v>
      </c>
      <c r="D10" s="313">
        <v>0</v>
      </c>
      <c r="E10" s="313">
        <v>3.8461538461538464E-2</v>
      </c>
      <c r="F10" s="313">
        <v>5.2980132450331126E-3</v>
      </c>
      <c r="G10" s="313">
        <v>1.1789924973204715E-3</v>
      </c>
      <c r="H10" s="313">
        <v>0.24569640062597808</v>
      </c>
      <c r="I10" s="313">
        <v>7.0847546575701914E-3</v>
      </c>
      <c r="J10" s="313">
        <v>1.0136549126294862E-3</v>
      </c>
      <c r="K10" s="313">
        <v>0</v>
      </c>
      <c r="L10" s="313">
        <v>1.4541701848203397E-3</v>
      </c>
      <c r="M10" s="313">
        <v>3.3715441672285905E-3</v>
      </c>
      <c r="N10" s="313">
        <v>3.3917617287385559E-4</v>
      </c>
      <c r="O10" s="313">
        <v>9.0471941304778902E-4</v>
      </c>
      <c r="P10" s="313">
        <v>1.30274064062271E-3</v>
      </c>
      <c r="Q10" s="313">
        <v>1.1387018798569631E-3</v>
      </c>
      <c r="R10" s="313">
        <v>1.3864818024263432E-3</v>
      </c>
      <c r="S10" s="313">
        <v>1.1054086063955783E-3</v>
      </c>
      <c r="T10" s="313">
        <v>3.7811794840519608E-3</v>
      </c>
      <c r="U10" s="313">
        <v>2.5601913244774222E-3</v>
      </c>
      <c r="V10" s="313">
        <v>1.7281530890736467E-3</v>
      </c>
      <c r="W10" s="313">
        <v>1.7524926902607524E-3</v>
      </c>
      <c r="X10" s="313">
        <v>4.1234181714773213E-3</v>
      </c>
      <c r="Y10" s="313">
        <v>3.3257593412568945E-3</v>
      </c>
      <c r="Z10" s="313">
        <v>1.1556017796267407E-4</v>
      </c>
      <c r="AA10" s="313">
        <v>9.0874306485555772E-4</v>
      </c>
      <c r="AB10" s="313">
        <v>2.0267157991708889E-3</v>
      </c>
      <c r="AC10" s="313">
        <v>4.452967399696162E-3</v>
      </c>
      <c r="AD10" s="313">
        <v>1.6125930199872769E-3</v>
      </c>
      <c r="AE10" s="313">
        <v>2.7148461360952366E-5</v>
      </c>
      <c r="AF10" s="313">
        <v>1.4639077041047508E-3</v>
      </c>
      <c r="AG10" s="313">
        <v>1.298650190862225E-3</v>
      </c>
      <c r="AH10" s="313">
        <v>3.3225837975178344E-3</v>
      </c>
      <c r="AI10" s="313">
        <v>5.9552261026963075E-4</v>
      </c>
      <c r="AJ10" s="313">
        <v>2.6666803947510667E-3</v>
      </c>
      <c r="AK10" s="313">
        <v>2.7027027027027029E-2</v>
      </c>
      <c r="AL10" s="313">
        <v>2.0454379428738404E-3</v>
      </c>
      <c r="AM10" s="313">
        <v>3.5663636853222594E-3</v>
      </c>
      <c r="AN10" s="313">
        <v>3.7593984962406013E-3</v>
      </c>
      <c r="AO10" s="313">
        <v>5.0784506935496092E-3</v>
      </c>
      <c r="AP10" s="314">
        <v>2.067874836293242E-3</v>
      </c>
      <c r="AQ10" s="313">
        <v>7.3053066850447971E-3</v>
      </c>
      <c r="AR10" s="313">
        <v>1.4139108787299856E-2</v>
      </c>
      <c r="AS10" s="313">
        <v>0</v>
      </c>
      <c r="AT10" s="313">
        <v>4.7230281357533233E-5</v>
      </c>
      <c r="AU10" s="313">
        <v>2.5913728877611617E-3</v>
      </c>
      <c r="AV10" s="313">
        <v>5.2897574123989217E-2</v>
      </c>
      <c r="AW10" s="314">
        <v>9.6101810966973834E-3</v>
      </c>
      <c r="AX10" s="313">
        <v>7.0364888183968351E-3</v>
      </c>
      <c r="AY10" s="314">
        <v>8.4020409464721617E-4</v>
      </c>
      <c r="AZ10" s="314">
        <v>5.504169218883222E-3</v>
      </c>
      <c r="BA10" s="313">
        <v>5.0684063629047446E-3</v>
      </c>
      <c r="BB10" s="314">
        <v>1.3535811268618804E-2</v>
      </c>
      <c r="BC10" s="313">
        <v>-3.2979432369261261E-3</v>
      </c>
      <c r="BD10" s="314">
        <v>4.1357496725864844E-4</v>
      </c>
    </row>
    <row r="11" spans="1:56" x14ac:dyDescent="0.2">
      <c r="A11" s="281" t="s">
        <v>451</v>
      </c>
      <c r="B11" s="283" t="s">
        <v>285</v>
      </c>
      <c r="C11" s="313">
        <v>2.7633851468048358E-2</v>
      </c>
      <c r="D11" s="313">
        <v>0</v>
      </c>
      <c r="E11" s="313">
        <v>0</v>
      </c>
      <c r="F11" s="313">
        <v>1.3245033112582781E-3</v>
      </c>
      <c r="G11" s="313">
        <v>1.6452304394426583E-2</v>
      </c>
      <c r="H11" s="313">
        <v>6.2597809076682318E-3</v>
      </c>
      <c r="I11" s="313">
        <v>0.35496437438185013</v>
      </c>
      <c r="J11" s="313">
        <v>1.4289264413518887E-2</v>
      </c>
      <c r="K11" s="313">
        <v>0</v>
      </c>
      <c r="L11" s="313">
        <v>7.2239422084623322E-3</v>
      </c>
      <c r="M11" s="313">
        <v>2.0753727429384881E-2</v>
      </c>
      <c r="N11" s="313">
        <v>3.3387654517270162E-4</v>
      </c>
      <c r="O11" s="313">
        <v>2.3919294070989488E-3</v>
      </c>
      <c r="P11" s="313">
        <v>3.6313895357358043E-3</v>
      </c>
      <c r="Q11" s="313">
        <v>1.6780869808418403E-3</v>
      </c>
      <c r="R11" s="313">
        <v>1.1646447140381282E-3</v>
      </c>
      <c r="S11" s="313">
        <v>5.2901697591788395E-3</v>
      </c>
      <c r="T11" s="313">
        <v>6.2816368847959997E-3</v>
      </c>
      <c r="U11" s="313">
        <v>7.3969599644332701E-3</v>
      </c>
      <c r="V11" s="313">
        <v>5.9958482175786892E-3</v>
      </c>
      <c r="W11" s="313">
        <v>1.4296650894232454E-3</v>
      </c>
      <c r="X11" s="313">
        <v>9.0478221716669041E-2</v>
      </c>
      <c r="Y11" s="313">
        <v>5.0041754058882934E-2</v>
      </c>
      <c r="Z11" s="313">
        <v>2.9467845380481885E-3</v>
      </c>
      <c r="AA11" s="313">
        <v>2.8697149416491295E-3</v>
      </c>
      <c r="AB11" s="313">
        <v>3.5006909258406263E-3</v>
      </c>
      <c r="AC11" s="313">
        <v>8.482554230069982E-3</v>
      </c>
      <c r="AD11" s="313">
        <v>4.6306570206974098E-3</v>
      </c>
      <c r="AE11" s="313">
        <v>4.9206586216726171E-4</v>
      </c>
      <c r="AF11" s="313">
        <v>3.9560362956164094E-3</v>
      </c>
      <c r="AG11" s="313">
        <v>2.3257644327259849E-2</v>
      </c>
      <c r="AH11" s="313">
        <v>1.2703996872862309E-3</v>
      </c>
      <c r="AI11" s="313">
        <v>7.3813460378156859E-3</v>
      </c>
      <c r="AJ11" s="313">
        <v>3.7735071995222626E-3</v>
      </c>
      <c r="AK11" s="313">
        <v>1.9323061379136145E-2</v>
      </c>
      <c r="AL11" s="313">
        <v>3.4466957543880621E-3</v>
      </c>
      <c r="AM11" s="313">
        <v>5.9957993501558787E-3</v>
      </c>
      <c r="AN11" s="313">
        <v>0.67939849624060156</v>
      </c>
      <c r="AO11" s="313">
        <v>0.10452512696126734</v>
      </c>
      <c r="AP11" s="314">
        <v>1.5754034863916685E-2</v>
      </c>
      <c r="AQ11" s="313">
        <v>5.1458764070755805E-3</v>
      </c>
      <c r="AR11" s="313">
        <v>1.121673710694942E-3</v>
      </c>
      <c r="AS11" s="313">
        <v>5.0074611170644264E-6</v>
      </c>
      <c r="AT11" s="313">
        <v>6.9495985426084607E-4</v>
      </c>
      <c r="AU11" s="313">
        <v>4.1749896525040938E-3</v>
      </c>
      <c r="AV11" s="313">
        <v>-0.21731805929919137</v>
      </c>
      <c r="AW11" s="314">
        <v>7.4374143033342191E-4</v>
      </c>
      <c r="AX11" s="313">
        <v>1.5290607845039344E-2</v>
      </c>
      <c r="AY11" s="314">
        <v>2.664722407217603E-2</v>
      </c>
      <c r="AZ11" s="314">
        <v>1.2871482173472748E-2</v>
      </c>
      <c r="BA11" s="313">
        <v>1.8897730200911195E-2</v>
      </c>
      <c r="BB11" s="314">
        <v>2.4109449696336077E-2</v>
      </c>
      <c r="BC11" s="313">
        <v>5.5546344424753412E-4</v>
      </c>
      <c r="BD11" s="314">
        <v>1.603266400852521E-2</v>
      </c>
    </row>
    <row r="12" spans="1:56" x14ac:dyDescent="0.2">
      <c r="A12" s="281" t="s">
        <v>452</v>
      </c>
      <c r="B12" s="283" t="s">
        <v>29</v>
      </c>
      <c r="C12" s="313">
        <v>6.7357512953367879E-2</v>
      </c>
      <c r="D12" s="313">
        <v>0</v>
      </c>
      <c r="E12" s="313">
        <v>0</v>
      </c>
      <c r="F12" s="313">
        <v>1.8543046357615896E-2</v>
      </c>
      <c r="G12" s="313">
        <v>1.045016077170418E-2</v>
      </c>
      <c r="H12" s="313">
        <v>0.11424100156494522</v>
      </c>
      <c r="I12" s="313">
        <v>3.7522959853056939E-2</v>
      </c>
      <c r="J12" s="313">
        <v>0.36069111645913987</v>
      </c>
      <c r="K12" s="313">
        <v>1.8187329493785996E-3</v>
      </c>
      <c r="L12" s="313">
        <v>0.21054977014729337</v>
      </c>
      <c r="M12" s="313">
        <v>3.4914212931744959E-2</v>
      </c>
      <c r="N12" s="313">
        <v>3.8369304556354917E-3</v>
      </c>
      <c r="O12" s="313">
        <v>8.7373587150505645E-3</v>
      </c>
      <c r="P12" s="313">
        <v>9.1191844843589703E-3</v>
      </c>
      <c r="Q12" s="313">
        <v>4.5148530675030467E-3</v>
      </c>
      <c r="R12" s="313">
        <v>4.1317157712305024E-3</v>
      </c>
      <c r="S12" s="313">
        <v>1.7133833399131465E-2</v>
      </c>
      <c r="T12" s="313">
        <v>1.7991095932182715E-2</v>
      </c>
      <c r="U12" s="313">
        <v>1.374378157122161E-2</v>
      </c>
      <c r="V12" s="313">
        <v>1.041106860978514E-2</v>
      </c>
      <c r="W12" s="313">
        <v>1.0090668437606648E-2</v>
      </c>
      <c r="X12" s="313">
        <v>3.6731598653964644E-2</v>
      </c>
      <c r="Y12" s="313">
        <v>5.7484657810922086E-3</v>
      </c>
      <c r="Z12" s="313">
        <v>4.0446062286935921E-4</v>
      </c>
      <c r="AA12" s="313">
        <v>8.9917734838339397E-3</v>
      </c>
      <c r="AB12" s="313">
        <v>1.4739751266697375E-2</v>
      </c>
      <c r="AC12" s="313">
        <v>9.9618957487609893E-6</v>
      </c>
      <c r="AD12" s="313">
        <v>1.4794431376030062E-5</v>
      </c>
      <c r="AE12" s="313">
        <v>3.3935576701190457E-5</v>
      </c>
      <c r="AF12" s="313">
        <v>4.9377839225755484E-4</v>
      </c>
      <c r="AG12" s="313">
        <v>2.4398882373775138E-3</v>
      </c>
      <c r="AH12" s="313">
        <v>9.1615362063910875E-4</v>
      </c>
      <c r="AI12" s="313">
        <v>9.5518692357721025E-3</v>
      </c>
      <c r="AJ12" s="313">
        <v>0.18203439914748595</v>
      </c>
      <c r="AK12" s="313">
        <v>2.5258903763576662E-3</v>
      </c>
      <c r="AL12" s="313">
        <v>4.5557481454917351E-3</v>
      </c>
      <c r="AM12" s="313">
        <v>6.3189262612421242E-3</v>
      </c>
      <c r="AN12" s="313">
        <v>1.1428571428571429E-2</v>
      </c>
      <c r="AO12" s="313">
        <v>7.8829682407337218E-3</v>
      </c>
      <c r="AP12" s="314">
        <v>3.7546005360941243E-2</v>
      </c>
      <c r="AQ12" s="313">
        <v>1.1118768665288306E-2</v>
      </c>
      <c r="AR12" s="313">
        <v>8.3271214860273276E-3</v>
      </c>
      <c r="AS12" s="313">
        <v>0</v>
      </c>
      <c r="AT12" s="313">
        <v>0</v>
      </c>
      <c r="AU12" s="313">
        <v>0</v>
      </c>
      <c r="AV12" s="313">
        <v>2.368598382749326</v>
      </c>
      <c r="AW12" s="314">
        <v>9.7930778219778199E-3</v>
      </c>
      <c r="AX12" s="313">
        <v>4.0682129968483603E-2</v>
      </c>
      <c r="AY12" s="314">
        <v>0.10052995971885377</v>
      </c>
      <c r="AZ12" s="314">
        <v>5.227514074384159E-2</v>
      </c>
      <c r="BA12" s="313">
        <v>5.9691176353896376E-2</v>
      </c>
      <c r="BB12" s="314">
        <v>7.8258581441798772E-2</v>
      </c>
      <c r="BC12" s="313">
        <v>2.3799124806378087E-2</v>
      </c>
      <c r="BD12" s="314">
        <v>4.9484018304737441E-2</v>
      </c>
    </row>
    <row r="13" spans="1:56" x14ac:dyDescent="0.2">
      <c r="A13" s="281" t="s">
        <v>453</v>
      </c>
      <c r="B13" s="283" t="s">
        <v>30</v>
      </c>
      <c r="C13" s="313">
        <v>6.9084628670120895E-3</v>
      </c>
      <c r="D13" s="313">
        <v>0</v>
      </c>
      <c r="E13" s="313">
        <v>7.6923076923076927E-2</v>
      </c>
      <c r="F13" s="313">
        <v>2.9139072847682121E-2</v>
      </c>
      <c r="G13" s="313">
        <v>4.5551982851018222E-3</v>
      </c>
      <c r="H13" s="313">
        <v>6.2597809076682318E-3</v>
      </c>
      <c r="I13" s="313">
        <v>4.9250146337524977E-3</v>
      </c>
      <c r="J13" s="313">
        <v>8.1308203411112279E-2</v>
      </c>
      <c r="K13" s="313">
        <v>6.2140042437102153E-2</v>
      </c>
      <c r="L13" s="313">
        <v>1.0789004597054133E-3</v>
      </c>
      <c r="M13" s="313">
        <v>2.2626807522289655E-2</v>
      </c>
      <c r="N13" s="313">
        <v>2.2944738132146217E-2</v>
      </c>
      <c r="O13" s="313">
        <v>2.7513384889946459E-3</v>
      </c>
      <c r="P13" s="313">
        <v>3.0451562474555845E-3</v>
      </c>
      <c r="Q13" s="313">
        <v>1.2785424615937831E-3</v>
      </c>
      <c r="R13" s="313">
        <v>1.0537261698440208E-3</v>
      </c>
      <c r="S13" s="313">
        <v>8.6853533359652587E-4</v>
      </c>
      <c r="T13" s="313">
        <v>1.4026956150515338E-3</v>
      </c>
      <c r="U13" s="313">
        <v>1.0578036011313898E-3</v>
      </c>
      <c r="V13" s="313">
        <v>4.4257579110422663E-4</v>
      </c>
      <c r="W13" s="313">
        <v>1.9646365422396855E-3</v>
      </c>
      <c r="X13" s="313">
        <v>1.9432200578226456E-3</v>
      </c>
      <c r="Y13" s="313">
        <v>1.2870931406820477E-2</v>
      </c>
      <c r="Z13" s="313">
        <v>5.5873346044952907E-2</v>
      </c>
      <c r="AA13" s="313">
        <v>1.1765831260761431E-2</v>
      </c>
      <c r="AB13" s="313">
        <v>1.1976047904191617E-2</v>
      </c>
      <c r="AC13" s="313">
        <v>1.6237890070480412E-3</v>
      </c>
      <c r="AD13" s="313">
        <v>3.6986078440075156E-4</v>
      </c>
      <c r="AE13" s="313">
        <v>4.3776893944535696E-4</v>
      </c>
      <c r="AF13" s="313">
        <v>3.9118866981910284E-2</v>
      </c>
      <c r="AG13" s="313">
        <v>8.2641375782141588E-4</v>
      </c>
      <c r="AH13" s="313">
        <v>1.0835043486758527E-2</v>
      </c>
      <c r="AI13" s="313">
        <v>3.9257477334879599E-3</v>
      </c>
      <c r="AJ13" s="313">
        <v>2.2651339260433773E-3</v>
      </c>
      <c r="AK13" s="313">
        <v>3.662541045718616E-3</v>
      </c>
      <c r="AL13" s="313">
        <v>2.4571819443614316E-3</v>
      </c>
      <c r="AM13" s="313">
        <v>5.1281437555724431E-3</v>
      </c>
      <c r="AN13" s="313">
        <v>0</v>
      </c>
      <c r="AO13" s="313">
        <v>1.4932160994466762E-2</v>
      </c>
      <c r="AP13" s="314">
        <v>1.231146013645385E-2</v>
      </c>
      <c r="AQ13" s="313">
        <v>1.056742476453021E-3</v>
      </c>
      <c r="AR13" s="313">
        <v>1.6486921479299057E-2</v>
      </c>
      <c r="AS13" s="313">
        <v>0</v>
      </c>
      <c r="AT13" s="313">
        <v>0</v>
      </c>
      <c r="AU13" s="313">
        <v>0</v>
      </c>
      <c r="AV13" s="313">
        <v>-2.3584905660377358E-3</v>
      </c>
      <c r="AW13" s="314">
        <v>1.0801324959441494E-2</v>
      </c>
      <c r="AX13" s="313">
        <v>1.7352837041663516E-2</v>
      </c>
      <c r="AY13" s="314">
        <v>2.3713741544542323E-3</v>
      </c>
      <c r="AZ13" s="314">
        <v>6.8545098051286469E-3</v>
      </c>
      <c r="BA13" s="313">
        <v>1.259438006616158E-2</v>
      </c>
      <c r="BB13" s="314">
        <v>3.1620253209265856E-2</v>
      </c>
      <c r="BC13" s="313">
        <v>-2.0286995897570218E-2</v>
      </c>
      <c r="BD13" s="314">
        <v>2.1351859420755573E-3</v>
      </c>
    </row>
    <row r="14" spans="1:56" x14ac:dyDescent="0.2">
      <c r="A14" s="281" t="s">
        <v>454</v>
      </c>
      <c r="B14" s="283" t="s">
        <v>455</v>
      </c>
      <c r="C14" s="313">
        <v>6.9084628670120895E-3</v>
      </c>
      <c r="D14" s="313">
        <v>0</v>
      </c>
      <c r="E14" s="313">
        <v>0</v>
      </c>
      <c r="F14" s="313">
        <v>5.2980132450331126E-3</v>
      </c>
      <c r="G14" s="313">
        <v>1.8060021436227224E-2</v>
      </c>
      <c r="H14" s="313">
        <v>1.0954616588419406E-2</v>
      </c>
      <c r="I14" s="313">
        <v>2.2707546979391639E-2</v>
      </c>
      <c r="J14" s="313">
        <v>1.8860521084022183E-2</v>
      </c>
      <c r="K14" s="313">
        <v>1.515610791148833E-4</v>
      </c>
      <c r="L14" s="313">
        <v>0.25980392156862747</v>
      </c>
      <c r="M14" s="313">
        <v>7.904397992058141E-3</v>
      </c>
      <c r="N14" s="313">
        <v>7.1279992580521219E-4</v>
      </c>
      <c r="O14" s="313">
        <v>5.5522506444576642E-3</v>
      </c>
      <c r="P14" s="313">
        <v>5.0155514663974337E-3</v>
      </c>
      <c r="Q14" s="313">
        <v>1.3584513654433946E-2</v>
      </c>
      <c r="R14" s="313">
        <v>2.1227036395147315E-2</v>
      </c>
      <c r="S14" s="313">
        <v>4.09001184366364E-2</v>
      </c>
      <c r="T14" s="313">
        <v>2.0430566567054949E-2</v>
      </c>
      <c r="U14" s="313">
        <v>4.0342176469235547E-2</v>
      </c>
      <c r="V14" s="313">
        <v>4.1907712410035936E-2</v>
      </c>
      <c r="W14" s="313">
        <v>3.809365689882583E-2</v>
      </c>
      <c r="X14" s="313">
        <v>5.9860656903170766E-2</v>
      </c>
      <c r="Y14" s="313">
        <v>1.4346888837100908E-2</v>
      </c>
      <c r="Z14" s="313">
        <v>0</v>
      </c>
      <c r="AA14" s="313">
        <v>3.8980294624067345E-2</v>
      </c>
      <c r="AB14" s="313">
        <v>1.4187010594196223E-2</v>
      </c>
      <c r="AC14" s="313">
        <v>5.3993474958284561E-3</v>
      </c>
      <c r="AD14" s="313">
        <v>3.0180640007101329E-3</v>
      </c>
      <c r="AE14" s="313">
        <v>6.6174374567321394E-4</v>
      </c>
      <c r="AF14" s="313">
        <v>2.0099685143660467E-3</v>
      </c>
      <c r="AG14" s="313">
        <v>4.2107748612805482E-3</v>
      </c>
      <c r="AH14" s="313">
        <v>1.9178149125378676E-3</v>
      </c>
      <c r="AI14" s="313">
        <v>4.5682852866736146E-3</v>
      </c>
      <c r="AJ14" s="313">
        <v>2.3835386539956447E-3</v>
      </c>
      <c r="AK14" s="313">
        <v>8.461732760798181E-3</v>
      </c>
      <c r="AL14" s="313">
        <v>1.4855989214963575E-2</v>
      </c>
      <c r="AM14" s="313">
        <v>2.8423200512215992E-3</v>
      </c>
      <c r="AN14" s="313">
        <v>3.1127819548872181E-2</v>
      </c>
      <c r="AO14" s="313">
        <v>1.432577882210263E-2</v>
      </c>
      <c r="AP14" s="314">
        <v>1.4438555801392109E-2</v>
      </c>
      <c r="AQ14" s="313">
        <v>1.677004364805881E-3</v>
      </c>
      <c r="AR14" s="313">
        <v>2.8913862187290294E-3</v>
      </c>
      <c r="AS14" s="313">
        <v>3.0044766702386555E-5</v>
      </c>
      <c r="AT14" s="313">
        <v>0</v>
      </c>
      <c r="AU14" s="313">
        <v>0</v>
      </c>
      <c r="AV14" s="313">
        <v>5.0876010781671158E-2</v>
      </c>
      <c r="AW14" s="314">
        <v>2.0234397201911616E-3</v>
      </c>
      <c r="AX14" s="313">
        <v>1.4723257655019872E-2</v>
      </c>
      <c r="AY14" s="314">
        <v>2.3217376840740562E-2</v>
      </c>
      <c r="AZ14" s="314">
        <v>1.1946220308359061E-2</v>
      </c>
      <c r="BA14" s="313">
        <v>1.7421185153445002E-2</v>
      </c>
      <c r="BB14" s="314">
        <v>2.4012908292141352E-2</v>
      </c>
      <c r="BC14" s="313">
        <v>-1.2780175180654647E-3</v>
      </c>
      <c r="BD14" s="314">
        <v>1.3797482241032655E-2</v>
      </c>
    </row>
    <row r="15" spans="1:56" x14ac:dyDescent="0.2">
      <c r="A15" s="281" t="s">
        <v>456</v>
      </c>
      <c r="B15" s="283" t="s">
        <v>31</v>
      </c>
      <c r="C15" s="313">
        <v>3.4542314335060447E-3</v>
      </c>
      <c r="D15" s="313">
        <v>0</v>
      </c>
      <c r="E15" s="313">
        <v>0</v>
      </c>
      <c r="F15" s="313">
        <v>0</v>
      </c>
      <c r="G15" s="313">
        <v>1.5541264737406217E-3</v>
      </c>
      <c r="H15" s="313">
        <v>7.8247261345852897E-4</v>
      </c>
      <c r="I15" s="313">
        <v>1.1908846860303171E-3</v>
      </c>
      <c r="J15" s="313">
        <v>6.8470754420843364E-3</v>
      </c>
      <c r="K15" s="313">
        <v>3.031221582297666E-4</v>
      </c>
      <c r="L15" s="313">
        <v>3.7761516089689466E-3</v>
      </c>
      <c r="M15" s="313">
        <v>8.6985839514497634E-2</v>
      </c>
      <c r="N15" s="313">
        <v>5.0372961299468711E-3</v>
      </c>
      <c r="O15" s="313">
        <v>9.2330953797342859E-3</v>
      </c>
      <c r="P15" s="313">
        <v>3.6965265677669397E-3</v>
      </c>
      <c r="Q15" s="313">
        <v>6.6524162454801522E-3</v>
      </c>
      <c r="R15" s="313">
        <v>4.533795493934142E-3</v>
      </c>
      <c r="S15" s="313">
        <v>1.9107777339123569E-2</v>
      </c>
      <c r="T15" s="313">
        <v>3.604317863023724E-2</v>
      </c>
      <c r="U15" s="313">
        <v>9.2366184011835138E-3</v>
      </c>
      <c r="V15" s="313">
        <v>2.8345925668342132E-3</v>
      </c>
      <c r="W15" s="313">
        <v>5.8662386895044138E-3</v>
      </c>
      <c r="X15" s="313">
        <v>5.4030996729702825E-3</v>
      </c>
      <c r="Y15" s="313">
        <v>5.7008855744581685E-2</v>
      </c>
      <c r="Z15" s="313">
        <v>5.7780088981337034E-5</v>
      </c>
      <c r="AA15" s="313">
        <v>4.5915439066386071E-3</v>
      </c>
      <c r="AB15" s="313">
        <v>4.6061722708429296E-4</v>
      </c>
      <c r="AC15" s="313">
        <v>2.1418075859836128E-4</v>
      </c>
      <c r="AD15" s="313">
        <v>0</v>
      </c>
      <c r="AE15" s="313">
        <v>6.4477595732261874E-5</v>
      </c>
      <c r="AF15" s="313">
        <v>2.3236630223884932E-5</v>
      </c>
      <c r="AG15" s="313">
        <v>3.9353036086734093E-5</v>
      </c>
      <c r="AH15" s="313">
        <v>1.8323072412782174E-4</v>
      </c>
      <c r="AI15" s="313">
        <v>2.0216425453890093E-3</v>
      </c>
      <c r="AJ15" s="313">
        <v>7.3616852596409762E-4</v>
      </c>
      <c r="AK15" s="313">
        <v>3.7888355645364992E-4</v>
      </c>
      <c r="AL15" s="313">
        <v>1.1356165202319047E-3</v>
      </c>
      <c r="AM15" s="313">
        <v>1.4780064266352315E-3</v>
      </c>
      <c r="AN15" s="313">
        <v>4.8120300751879697E-3</v>
      </c>
      <c r="AO15" s="313">
        <v>4.775259607367543E-3</v>
      </c>
      <c r="AP15" s="314">
        <v>7.4611771871012506E-3</v>
      </c>
      <c r="AQ15" s="313">
        <v>7.8107052607397196E-4</v>
      </c>
      <c r="AR15" s="313">
        <v>4.4087885392745155E-4</v>
      </c>
      <c r="AS15" s="313">
        <v>0</v>
      </c>
      <c r="AT15" s="313">
        <v>0</v>
      </c>
      <c r="AU15" s="313">
        <v>0</v>
      </c>
      <c r="AV15" s="313">
        <v>-0.19878706199460916</v>
      </c>
      <c r="AW15" s="314">
        <v>-3.3569652108434603E-5</v>
      </c>
      <c r="AX15" s="313">
        <v>7.0377128749017316E-3</v>
      </c>
      <c r="AY15" s="314">
        <v>1.4662153144618321E-2</v>
      </c>
      <c r="AZ15" s="314">
        <v>6.8468146798366172E-3</v>
      </c>
      <c r="BA15" s="313">
        <v>9.4594103592446008E-3</v>
      </c>
      <c r="BB15" s="314">
        <v>1.0952740039311189E-2</v>
      </c>
      <c r="BC15" s="313">
        <v>2.3470104647764565E-3</v>
      </c>
      <c r="BD15" s="314">
        <v>8.6384743161207825E-3</v>
      </c>
    </row>
    <row r="16" spans="1:56" x14ac:dyDescent="0.2">
      <c r="A16" s="281" t="s">
        <v>457</v>
      </c>
      <c r="B16" s="283" t="s">
        <v>32</v>
      </c>
      <c r="C16" s="313">
        <v>0</v>
      </c>
      <c r="D16" s="313">
        <v>0</v>
      </c>
      <c r="E16" s="313">
        <v>0</v>
      </c>
      <c r="F16" s="313">
        <v>3.9735099337748344E-3</v>
      </c>
      <c r="G16" s="313">
        <v>0</v>
      </c>
      <c r="H16" s="313">
        <v>0</v>
      </c>
      <c r="I16" s="313">
        <v>1.5138364652927761E-3</v>
      </c>
      <c r="J16" s="313">
        <v>3.9238254682431726E-5</v>
      </c>
      <c r="K16" s="313">
        <v>0</v>
      </c>
      <c r="L16" s="313">
        <v>1.61835068955812E-3</v>
      </c>
      <c r="M16" s="313">
        <v>8.4288604180714766E-3</v>
      </c>
      <c r="N16" s="313">
        <v>0.53725770764603786</v>
      </c>
      <c r="O16" s="313">
        <v>1.2145548284751141E-3</v>
      </c>
      <c r="P16" s="313">
        <v>0.2360077513068117</v>
      </c>
      <c r="Q16" s="313">
        <v>0.1193839023513195</v>
      </c>
      <c r="R16" s="313">
        <v>9.555632582322357E-2</v>
      </c>
      <c r="S16" s="313">
        <v>2.3292538491906829E-2</v>
      </c>
      <c r="T16" s="313">
        <v>5.9157162895651641E-3</v>
      </c>
      <c r="U16" s="313">
        <v>4.5937804214350869E-2</v>
      </c>
      <c r="V16" s="313">
        <v>9.2203289813380541E-3</v>
      </c>
      <c r="W16" s="313">
        <v>5.505594141140227E-2</v>
      </c>
      <c r="X16" s="313">
        <v>3.9338357268116969E-3</v>
      </c>
      <c r="Y16" s="313">
        <v>2.4819389419715683E-2</v>
      </c>
      <c r="Z16" s="313">
        <v>0</v>
      </c>
      <c r="AA16" s="313">
        <v>4.7828582360818826E-5</v>
      </c>
      <c r="AB16" s="313">
        <v>0</v>
      </c>
      <c r="AC16" s="313">
        <v>0</v>
      </c>
      <c r="AD16" s="313">
        <v>0</v>
      </c>
      <c r="AE16" s="313">
        <v>0</v>
      </c>
      <c r="AF16" s="313">
        <v>1.917021993470507E-4</v>
      </c>
      <c r="AG16" s="313">
        <v>0</v>
      </c>
      <c r="AH16" s="313">
        <v>3.664614482556435E-5</v>
      </c>
      <c r="AI16" s="313">
        <v>0</v>
      </c>
      <c r="AJ16" s="313">
        <v>0</v>
      </c>
      <c r="AK16" s="313">
        <v>0</v>
      </c>
      <c r="AL16" s="313">
        <v>1.992309684617377E-4</v>
      </c>
      <c r="AM16" s="313">
        <v>1.7951495060346942E-5</v>
      </c>
      <c r="AN16" s="313">
        <v>0</v>
      </c>
      <c r="AO16" s="313">
        <v>3.7898885772758282E-3</v>
      </c>
      <c r="AP16" s="314">
        <v>8.0622524172939053E-2</v>
      </c>
      <c r="AQ16" s="313">
        <v>0</v>
      </c>
      <c r="AR16" s="313">
        <v>-1.1331825964400361E-4</v>
      </c>
      <c r="AS16" s="313">
        <v>0</v>
      </c>
      <c r="AT16" s="313">
        <v>-1.5282369610687538E-3</v>
      </c>
      <c r="AU16" s="313">
        <v>-1.4936385394734475E-3</v>
      </c>
      <c r="AV16" s="313">
        <v>-0.86725067385444743</v>
      </c>
      <c r="AW16" s="314">
        <v>-1.8741126470191596E-3</v>
      </c>
      <c r="AX16" s="313">
        <v>7.5247649582000004E-2</v>
      </c>
      <c r="AY16" s="314">
        <v>0.19208327882087414</v>
      </c>
      <c r="AZ16" s="314">
        <v>8.8934717635072533E-2</v>
      </c>
      <c r="BA16" s="313">
        <v>0.11235733100126501</v>
      </c>
      <c r="BB16" s="314">
        <v>9.4587618093978351E-2</v>
      </c>
      <c r="BC16" s="313">
        <v>8.2739537965378043E-2</v>
      </c>
      <c r="BD16" s="314">
        <v>0.12212596949836074</v>
      </c>
    </row>
    <row r="17" spans="1:56" x14ac:dyDescent="0.2">
      <c r="A17" s="281" t="s">
        <v>458</v>
      </c>
      <c r="B17" s="283" t="s">
        <v>33</v>
      </c>
      <c r="C17" s="313">
        <v>0</v>
      </c>
      <c r="D17" s="313">
        <v>0</v>
      </c>
      <c r="E17" s="313">
        <v>0</v>
      </c>
      <c r="F17" s="313">
        <v>1.3245033112582781E-3</v>
      </c>
      <c r="G17" s="313">
        <v>1.5541264737406217E-3</v>
      </c>
      <c r="H17" s="313">
        <v>0</v>
      </c>
      <c r="I17" s="313">
        <v>6.8627253093272512E-4</v>
      </c>
      <c r="J17" s="313">
        <v>5.1532907816260335E-3</v>
      </c>
      <c r="K17" s="313">
        <v>0</v>
      </c>
      <c r="L17" s="313">
        <v>2.6034337179848014E-3</v>
      </c>
      <c r="M17" s="313">
        <v>1.0339402112834345E-2</v>
      </c>
      <c r="N17" s="313">
        <v>8.7019886852948581E-3</v>
      </c>
      <c r="O17" s="313">
        <v>0.41796797541146141</v>
      </c>
      <c r="P17" s="313">
        <v>6.8312462342653354E-2</v>
      </c>
      <c r="Q17" s="313">
        <v>3.9135385660347202E-2</v>
      </c>
      <c r="R17" s="313">
        <v>2.0173310225303293E-2</v>
      </c>
      <c r="S17" s="313">
        <v>3.8215554678247138E-2</v>
      </c>
      <c r="T17" s="313">
        <v>4.7691650911752148E-2</v>
      </c>
      <c r="U17" s="313">
        <v>6.6771936010547372E-2</v>
      </c>
      <c r="V17" s="313">
        <v>4.1897174891200116E-2</v>
      </c>
      <c r="W17" s="313">
        <v>2.4811607035796969E-2</v>
      </c>
      <c r="X17" s="313">
        <v>1.4692639461585857E-2</v>
      </c>
      <c r="Y17" s="313">
        <v>9.5645925580672732E-3</v>
      </c>
      <c r="Z17" s="313">
        <v>3.4668053388802221E-4</v>
      </c>
      <c r="AA17" s="313">
        <v>2.8697149416491294E-4</v>
      </c>
      <c r="AB17" s="313">
        <v>0</v>
      </c>
      <c r="AC17" s="313">
        <v>1.4942843623141483E-5</v>
      </c>
      <c r="AD17" s="313">
        <v>0</v>
      </c>
      <c r="AE17" s="313">
        <v>0</v>
      </c>
      <c r="AF17" s="313">
        <v>5.8091575559712331E-6</v>
      </c>
      <c r="AG17" s="313">
        <v>1.5741214434693637E-4</v>
      </c>
      <c r="AH17" s="313">
        <v>2.0766148734486465E-4</v>
      </c>
      <c r="AI17" s="313">
        <v>1.1753735729005869E-4</v>
      </c>
      <c r="AJ17" s="313">
        <v>1.6885543812323357E-3</v>
      </c>
      <c r="AK17" s="313">
        <v>2.5258903763576663E-4</v>
      </c>
      <c r="AL17" s="313">
        <v>6.1097496994932889E-4</v>
      </c>
      <c r="AM17" s="313">
        <v>3.7099756458050347E-4</v>
      </c>
      <c r="AN17" s="313">
        <v>2.255639097744361E-3</v>
      </c>
      <c r="AO17" s="313">
        <v>3.1077086333661792E-3</v>
      </c>
      <c r="AP17" s="314">
        <v>2.1155103880776498E-2</v>
      </c>
      <c r="AQ17" s="313">
        <v>9.1890650126349649E-5</v>
      </c>
      <c r="AR17" s="313">
        <v>5.5154121686104877E-4</v>
      </c>
      <c r="AS17" s="313">
        <v>0</v>
      </c>
      <c r="AT17" s="313">
        <v>0</v>
      </c>
      <c r="AU17" s="313">
        <v>-1.8175601504435927E-3</v>
      </c>
      <c r="AV17" s="313">
        <v>-0.75977088948787064</v>
      </c>
      <c r="AW17" s="314">
        <v>-1.000722905094542E-3</v>
      </c>
      <c r="AX17" s="313">
        <v>1.9475657035280064E-2</v>
      </c>
      <c r="AY17" s="314">
        <v>4.2066744288025648E-2</v>
      </c>
      <c r="AZ17" s="314">
        <v>1.9163016612236482E-2</v>
      </c>
      <c r="BA17" s="313">
        <v>2.6651105623400201E-2</v>
      </c>
      <c r="BB17" s="314">
        <v>2.7632622282344754E-2</v>
      </c>
      <c r="BC17" s="313">
        <v>9.8809269594602005E-3</v>
      </c>
      <c r="BD17" s="314">
        <v>2.611153126617044E-2</v>
      </c>
    </row>
    <row r="18" spans="1:56" x14ac:dyDescent="0.2">
      <c r="A18" s="281" t="s">
        <v>459</v>
      </c>
      <c r="B18" s="283" t="s">
        <v>34</v>
      </c>
      <c r="C18" s="313">
        <v>1.7271157167530224E-3</v>
      </c>
      <c r="D18" s="313">
        <v>0</v>
      </c>
      <c r="E18" s="313">
        <v>0</v>
      </c>
      <c r="F18" s="313">
        <v>2.5165562913907286E-2</v>
      </c>
      <c r="G18" s="313">
        <v>6.6452304394426578E-3</v>
      </c>
      <c r="H18" s="313">
        <v>2.3474178403755869E-3</v>
      </c>
      <c r="I18" s="313">
        <v>3.1891488202167814E-3</v>
      </c>
      <c r="J18" s="313">
        <v>9.1752118865752845E-3</v>
      </c>
      <c r="K18" s="313">
        <v>4.546832373446499E-4</v>
      </c>
      <c r="L18" s="313">
        <v>2.3454357819682899E-3</v>
      </c>
      <c r="M18" s="313">
        <v>1.1088634149996253E-2</v>
      </c>
      <c r="N18" s="313">
        <v>8.7443857069040905E-4</v>
      </c>
      <c r="O18" s="313">
        <v>1.7474717430101131E-3</v>
      </c>
      <c r="P18" s="313">
        <v>7.3442003615105278E-2</v>
      </c>
      <c r="Q18" s="313">
        <v>3.7237549193918931E-2</v>
      </c>
      <c r="R18" s="313">
        <v>3.3691507798960137E-2</v>
      </c>
      <c r="S18" s="313">
        <v>4.0426371891038294E-2</v>
      </c>
      <c r="T18" s="313">
        <v>2.1345368055132038E-2</v>
      </c>
      <c r="U18" s="313">
        <v>2.8154439325765182E-2</v>
      </c>
      <c r="V18" s="313">
        <v>2.7629374387506719E-2</v>
      </c>
      <c r="W18" s="313">
        <v>1.032125958106201E-2</v>
      </c>
      <c r="X18" s="313">
        <v>1.2986397459595242E-2</v>
      </c>
      <c r="Y18" s="313">
        <v>0.10192359978249048</v>
      </c>
      <c r="Z18" s="313">
        <v>3.4668053388802221E-4</v>
      </c>
      <c r="AA18" s="313">
        <v>8.1308590013392005E-4</v>
      </c>
      <c r="AB18" s="313">
        <v>1.8424689083371717E-4</v>
      </c>
      <c r="AC18" s="313">
        <v>3.0782257863671459E-3</v>
      </c>
      <c r="AD18" s="313">
        <v>1.3314988238427057E-4</v>
      </c>
      <c r="AE18" s="313">
        <v>3.1220730565095225E-4</v>
      </c>
      <c r="AF18" s="313">
        <v>1.4290527587689232E-3</v>
      </c>
      <c r="AG18" s="313">
        <v>1.9676518043367045E-4</v>
      </c>
      <c r="AH18" s="313">
        <v>4.4586142871103291E-3</v>
      </c>
      <c r="AI18" s="313">
        <v>2.0373141930276839E-4</v>
      </c>
      <c r="AJ18" s="313">
        <v>2.9858583570571793E-4</v>
      </c>
      <c r="AK18" s="313">
        <v>2.6521848951755493E-3</v>
      </c>
      <c r="AL18" s="313">
        <v>1.640334973668307E-3</v>
      </c>
      <c r="AM18" s="313">
        <v>2.4055003380864903E-3</v>
      </c>
      <c r="AN18" s="313">
        <v>3.0075187969924811E-4</v>
      </c>
      <c r="AO18" s="313">
        <v>4.5478662927309933E-3</v>
      </c>
      <c r="AP18" s="314">
        <v>1.394796139578639E-2</v>
      </c>
      <c r="AQ18" s="313">
        <v>1.9986216402481049E-3</v>
      </c>
      <c r="AR18" s="313">
        <v>9.0743137605549761E-4</v>
      </c>
      <c r="AS18" s="313">
        <v>0</v>
      </c>
      <c r="AT18" s="313">
        <v>9.0074893731866945E-4</v>
      </c>
      <c r="AU18" s="313">
        <v>4.7148590041210031E-3</v>
      </c>
      <c r="AV18" s="313">
        <v>-0.12297843665768195</v>
      </c>
      <c r="AW18" s="314">
        <v>7.3853234638556137E-4</v>
      </c>
      <c r="AX18" s="313">
        <v>1.3579988879446654E-2</v>
      </c>
      <c r="AY18" s="314">
        <v>3.4910545876261211E-2</v>
      </c>
      <c r="AZ18" s="314">
        <v>1.6737513120188622E-2</v>
      </c>
      <c r="BA18" s="313">
        <v>2.0355064083850887E-2</v>
      </c>
      <c r="BB18" s="314">
        <v>2.1232633584753052E-2</v>
      </c>
      <c r="BC18" s="313">
        <v>1.181117855665953E-2</v>
      </c>
      <c r="BD18" s="314">
        <v>1.9872633148972099E-2</v>
      </c>
    </row>
    <row r="19" spans="1:56" x14ac:dyDescent="0.2">
      <c r="A19" s="281" t="s">
        <v>460</v>
      </c>
      <c r="B19" s="285" t="s">
        <v>269</v>
      </c>
      <c r="C19" s="313">
        <v>0</v>
      </c>
      <c r="D19" s="313">
        <v>0</v>
      </c>
      <c r="E19" s="313">
        <v>0</v>
      </c>
      <c r="F19" s="313">
        <v>3.9735099337748344E-3</v>
      </c>
      <c r="G19" s="313">
        <v>0</v>
      </c>
      <c r="H19" s="313">
        <v>0</v>
      </c>
      <c r="I19" s="313">
        <v>1.8166037583513311E-4</v>
      </c>
      <c r="J19" s="313">
        <v>1.9619127341215863E-5</v>
      </c>
      <c r="K19" s="313">
        <v>0</v>
      </c>
      <c r="L19" s="313">
        <v>5.1599587203302369E-4</v>
      </c>
      <c r="M19" s="313">
        <v>2.2476961114857273E-3</v>
      </c>
      <c r="N19" s="313">
        <v>1.2189143712654186E-4</v>
      </c>
      <c r="O19" s="313">
        <v>1.2393416617093E-5</v>
      </c>
      <c r="P19" s="313">
        <v>1.0747610285137357E-3</v>
      </c>
      <c r="Q19" s="313">
        <v>0.16375332121381625</v>
      </c>
      <c r="R19" s="313">
        <v>4.1025996533795496E-2</v>
      </c>
      <c r="S19" s="313">
        <v>1.5554678247137781E-2</v>
      </c>
      <c r="T19" s="313">
        <v>2.2565103372568151E-3</v>
      </c>
      <c r="U19" s="313">
        <v>1.3651798649384098E-2</v>
      </c>
      <c r="V19" s="313">
        <v>2.2444915120285779E-3</v>
      </c>
      <c r="W19" s="313">
        <v>8.0891373124141047E-3</v>
      </c>
      <c r="X19" s="313">
        <v>5.6874733399687192E-4</v>
      </c>
      <c r="Y19" s="313">
        <v>6.840868484424765E-3</v>
      </c>
      <c r="Z19" s="313">
        <v>0</v>
      </c>
      <c r="AA19" s="313">
        <v>1.0617945284101779E-2</v>
      </c>
      <c r="AB19" s="313">
        <v>0</v>
      </c>
      <c r="AC19" s="313">
        <v>4.9809478743804947E-6</v>
      </c>
      <c r="AD19" s="313">
        <v>0</v>
      </c>
      <c r="AE19" s="313">
        <v>0</v>
      </c>
      <c r="AF19" s="313">
        <v>8.1328205783597266E-5</v>
      </c>
      <c r="AG19" s="313">
        <v>0</v>
      </c>
      <c r="AH19" s="313">
        <v>3.4203068503860061E-4</v>
      </c>
      <c r="AI19" s="313">
        <v>0</v>
      </c>
      <c r="AJ19" s="313">
        <v>0</v>
      </c>
      <c r="AK19" s="313">
        <v>0</v>
      </c>
      <c r="AL19" s="313">
        <v>1.2106601850191594E-2</v>
      </c>
      <c r="AM19" s="313">
        <v>0</v>
      </c>
      <c r="AN19" s="313">
        <v>0</v>
      </c>
      <c r="AO19" s="313">
        <v>0</v>
      </c>
      <c r="AP19" s="314">
        <v>5.818527317144365E-3</v>
      </c>
      <c r="AQ19" s="313">
        <v>0</v>
      </c>
      <c r="AR19" s="313">
        <v>4.3379646269970129E-5</v>
      </c>
      <c r="AS19" s="313">
        <v>0</v>
      </c>
      <c r="AT19" s="313">
        <v>8.2754200121449295E-3</v>
      </c>
      <c r="AU19" s="313">
        <v>5.1989418560708309E-2</v>
      </c>
      <c r="AV19" s="313">
        <v>0.31603773584905659</v>
      </c>
      <c r="AW19" s="314">
        <v>3.6631435895565969E-3</v>
      </c>
      <c r="AX19" s="313">
        <v>7.4388973943815195E-3</v>
      </c>
      <c r="AY19" s="314">
        <v>3.1624677280762944E-2</v>
      </c>
      <c r="AZ19" s="314">
        <v>1.6754442395831088E-2</v>
      </c>
      <c r="BA19" s="313">
        <v>1.5120857018402208E-2</v>
      </c>
      <c r="BB19" s="314">
        <v>1.3159652992518631E-2</v>
      </c>
      <c r="BC19" s="313">
        <v>2.0694077701658712E-2</v>
      </c>
      <c r="BD19" s="314">
        <v>1.6199000106468048E-2</v>
      </c>
    </row>
    <row r="20" spans="1:56" x14ac:dyDescent="0.2">
      <c r="A20" s="281" t="s">
        <v>461</v>
      </c>
      <c r="B20" s="285" t="s">
        <v>270</v>
      </c>
      <c r="C20" s="313">
        <v>0</v>
      </c>
      <c r="D20" s="313">
        <v>0</v>
      </c>
      <c r="E20" s="313">
        <v>0</v>
      </c>
      <c r="F20" s="313">
        <v>3.9735099337748344E-3</v>
      </c>
      <c r="G20" s="313">
        <v>0</v>
      </c>
      <c r="H20" s="313">
        <v>0</v>
      </c>
      <c r="I20" s="313">
        <v>2.0184486203903681E-5</v>
      </c>
      <c r="J20" s="313">
        <v>0</v>
      </c>
      <c r="K20" s="313">
        <v>0</v>
      </c>
      <c r="L20" s="313">
        <v>3.3774275260343373E-3</v>
      </c>
      <c r="M20" s="313">
        <v>1.4235408706076273E-3</v>
      </c>
      <c r="N20" s="313">
        <v>1.4308994793115783E-4</v>
      </c>
      <c r="O20" s="313">
        <v>1.2393416617093001E-4</v>
      </c>
      <c r="P20" s="313">
        <v>5.2109625624908399E-4</v>
      </c>
      <c r="Q20" s="313">
        <v>5.0542381684879241E-3</v>
      </c>
      <c r="R20" s="313">
        <v>0.15254072790294626</v>
      </c>
      <c r="S20" s="313">
        <v>1.9739439399921043E-3</v>
      </c>
      <c r="T20" s="313">
        <v>3.1103250594620969E-3</v>
      </c>
      <c r="U20" s="313">
        <v>2.4145516982346945E-3</v>
      </c>
      <c r="V20" s="313">
        <v>9.3783917638752784E-4</v>
      </c>
      <c r="W20" s="313">
        <v>9.3158821955966311E-4</v>
      </c>
      <c r="X20" s="313">
        <v>1.4218683349921798E-4</v>
      </c>
      <c r="Y20" s="313">
        <v>7.2826846888837104E-5</v>
      </c>
      <c r="Z20" s="313">
        <v>0</v>
      </c>
      <c r="AA20" s="313">
        <v>2.8697149416491294E-4</v>
      </c>
      <c r="AB20" s="313">
        <v>0</v>
      </c>
      <c r="AC20" s="313">
        <v>4.9809478743804947E-6</v>
      </c>
      <c r="AD20" s="313">
        <v>0</v>
      </c>
      <c r="AE20" s="313">
        <v>0</v>
      </c>
      <c r="AF20" s="313">
        <v>2.9045787779856164E-5</v>
      </c>
      <c r="AG20" s="313">
        <v>0</v>
      </c>
      <c r="AH20" s="313">
        <v>1.2215381608521451E-5</v>
      </c>
      <c r="AI20" s="313">
        <v>0</v>
      </c>
      <c r="AJ20" s="313">
        <v>0</v>
      </c>
      <c r="AK20" s="313">
        <v>0</v>
      </c>
      <c r="AL20" s="313">
        <v>1.7851094774171697E-2</v>
      </c>
      <c r="AM20" s="313">
        <v>0</v>
      </c>
      <c r="AN20" s="313">
        <v>0</v>
      </c>
      <c r="AO20" s="313">
        <v>0</v>
      </c>
      <c r="AP20" s="314">
        <v>4.8014176754433233E-3</v>
      </c>
      <c r="AQ20" s="313">
        <v>0</v>
      </c>
      <c r="AR20" s="313">
        <v>2.5673668200594567E-5</v>
      </c>
      <c r="AS20" s="313">
        <v>0</v>
      </c>
      <c r="AT20" s="313">
        <v>4.8815869374536133E-3</v>
      </c>
      <c r="AU20" s="313">
        <v>8.8520578020119131E-2</v>
      </c>
      <c r="AV20" s="313">
        <v>4.1442048517520216E-2</v>
      </c>
      <c r="AW20" s="314">
        <v>3.7725343524616685E-3</v>
      </c>
      <c r="AX20" s="313">
        <v>6.5349316655155436E-3</v>
      </c>
      <c r="AY20" s="314">
        <v>4.7417621538677984E-2</v>
      </c>
      <c r="AZ20" s="314">
        <v>2.4206709533644628E-2</v>
      </c>
      <c r="BA20" s="313">
        <v>1.9520213694970978E-2</v>
      </c>
      <c r="BB20" s="314">
        <v>1.2570985893770313E-2</v>
      </c>
      <c r="BC20" s="313">
        <v>3.6958640875787145E-2</v>
      </c>
      <c r="BD20" s="314">
        <v>2.33404495411033E-2</v>
      </c>
    </row>
    <row r="21" spans="1:56" x14ac:dyDescent="0.2">
      <c r="A21" s="281" t="s">
        <v>462</v>
      </c>
      <c r="B21" s="285" t="s">
        <v>271</v>
      </c>
      <c r="C21" s="313">
        <v>0</v>
      </c>
      <c r="D21" s="313">
        <v>0</v>
      </c>
      <c r="E21" s="313">
        <v>0</v>
      </c>
      <c r="F21" s="313">
        <v>0</v>
      </c>
      <c r="G21" s="313">
        <v>0</v>
      </c>
      <c r="H21" s="313">
        <v>0</v>
      </c>
      <c r="I21" s="313">
        <v>0</v>
      </c>
      <c r="J21" s="313">
        <v>0</v>
      </c>
      <c r="K21" s="313">
        <v>0</v>
      </c>
      <c r="L21" s="313">
        <v>0</v>
      </c>
      <c r="M21" s="313">
        <v>0</v>
      </c>
      <c r="N21" s="313">
        <v>0</v>
      </c>
      <c r="O21" s="313">
        <v>0</v>
      </c>
      <c r="P21" s="313">
        <v>1.6284258007783875E-5</v>
      </c>
      <c r="Q21" s="313">
        <v>2.7568571828115946E-3</v>
      </c>
      <c r="R21" s="313">
        <v>5.795493934142114E-3</v>
      </c>
      <c r="S21" s="313">
        <v>8.8669561784445322E-2</v>
      </c>
      <c r="T21" s="313">
        <v>1.2197353174361163E-4</v>
      </c>
      <c r="U21" s="313">
        <v>9.581554358074184E-4</v>
      </c>
      <c r="V21" s="313">
        <v>1.2961148168052351E-3</v>
      </c>
      <c r="W21" s="313">
        <v>3.9661676674322292E-4</v>
      </c>
      <c r="X21" s="313">
        <v>1.8958244466562397E-4</v>
      </c>
      <c r="Y21" s="313">
        <v>2.0391517128874389E-4</v>
      </c>
      <c r="Z21" s="313">
        <v>0</v>
      </c>
      <c r="AA21" s="313">
        <v>9.5657164721637652E-5</v>
      </c>
      <c r="AB21" s="313">
        <v>0</v>
      </c>
      <c r="AC21" s="313">
        <v>1.1555799068562746E-3</v>
      </c>
      <c r="AD21" s="313">
        <v>1.4794431376030062E-5</v>
      </c>
      <c r="AE21" s="313">
        <v>0</v>
      </c>
      <c r="AF21" s="313">
        <v>1.7427472667913697E-5</v>
      </c>
      <c r="AG21" s="313">
        <v>3.935303608673409E-4</v>
      </c>
      <c r="AH21" s="313">
        <v>3.2370761262581842E-3</v>
      </c>
      <c r="AI21" s="313">
        <v>0</v>
      </c>
      <c r="AJ21" s="313">
        <v>1.3951165771767166E-2</v>
      </c>
      <c r="AK21" s="313">
        <v>0</v>
      </c>
      <c r="AL21" s="313">
        <v>6.2292882805703321E-3</v>
      </c>
      <c r="AM21" s="313">
        <v>6.3428615879892525E-4</v>
      </c>
      <c r="AN21" s="313">
        <v>1.2030075187969926E-2</v>
      </c>
      <c r="AO21" s="313">
        <v>5.9122261805502922E-3</v>
      </c>
      <c r="AP21" s="314">
        <v>2.0853498349098047E-3</v>
      </c>
      <c r="AQ21" s="313">
        <v>1.4243050769584195E-3</v>
      </c>
      <c r="AR21" s="313">
        <v>3.3906948002854204E-4</v>
      </c>
      <c r="AS21" s="313">
        <v>0</v>
      </c>
      <c r="AT21" s="313">
        <v>2.4094190675393024E-2</v>
      </c>
      <c r="AU21" s="313">
        <v>5.6722273209883212E-2</v>
      </c>
      <c r="AV21" s="313">
        <v>0.17958221024258761</v>
      </c>
      <c r="AW21" s="314">
        <v>6.5240882511426708E-3</v>
      </c>
      <c r="AX21" s="313">
        <v>5.4213462601860624E-3</v>
      </c>
      <c r="AY21" s="314">
        <v>3.3009896394551427E-3</v>
      </c>
      <c r="AZ21" s="314">
        <v>5.0150670553217947E-3</v>
      </c>
      <c r="BA21" s="313">
        <v>4.7478722591201873E-3</v>
      </c>
      <c r="BB21" s="314">
        <v>5.9290550185930506E-3</v>
      </c>
      <c r="BC21" s="313">
        <v>4.0134007975190589E-3</v>
      </c>
      <c r="BD21" s="314">
        <v>4.0985343977549158E-3</v>
      </c>
    </row>
    <row r="22" spans="1:56" x14ac:dyDescent="0.2">
      <c r="A22" s="281" t="s">
        <v>463</v>
      </c>
      <c r="B22" s="285" t="s">
        <v>281</v>
      </c>
      <c r="C22" s="313">
        <v>0</v>
      </c>
      <c r="D22" s="313">
        <v>0</v>
      </c>
      <c r="E22" s="313">
        <v>0</v>
      </c>
      <c r="F22" s="313">
        <v>0</v>
      </c>
      <c r="G22" s="313">
        <v>0</v>
      </c>
      <c r="H22" s="313">
        <v>0</v>
      </c>
      <c r="I22" s="313">
        <v>2.0184486203903681E-5</v>
      </c>
      <c r="J22" s="313">
        <v>6.5397091137386209E-6</v>
      </c>
      <c r="K22" s="313">
        <v>0</v>
      </c>
      <c r="L22" s="313">
        <v>0</v>
      </c>
      <c r="M22" s="313">
        <v>0</v>
      </c>
      <c r="N22" s="313">
        <v>0</v>
      </c>
      <c r="O22" s="313">
        <v>1.36327582788023E-4</v>
      </c>
      <c r="P22" s="313">
        <v>2.7683238613232589E-3</v>
      </c>
      <c r="Q22" s="313">
        <v>7.831072577261922E-3</v>
      </c>
      <c r="R22" s="313">
        <v>9.8717504332755633E-3</v>
      </c>
      <c r="S22" s="313">
        <v>0.1407027240426372</v>
      </c>
      <c r="T22" s="313">
        <v>0.28962615112520584</v>
      </c>
      <c r="U22" s="313">
        <v>0.15022344184763028</v>
      </c>
      <c r="V22" s="313">
        <v>0.3221319508108621</v>
      </c>
      <c r="W22" s="313">
        <v>1.11421640517631E-2</v>
      </c>
      <c r="X22" s="313">
        <v>8.3890231764538609E-3</v>
      </c>
      <c r="Y22" s="313">
        <v>3.2529324943680573E-4</v>
      </c>
      <c r="Z22" s="313">
        <v>0</v>
      </c>
      <c r="AA22" s="313">
        <v>0</v>
      </c>
      <c r="AB22" s="313">
        <v>0</v>
      </c>
      <c r="AC22" s="313">
        <v>2.4904739371902472E-5</v>
      </c>
      <c r="AD22" s="313">
        <v>4.4383294128090188E-5</v>
      </c>
      <c r="AE22" s="313">
        <v>0</v>
      </c>
      <c r="AF22" s="313">
        <v>5.8091575559712331E-6</v>
      </c>
      <c r="AG22" s="313">
        <v>2.4005352012907797E-3</v>
      </c>
      <c r="AH22" s="313">
        <v>2.2354148343594255E-3</v>
      </c>
      <c r="AI22" s="313">
        <v>1.8022394784475667E-3</v>
      </c>
      <c r="AJ22" s="313">
        <v>0</v>
      </c>
      <c r="AK22" s="313">
        <v>0</v>
      </c>
      <c r="AL22" s="313">
        <v>1.8056966774915494E-2</v>
      </c>
      <c r="AM22" s="313">
        <v>5.9838316867823139E-6</v>
      </c>
      <c r="AN22" s="313">
        <v>1.744360902255639E-2</v>
      </c>
      <c r="AO22" s="313">
        <v>8.6409459561888873E-3</v>
      </c>
      <c r="AP22" s="314">
        <v>2.0345752555961254E-2</v>
      </c>
      <c r="AQ22" s="313">
        <v>2.2972662531587412E-5</v>
      </c>
      <c r="AR22" s="313">
        <v>5.1170276620495381E-4</v>
      </c>
      <c r="AS22" s="313">
        <v>0</v>
      </c>
      <c r="AT22" s="313">
        <v>0</v>
      </c>
      <c r="AU22" s="313">
        <v>0</v>
      </c>
      <c r="AV22" s="313">
        <v>-0.32311320754716982</v>
      </c>
      <c r="AW22" s="314">
        <v>-2.1993910002077847E-4</v>
      </c>
      <c r="AX22" s="313">
        <v>1.9123128761869907E-2</v>
      </c>
      <c r="AY22" s="314">
        <v>9.9417576832982815E-3</v>
      </c>
      <c r="AZ22" s="314">
        <v>4.5376614822042532E-3</v>
      </c>
      <c r="BA22" s="313">
        <v>1.6206914265166694E-2</v>
      </c>
      <c r="BB22" s="314">
        <v>3.6035845116976981E-2</v>
      </c>
      <c r="BC22" s="313">
        <v>-2.9982123238048667E-2</v>
      </c>
      <c r="BD22" s="314">
        <v>5.3062509688106873E-3</v>
      </c>
    </row>
    <row r="23" spans="1:56" x14ac:dyDescent="0.2">
      <c r="A23" s="281" t="s">
        <v>464</v>
      </c>
      <c r="B23" s="283" t="s">
        <v>35</v>
      </c>
      <c r="C23" s="313">
        <v>0</v>
      </c>
      <c r="D23" s="313">
        <v>0</v>
      </c>
      <c r="E23" s="313">
        <v>0</v>
      </c>
      <c r="F23" s="313">
        <v>0</v>
      </c>
      <c r="G23" s="313">
        <v>0</v>
      </c>
      <c r="H23" s="313">
        <v>0</v>
      </c>
      <c r="I23" s="313">
        <v>2.0184486203903681E-5</v>
      </c>
      <c r="J23" s="313">
        <v>0</v>
      </c>
      <c r="K23" s="313">
        <v>0</v>
      </c>
      <c r="L23" s="313">
        <v>2.3454357819682896E-5</v>
      </c>
      <c r="M23" s="313">
        <v>3.7461601858095452E-5</v>
      </c>
      <c r="N23" s="313">
        <v>0</v>
      </c>
      <c r="O23" s="313">
        <v>2.4786833234186E-5</v>
      </c>
      <c r="P23" s="313">
        <v>8.4678141640476148E-4</v>
      </c>
      <c r="Q23" s="313">
        <v>2.44321473520187E-2</v>
      </c>
      <c r="R23" s="313">
        <v>2.3694974003466204E-2</v>
      </c>
      <c r="S23" s="313">
        <v>2.005527043031978E-2</v>
      </c>
      <c r="T23" s="313">
        <v>2.1223394523388426E-2</v>
      </c>
      <c r="U23" s="313">
        <v>0.11900290512728137</v>
      </c>
      <c r="V23" s="313">
        <v>1.9336347063720376E-2</v>
      </c>
      <c r="W23" s="313">
        <v>3.2873073410996427E-2</v>
      </c>
      <c r="X23" s="313">
        <v>1.5640551684913977E-3</v>
      </c>
      <c r="Y23" s="313">
        <v>8.4673347316087944E-3</v>
      </c>
      <c r="Z23" s="313">
        <v>0</v>
      </c>
      <c r="AA23" s="313">
        <v>1.913143294432753E-4</v>
      </c>
      <c r="AB23" s="313">
        <v>0</v>
      </c>
      <c r="AC23" s="313">
        <v>2.2414265434712226E-4</v>
      </c>
      <c r="AD23" s="313">
        <v>0</v>
      </c>
      <c r="AE23" s="313">
        <v>1.3574230680476183E-5</v>
      </c>
      <c r="AF23" s="313">
        <v>1.8589304179107946E-4</v>
      </c>
      <c r="AG23" s="313">
        <v>4.7223643304080911E-4</v>
      </c>
      <c r="AH23" s="313">
        <v>1.8567380044952604E-3</v>
      </c>
      <c r="AI23" s="313">
        <v>4.7014942916023475E-4</v>
      </c>
      <c r="AJ23" s="313">
        <v>9.7812601351873114E-5</v>
      </c>
      <c r="AK23" s="313">
        <v>0</v>
      </c>
      <c r="AL23" s="313">
        <v>1.0300241069471838E-2</v>
      </c>
      <c r="AM23" s="313">
        <v>1.4959579216955785E-4</v>
      </c>
      <c r="AN23" s="313">
        <v>0</v>
      </c>
      <c r="AO23" s="313">
        <v>9.0957325854619877E-4</v>
      </c>
      <c r="AP23" s="314">
        <v>9.1284214995555196E-3</v>
      </c>
      <c r="AQ23" s="313">
        <v>5.2607397197335171E-3</v>
      </c>
      <c r="AR23" s="313">
        <v>1.0239367117519889E-2</v>
      </c>
      <c r="AS23" s="313">
        <v>0</v>
      </c>
      <c r="AT23" s="313">
        <v>1.5801902705620402E-2</v>
      </c>
      <c r="AU23" s="313">
        <v>5.7909985783440407E-2</v>
      </c>
      <c r="AV23" s="313">
        <v>0.39487870619946092</v>
      </c>
      <c r="AW23" s="314">
        <v>1.2078708100877963E-2</v>
      </c>
      <c r="AX23" s="313">
        <v>1.5018255272699899E-2</v>
      </c>
      <c r="AY23" s="314">
        <v>7.0511400280988443E-2</v>
      </c>
      <c r="AZ23" s="314">
        <v>3.9436285901607047E-2</v>
      </c>
      <c r="BA23" s="313">
        <v>3.2644153687645679E-2</v>
      </c>
      <c r="BB23" s="314">
        <v>1.5228817844618965E-2</v>
      </c>
      <c r="BC23" s="313">
        <v>6.5965961251747515E-2</v>
      </c>
      <c r="BD23" s="314">
        <v>4.2217978602187803E-2</v>
      </c>
    </row>
    <row r="24" spans="1:56" x14ac:dyDescent="0.2">
      <c r="A24" s="281" t="s">
        <v>465</v>
      </c>
      <c r="B24" s="283" t="s">
        <v>466</v>
      </c>
      <c r="C24" s="313">
        <v>0</v>
      </c>
      <c r="D24" s="313">
        <v>0</v>
      </c>
      <c r="E24" s="313">
        <v>0</v>
      </c>
      <c r="F24" s="313">
        <v>0</v>
      </c>
      <c r="G24" s="313">
        <v>0</v>
      </c>
      <c r="H24" s="313">
        <v>0</v>
      </c>
      <c r="I24" s="313">
        <v>0</v>
      </c>
      <c r="J24" s="313">
        <v>3.2698545568693105E-5</v>
      </c>
      <c r="K24" s="313">
        <v>0</v>
      </c>
      <c r="L24" s="313">
        <v>0</v>
      </c>
      <c r="M24" s="313">
        <v>0</v>
      </c>
      <c r="N24" s="313">
        <v>0</v>
      </c>
      <c r="O24" s="313">
        <v>0</v>
      </c>
      <c r="P24" s="313">
        <v>4.8852774023351624E-5</v>
      </c>
      <c r="Q24" s="313">
        <v>7.990890384961144E-4</v>
      </c>
      <c r="R24" s="313">
        <v>1.9410745233968804E-4</v>
      </c>
      <c r="S24" s="313">
        <v>0</v>
      </c>
      <c r="T24" s="313">
        <v>6.0986765871805816E-5</v>
      </c>
      <c r="U24" s="313">
        <v>3.8326217432296735E-5</v>
      </c>
      <c r="V24" s="313">
        <v>2.675476032413408E-2</v>
      </c>
      <c r="W24" s="313">
        <v>6.4842229539647843E-3</v>
      </c>
      <c r="X24" s="313">
        <v>4.7395611166405993E-5</v>
      </c>
      <c r="Y24" s="313">
        <v>1.7478443253320904E-3</v>
      </c>
      <c r="Z24" s="313">
        <v>0</v>
      </c>
      <c r="AA24" s="313">
        <v>0</v>
      </c>
      <c r="AB24" s="313">
        <v>0</v>
      </c>
      <c r="AC24" s="313">
        <v>3.0383782033721016E-4</v>
      </c>
      <c r="AD24" s="313">
        <v>1.3314988238427057E-4</v>
      </c>
      <c r="AE24" s="313">
        <v>7.8051826412738062E-5</v>
      </c>
      <c r="AF24" s="313">
        <v>1.6846556912316577E-4</v>
      </c>
      <c r="AG24" s="313">
        <v>2.7547125260713866E-4</v>
      </c>
      <c r="AH24" s="313">
        <v>1.6979380435844815E-3</v>
      </c>
      <c r="AI24" s="313">
        <v>1.1753735729005869E-4</v>
      </c>
      <c r="AJ24" s="313">
        <v>1.5444094950295754E-5</v>
      </c>
      <c r="AK24" s="313">
        <v>0</v>
      </c>
      <c r="AL24" s="313">
        <v>1.5872067154118436E-3</v>
      </c>
      <c r="AM24" s="313">
        <v>1.3164429710921092E-4</v>
      </c>
      <c r="AN24" s="313">
        <v>0</v>
      </c>
      <c r="AO24" s="313">
        <v>0</v>
      </c>
      <c r="AP24" s="314">
        <v>1.364991558604835E-3</v>
      </c>
      <c r="AQ24" s="313">
        <v>6.4323455088444756E-4</v>
      </c>
      <c r="AR24" s="313">
        <v>1.1068892190070134E-2</v>
      </c>
      <c r="AS24" s="313">
        <v>0</v>
      </c>
      <c r="AT24" s="313">
        <v>4.651845354564469E-2</v>
      </c>
      <c r="AU24" s="313">
        <v>2.5769763717180441E-2</v>
      </c>
      <c r="AV24" s="313">
        <v>-0.22540431266846361</v>
      </c>
      <c r="AW24" s="314">
        <v>1.5675291173323006E-2</v>
      </c>
      <c r="AX24" s="313">
        <v>9.5785481649403904E-3</v>
      </c>
      <c r="AY24" s="314">
        <v>4.1811658850840108E-2</v>
      </c>
      <c r="AZ24" s="314">
        <v>2.7912066264262916E-2</v>
      </c>
      <c r="BA24" s="313">
        <v>1.9816525026091686E-2</v>
      </c>
      <c r="BB24" s="314">
        <v>0</v>
      </c>
      <c r="BC24" s="313">
        <v>5.8501719614181928E-2</v>
      </c>
      <c r="BD24" s="314">
        <v>3.0710368402095834E-2</v>
      </c>
    </row>
    <row r="25" spans="1:56" x14ac:dyDescent="0.2">
      <c r="A25" s="281" t="s">
        <v>467</v>
      </c>
      <c r="B25" s="283" t="s">
        <v>192</v>
      </c>
      <c r="C25" s="313">
        <v>0</v>
      </c>
      <c r="D25" s="313">
        <v>0</v>
      </c>
      <c r="E25" s="313">
        <v>3.8461538461538464E-2</v>
      </c>
      <c r="F25" s="313">
        <v>0</v>
      </c>
      <c r="G25" s="313">
        <v>0</v>
      </c>
      <c r="H25" s="313">
        <v>0</v>
      </c>
      <c r="I25" s="313">
        <v>0</v>
      </c>
      <c r="J25" s="313">
        <v>0</v>
      </c>
      <c r="K25" s="313">
        <v>0</v>
      </c>
      <c r="L25" s="313">
        <v>0</v>
      </c>
      <c r="M25" s="313">
        <v>0</v>
      </c>
      <c r="N25" s="313">
        <v>0</v>
      </c>
      <c r="O25" s="313">
        <v>0</v>
      </c>
      <c r="P25" s="313">
        <v>0</v>
      </c>
      <c r="Q25" s="313">
        <v>0</v>
      </c>
      <c r="R25" s="313">
        <v>5.4072790294627381E-4</v>
      </c>
      <c r="S25" s="313">
        <v>0</v>
      </c>
      <c r="T25" s="313">
        <v>0</v>
      </c>
      <c r="U25" s="313">
        <v>0</v>
      </c>
      <c r="V25" s="313">
        <v>0</v>
      </c>
      <c r="W25" s="313">
        <v>0.46686405268546444</v>
      </c>
      <c r="X25" s="313">
        <v>0</v>
      </c>
      <c r="Y25" s="313">
        <v>0</v>
      </c>
      <c r="Z25" s="313">
        <v>0</v>
      </c>
      <c r="AA25" s="313">
        <v>0</v>
      </c>
      <c r="AB25" s="313">
        <v>0</v>
      </c>
      <c r="AC25" s="313">
        <v>0</v>
      </c>
      <c r="AD25" s="313">
        <v>0</v>
      </c>
      <c r="AE25" s="313">
        <v>0</v>
      </c>
      <c r="AF25" s="313">
        <v>1.0305445504292967E-2</v>
      </c>
      <c r="AG25" s="313">
        <v>0</v>
      </c>
      <c r="AH25" s="313">
        <v>5.4847063422261309E-3</v>
      </c>
      <c r="AI25" s="313">
        <v>6.2686590554697974E-5</v>
      </c>
      <c r="AJ25" s="313">
        <v>0</v>
      </c>
      <c r="AK25" s="313">
        <v>0</v>
      </c>
      <c r="AL25" s="313">
        <v>4.389722338440287E-2</v>
      </c>
      <c r="AM25" s="313">
        <v>1.7951495060346942E-5</v>
      </c>
      <c r="AN25" s="313">
        <v>0</v>
      </c>
      <c r="AO25" s="313">
        <v>0</v>
      </c>
      <c r="AP25" s="314">
        <v>1.925485958676806E-2</v>
      </c>
      <c r="AQ25" s="313">
        <v>0</v>
      </c>
      <c r="AR25" s="313">
        <v>1.8347819774390428E-2</v>
      </c>
      <c r="AS25" s="313">
        <v>0</v>
      </c>
      <c r="AT25" s="313">
        <v>4.3762229269280077E-2</v>
      </c>
      <c r="AU25" s="313">
        <v>4.6500746819269738E-2</v>
      </c>
      <c r="AV25" s="313">
        <v>0.25741239892183287</v>
      </c>
      <c r="AW25" s="314">
        <v>2.1441168316499309E-2</v>
      </c>
      <c r="AX25" s="313">
        <v>2.9544133816305228E-2</v>
      </c>
      <c r="AY25" s="314">
        <v>6.0918084045392062E-2</v>
      </c>
      <c r="AZ25" s="314">
        <v>3.9923849040110072E-2</v>
      </c>
      <c r="BA25" s="313">
        <v>3.9509221567789729E-2</v>
      </c>
      <c r="BB25" s="314">
        <v>4.7557237573679044E-2</v>
      </c>
      <c r="BC25" s="313">
        <v>3.1558194311564029E-2</v>
      </c>
      <c r="BD25" s="314">
        <v>3.5084943055775343E-2</v>
      </c>
    </row>
    <row r="26" spans="1:56" x14ac:dyDescent="0.2">
      <c r="A26" s="281" t="s">
        <v>468</v>
      </c>
      <c r="B26" s="283" t="s">
        <v>50</v>
      </c>
      <c r="C26" s="313">
        <v>1.7271157167530224E-3</v>
      </c>
      <c r="D26" s="313">
        <v>0</v>
      </c>
      <c r="E26" s="313">
        <v>0</v>
      </c>
      <c r="F26" s="313">
        <v>5.2980132450331126E-3</v>
      </c>
      <c r="G26" s="313">
        <v>9.9142550911039649E-3</v>
      </c>
      <c r="H26" s="313">
        <v>1.6431924882629109E-2</v>
      </c>
      <c r="I26" s="313">
        <v>1.6874230466463476E-2</v>
      </c>
      <c r="J26" s="313">
        <v>3.6818562310348434E-3</v>
      </c>
      <c r="K26" s="313">
        <v>1.2124886329190664E-3</v>
      </c>
      <c r="L26" s="313">
        <v>2.2750727085092408E-3</v>
      </c>
      <c r="M26" s="313">
        <v>1.030194051097625E-2</v>
      </c>
      <c r="N26" s="313">
        <v>8.132278707420804E-3</v>
      </c>
      <c r="O26" s="313">
        <v>3.348701169938529E-2</v>
      </c>
      <c r="P26" s="313">
        <v>2.9963034734322332E-3</v>
      </c>
      <c r="Q26" s="313">
        <v>1.3384741394809917E-3</v>
      </c>
      <c r="R26" s="313">
        <v>3.1195840554592721E-3</v>
      </c>
      <c r="S26" s="313">
        <v>7.1851559415712597E-3</v>
      </c>
      <c r="T26" s="313">
        <v>5.4278221625907175E-3</v>
      </c>
      <c r="U26" s="313">
        <v>4.1315662392015879E-3</v>
      </c>
      <c r="V26" s="313">
        <v>7.7134637878165206E-3</v>
      </c>
      <c r="W26" s="313">
        <v>1.5772434212346772E-3</v>
      </c>
      <c r="X26" s="313">
        <v>5.0808095170387223E-2</v>
      </c>
      <c r="Y26" s="313">
        <v>3.3257593412568945E-3</v>
      </c>
      <c r="Z26" s="313">
        <v>8.8403536141445655E-3</v>
      </c>
      <c r="AA26" s="313">
        <v>3.4914865123397741E-3</v>
      </c>
      <c r="AB26" s="313">
        <v>3.8691847075080607E-3</v>
      </c>
      <c r="AC26" s="313">
        <v>6.375613279207033E-3</v>
      </c>
      <c r="AD26" s="313">
        <v>1.673250188629E-2</v>
      </c>
      <c r="AE26" s="313">
        <v>6.1084038062142834E-5</v>
      </c>
      <c r="AF26" s="313">
        <v>2.6257392152989971E-3</v>
      </c>
      <c r="AG26" s="313">
        <v>3.6834441777183112E-2</v>
      </c>
      <c r="AH26" s="313">
        <v>8.9294439558291801E-3</v>
      </c>
      <c r="AI26" s="313">
        <v>1.9652246138897812E-2</v>
      </c>
      <c r="AJ26" s="313">
        <v>3.2329638762619113E-3</v>
      </c>
      <c r="AK26" s="313">
        <v>5.0391513008335435E-2</v>
      </c>
      <c r="AL26" s="313">
        <v>5.9437238924418415E-3</v>
      </c>
      <c r="AM26" s="313">
        <v>5.7085754291903278E-3</v>
      </c>
      <c r="AN26" s="313">
        <v>1.5639097744360904E-2</v>
      </c>
      <c r="AO26" s="313">
        <v>3.6534525884938981E-2</v>
      </c>
      <c r="AP26" s="314">
        <v>7.2495355371895477E-3</v>
      </c>
      <c r="AQ26" s="313">
        <v>1.9940271077417873E-2</v>
      </c>
      <c r="AR26" s="313">
        <v>9.8560326923179068E-3</v>
      </c>
      <c r="AS26" s="313">
        <v>0</v>
      </c>
      <c r="AT26" s="313">
        <v>5.4550974967950885E-3</v>
      </c>
      <c r="AU26" s="313">
        <v>9.9335960697511209E-3</v>
      </c>
      <c r="AV26" s="313">
        <v>-4.3800539083557952E-3</v>
      </c>
      <c r="AW26" s="314">
        <v>8.1938890499846338E-3</v>
      </c>
      <c r="AX26" s="313">
        <v>1.118757044062668E-2</v>
      </c>
      <c r="AY26" s="314">
        <v>9.6623470884429855E-3</v>
      </c>
      <c r="AZ26" s="314">
        <v>8.8814058070493512E-3</v>
      </c>
      <c r="BA26" s="313">
        <v>1.0703124445329828E-2</v>
      </c>
      <c r="BB26" s="314">
        <v>1.7752433696953E-2</v>
      </c>
      <c r="BC26" s="313">
        <v>-8.406142483792532E-4</v>
      </c>
      <c r="BD26" s="314">
        <v>6.8278702927936016E-3</v>
      </c>
    </row>
    <row r="27" spans="1:56" x14ac:dyDescent="0.2">
      <c r="A27" s="281" t="s">
        <v>469</v>
      </c>
      <c r="B27" s="283" t="s">
        <v>36</v>
      </c>
      <c r="C27" s="313">
        <v>3.4542314335060447E-3</v>
      </c>
      <c r="D27" s="313">
        <v>0</v>
      </c>
      <c r="E27" s="313">
        <v>0</v>
      </c>
      <c r="F27" s="313">
        <v>3.9735099337748344E-3</v>
      </c>
      <c r="G27" s="313">
        <v>5.3590568060021436E-4</v>
      </c>
      <c r="H27" s="313">
        <v>2.3474178403755869E-3</v>
      </c>
      <c r="I27" s="313">
        <v>4.7635387441212684E-3</v>
      </c>
      <c r="J27" s="313">
        <v>3.2306163021868788E-3</v>
      </c>
      <c r="K27" s="313">
        <v>3.031221582297666E-4</v>
      </c>
      <c r="L27" s="313">
        <v>3.5181536729524347E-3</v>
      </c>
      <c r="M27" s="313">
        <v>5.7316250842886045E-3</v>
      </c>
      <c r="N27" s="313">
        <v>4.003868728221842E-3</v>
      </c>
      <c r="O27" s="313">
        <v>3.0983541542732502E-3</v>
      </c>
      <c r="P27" s="313">
        <v>3.8430848898369945E-3</v>
      </c>
      <c r="Q27" s="313">
        <v>1.738018658729049E-3</v>
      </c>
      <c r="R27" s="313">
        <v>1.6776429809358753E-3</v>
      </c>
      <c r="S27" s="313">
        <v>1.2633241215949467E-3</v>
      </c>
      <c r="T27" s="313">
        <v>3.2932853570775142E-3</v>
      </c>
      <c r="U27" s="313">
        <v>1.7476755149127311E-3</v>
      </c>
      <c r="V27" s="313">
        <v>1.6122403818796826E-3</v>
      </c>
      <c r="W27" s="313">
        <v>6.2720791019858508E-4</v>
      </c>
      <c r="X27" s="313">
        <v>1.5166595573249918E-3</v>
      </c>
      <c r="Y27" s="313">
        <v>6.6029674512545634E-4</v>
      </c>
      <c r="Z27" s="313">
        <v>1.3520540821632865E-2</v>
      </c>
      <c r="AA27" s="313">
        <v>3.0132006887315859E-2</v>
      </c>
      <c r="AB27" s="313">
        <v>2.9479502533394748E-3</v>
      </c>
      <c r="AC27" s="313">
        <v>3.0782257863671459E-3</v>
      </c>
      <c r="AD27" s="313">
        <v>2.6334087849333512E-3</v>
      </c>
      <c r="AE27" s="313">
        <v>9.0675860945580913E-3</v>
      </c>
      <c r="AF27" s="313">
        <v>5.4141348421651893E-3</v>
      </c>
      <c r="AG27" s="313">
        <v>4.7223643304080912E-3</v>
      </c>
      <c r="AH27" s="313">
        <v>8.2331672041434569E-3</v>
      </c>
      <c r="AI27" s="313">
        <v>5.5712707355487822E-3</v>
      </c>
      <c r="AJ27" s="313">
        <v>2.1930614829419972E-3</v>
      </c>
      <c r="AK27" s="313">
        <v>1.7681232634503663E-3</v>
      </c>
      <c r="AL27" s="313">
        <v>1.2750781981551212E-3</v>
      </c>
      <c r="AM27" s="313">
        <v>2.118276417120939E-3</v>
      </c>
      <c r="AN27" s="313">
        <v>0</v>
      </c>
      <c r="AO27" s="313">
        <v>0</v>
      </c>
      <c r="AP27" s="314">
        <v>3.796605254990973E-3</v>
      </c>
      <c r="AQ27" s="313">
        <v>0</v>
      </c>
      <c r="AR27" s="313">
        <v>0</v>
      </c>
      <c r="AS27" s="313">
        <v>0</v>
      </c>
      <c r="AT27" s="313">
        <v>0.61719182241414206</v>
      </c>
      <c r="AU27" s="313">
        <v>0.20313484136838886</v>
      </c>
      <c r="AV27" s="313">
        <v>0</v>
      </c>
      <c r="AW27" s="314">
        <v>0.11242129218851558</v>
      </c>
      <c r="AX27" s="313">
        <v>6.3029117550124344E-2</v>
      </c>
      <c r="AY27" s="314">
        <v>0</v>
      </c>
      <c r="AZ27" s="314">
        <v>5.9786814248909602E-2</v>
      </c>
      <c r="BA27" s="313">
        <v>4.3009621034721675E-2</v>
      </c>
      <c r="BB27" s="314">
        <v>0</v>
      </c>
      <c r="BC27" s="313">
        <v>0.12530894025187461</v>
      </c>
      <c r="BD27" s="314">
        <v>6.665352805659569E-2</v>
      </c>
    </row>
    <row r="28" spans="1:56" x14ac:dyDescent="0.2">
      <c r="A28" s="281" t="s">
        <v>470</v>
      </c>
      <c r="B28" s="283" t="s">
        <v>193</v>
      </c>
      <c r="C28" s="313">
        <v>8.6355785837651123E-3</v>
      </c>
      <c r="D28" s="313">
        <v>0</v>
      </c>
      <c r="E28" s="313">
        <v>0</v>
      </c>
      <c r="F28" s="313">
        <v>4.7682119205298017E-2</v>
      </c>
      <c r="G28" s="313">
        <v>1.4576634512325831E-2</v>
      </c>
      <c r="H28" s="313">
        <v>3.0516431924882629E-2</v>
      </c>
      <c r="I28" s="313">
        <v>5.7949659891407462E-2</v>
      </c>
      <c r="J28" s="313">
        <v>3.0089201632311394E-2</v>
      </c>
      <c r="K28" s="313">
        <v>7.7296150348590484E-3</v>
      </c>
      <c r="L28" s="313">
        <v>3.4407542921474812E-2</v>
      </c>
      <c r="M28" s="313">
        <v>5.7878174870757471E-2</v>
      </c>
      <c r="N28" s="313">
        <v>4.415649800601508E-2</v>
      </c>
      <c r="O28" s="313">
        <v>3.6684513186595283E-2</v>
      </c>
      <c r="P28" s="313">
        <v>2.4051849077496783E-2</v>
      </c>
      <c r="Q28" s="313">
        <v>1.3984058173682002E-2</v>
      </c>
      <c r="R28" s="313">
        <v>1.0883882149046793E-2</v>
      </c>
      <c r="S28" s="313">
        <v>9.7118041847611535E-3</v>
      </c>
      <c r="T28" s="313">
        <v>2.8907727023235959E-2</v>
      </c>
      <c r="U28" s="313">
        <v>9.267279375129351E-3</v>
      </c>
      <c r="V28" s="313">
        <v>5.5532724264744622E-3</v>
      </c>
      <c r="W28" s="313">
        <v>1.2562605495448131E-2</v>
      </c>
      <c r="X28" s="313">
        <v>1.8626475188397554E-2</v>
      </c>
      <c r="Y28" s="313">
        <v>3.1898158937310652E-3</v>
      </c>
      <c r="Z28" s="313">
        <v>0.10042179464956376</v>
      </c>
      <c r="AA28" s="313">
        <v>4.3332695618901858E-2</v>
      </c>
      <c r="AB28" s="313">
        <v>7.6738830032243202E-2</v>
      </c>
      <c r="AC28" s="313">
        <v>2.3569845341568502E-2</v>
      </c>
      <c r="AD28" s="313">
        <v>5.178050981610522E-3</v>
      </c>
      <c r="AE28" s="313">
        <v>4.7034709307849981E-3</v>
      </c>
      <c r="AF28" s="313">
        <v>1.724738878367859E-2</v>
      </c>
      <c r="AG28" s="313">
        <v>4.5649521860611549E-3</v>
      </c>
      <c r="AH28" s="313">
        <v>1.2093227792436236E-2</v>
      </c>
      <c r="AI28" s="313">
        <v>1.9213440005014928E-2</v>
      </c>
      <c r="AJ28" s="313">
        <v>1.0682165673954563E-2</v>
      </c>
      <c r="AK28" s="313">
        <v>4.4203081586259158E-3</v>
      </c>
      <c r="AL28" s="313">
        <v>5.439005439005439E-3</v>
      </c>
      <c r="AM28" s="313">
        <v>3.8338409617214284E-2</v>
      </c>
      <c r="AN28" s="313">
        <v>0</v>
      </c>
      <c r="AO28" s="313">
        <v>3.486697491093762E-3</v>
      </c>
      <c r="AP28" s="314">
        <v>2.0734409469637029E-2</v>
      </c>
      <c r="AQ28" s="313">
        <v>2.7567195037904891E-4</v>
      </c>
      <c r="AR28" s="313">
        <v>2.3010689098960483E-2</v>
      </c>
      <c r="AS28" s="313">
        <v>0</v>
      </c>
      <c r="AT28" s="313">
        <v>0</v>
      </c>
      <c r="AU28" s="313">
        <v>0</v>
      </c>
      <c r="AV28" s="313">
        <v>0</v>
      </c>
      <c r="AW28" s="314">
        <v>1.5050779886685061E-2</v>
      </c>
      <c r="AX28" s="313">
        <v>2.7564528433761559E-2</v>
      </c>
      <c r="AY28" s="314">
        <v>1.2885759198032423E-4</v>
      </c>
      <c r="AZ28" s="314">
        <v>8.0644913060474444E-3</v>
      </c>
      <c r="BA28" s="313">
        <v>1.8850328740612109E-2</v>
      </c>
      <c r="BB28" s="314">
        <v>4.2952094860170958E-2</v>
      </c>
      <c r="BC28" s="313">
        <v>-3.0169858269728147E-2</v>
      </c>
      <c r="BD28" s="314">
        <v>5.6007370566083167E-3</v>
      </c>
    </row>
    <row r="29" spans="1:56" x14ac:dyDescent="0.2">
      <c r="A29" s="281" t="s">
        <v>471</v>
      </c>
      <c r="B29" s="283" t="s">
        <v>286</v>
      </c>
      <c r="C29" s="313">
        <v>0</v>
      </c>
      <c r="D29" s="313">
        <v>0</v>
      </c>
      <c r="E29" s="313">
        <v>0</v>
      </c>
      <c r="F29" s="313">
        <v>3.9735099337748344E-3</v>
      </c>
      <c r="G29" s="313">
        <v>1.9292604501607716E-3</v>
      </c>
      <c r="H29" s="313">
        <v>1.5649452269170579E-3</v>
      </c>
      <c r="I29" s="313">
        <v>2.7854590961387078E-3</v>
      </c>
      <c r="J29" s="313">
        <v>2.498168881448153E-3</v>
      </c>
      <c r="K29" s="313">
        <v>4.546832373446499E-4</v>
      </c>
      <c r="L29" s="313">
        <v>1.0554461018857304E-3</v>
      </c>
      <c r="M29" s="313">
        <v>1.2736944631752455E-3</v>
      </c>
      <c r="N29" s="313">
        <v>9.5658280005829586E-4</v>
      </c>
      <c r="O29" s="313">
        <v>7.6839183025976599E-4</v>
      </c>
      <c r="P29" s="313">
        <v>6.5137032031135499E-4</v>
      </c>
      <c r="Q29" s="313">
        <v>6.1929400483448865E-4</v>
      </c>
      <c r="R29" s="313">
        <v>5.4072790294627381E-4</v>
      </c>
      <c r="S29" s="313">
        <v>6.3166206079747335E-4</v>
      </c>
      <c r="T29" s="313">
        <v>1.7686162102823688E-3</v>
      </c>
      <c r="U29" s="313">
        <v>5.8255850497091041E-4</v>
      </c>
      <c r="V29" s="313">
        <v>2.4236293322374314E-4</v>
      </c>
      <c r="W29" s="313">
        <v>3.5972218379036496E-4</v>
      </c>
      <c r="X29" s="313">
        <v>9.0051661216171387E-4</v>
      </c>
      <c r="Y29" s="313">
        <v>7.5254408451798339E-4</v>
      </c>
      <c r="Z29" s="313">
        <v>4.6224071185069627E-4</v>
      </c>
      <c r="AA29" s="313">
        <v>9.2356992538741148E-2</v>
      </c>
      <c r="AB29" s="313">
        <v>9.3965914325195767E-3</v>
      </c>
      <c r="AC29" s="313">
        <v>2.3510073967075934E-3</v>
      </c>
      <c r="AD29" s="313">
        <v>1.2871155297146154E-3</v>
      </c>
      <c r="AE29" s="313">
        <v>4.3776893944535696E-4</v>
      </c>
      <c r="AF29" s="313">
        <v>2.4049912281720906E-3</v>
      </c>
      <c r="AG29" s="313">
        <v>1.0231789382550863E-3</v>
      </c>
      <c r="AH29" s="313">
        <v>4.0188605492035567E-3</v>
      </c>
      <c r="AI29" s="313">
        <v>9.4735109975787306E-3</v>
      </c>
      <c r="AJ29" s="313">
        <v>4.5096757254863605E-3</v>
      </c>
      <c r="AK29" s="313">
        <v>2.2733013387218996E-3</v>
      </c>
      <c r="AL29" s="313">
        <v>8.0356490612900873E-4</v>
      </c>
      <c r="AM29" s="313">
        <v>9.3467450947539756E-3</v>
      </c>
      <c r="AN29" s="313">
        <v>0</v>
      </c>
      <c r="AO29" s="313">
        <v>1.0611688016372318E-3</v>
      </c>
      <c r="AP29" s="314">
        <v>2.8552206072950353E-3</v>
      </c>
      <c r="AQ29" s="313">
        <v>2.7567195037904891E-4</v>
      </c>
      <c r="AR29" s="313">
        <v>6.1785010473086027E-3</v>
      </c>
      <c r="AS29" s="313">
        <v>-3.2047751149212329E-4</v>
      </c>
      <c r="AT29" s="313">
        <v>0</v>
      </c>
      <c r="AU29" s="313">
        <v>0</v>
      </c>
      <c r="AV29" s="313">
        <v>0</v>
      </c>
      <c r="AW29" s="314">
        <v>4.0092582785366641E-3</v>
      </c>
      <c r="AX29" s="313">
        <v>4.8197224880294921E-3</v>
      </c>
      <c r="AY29" s="314">
        <v>3.3910584665026145E-3</v>
      </c>
      <c r="AZ29" s="314">
        <v>3.7198235661673042E-3</v>
      </c>
      <c r="BA29" s="313">
        <v>4.3659459556531152E-3</v>
      </c>
      <c r="BB29" s="314">
        <v>0</v>
      </c>
      <c r="BC29" s="313">
        <v>7.796487484008653E-3</v>
      </c>
      <c r="BD29" s="314">
        <v>6.766060575464649E-3</v>
      </c>
    </row>
    <row r="30" spans="1:56" x14ac:dyDescent="0.2">
      <c r="A30" s="281" t="s">
        <v>472</v>
      </c>
      <c r="B30" s="283" t="s">
        <v>282</v>
      </c>
      <c r="C30" s="313">
        <v>0</v>
      </c>
      <c r="D30" s="313">
        <v>0</v>
      </c>
      <c r="E30" s="313">
        <v>0</v>
      </c>
      <c r="F30" s="313">
        <v>3.9735099337748344E-3</v>
      </c>
      <c r="G30" s="313">
        <v>9.6463022508038582E-4</v>
      </c>
      <c r="H30" s="313">
        <v>0</v>
      </c>
      <c r="I30" s="313">
        <v>1.009224310195184E-3</v>
      </c>
      <c r="J30" s="313">
        <v>2.3542952809459034E-3</v>
      </c>
      <c r="K30" s="313">
        <v>0</v>
      </c>
      <c r="L30" s="313">
        <v>4.6908715639365793E-5</v>
      </c>
      <c r="M30" s="313">
        <v>2.0229265003371545E-3</v>
      </c>
      <c r="N30" s="313">
        <v>1.4044013408058084E-4</v>
      </c>
      <c r="O30" s="313">
        <v>1.6111441602220899E-4</v>
      </c>
      <c r="P30" s="313">
        <v>8.1421290038919373E-5</v>
      </c>
      <c r="Q30" s="313">
        <v>2.7968116347364006E-4</v>
      </c>
      <c r="R30" s="313">
        <v>2.7729636048526865E-5</v>
      </c>
      <c r="S30" s="313">
        <v>5.5270430319778914E-4</v>
      </c>
      <c r="T30" s="313">
        <v>7.9282795633347559E-4</v>
      </c>
      <c r="U30" s="313">
        <v>2.2995730459378041E-4</v>
      </c>
      <c r="V30" s="313">
        <v>1.7913782020885361E-4</v>
      </c>
      <c r="W30" s="313">
        <v>3.6894582952857948E-4</v>
      </c>
      <c r="X30" s="313">
        <v>2.8437366699843596E-4</v>
      </c>
      <c r="Y30" s="313">
        <v>1.9954556047541367E-3</v>
      </c>
      <c r="Z30" s="313">
        <v>1.2133818686080777E-2</v>
      </c>
      <c r="AA30" s="313">
        <v>2.0088004591543905E-3</v>
      </c>
      <c r="AB30" s="313">
        <v>0</v>
      </c>
      <c r="AC30" s="313">
        <v>1.3747416133290166E-3</v>
      </c>
      <c r="AD30" s="313">
        <v>3.3583359223588244E-3</v>
      </c>
      <c r="AE30" s="313">
        <v>1.0180673010357138E-5</v>
      </c>
      <c r="AF30" s="313">
        <v>6.6689128742549756E-3</v>
      </c>
      <c r="AG30" s="313">
        <v>3.030183778678525E-3</v>
      </c>
      <c r="AH30" s="313">
        <v>2.7509039382390306E-2</v>
      </c>
      <c r="AI30" s="313">
        <v>4.8190316488924065E-3</v>
      </c>
      <c r="AJ30" s="313">
        <v>3.7168788513711783E-3</v>
      </c>
      <c r="AK30" s="313">
        <v>0</v>
      </c>
      <c r="AL30" s="313">
        <v>3.5861574323112785E-4</v>
      </c>
      <c r="AM30" s="313">
        <v>1.8884972803484983E-2</v>
      </c>
      <c r="AN30" s="313">
        <v>0</v>
      </c>
      <c r="AO30" s="313">
        <v>1.1066474645645419E-2</v>
      </c>
      <c r="AP30" s="314">
        <v>3.2445247431417911E-3</v>
      </c>
      <c r="AQ30" s="313">
        <v>0</v>
      </c>
      <c r="AR30" s="313">
        <v>9.5612281574628043E-4</v>
      </c>
      <c r="AS30" s="313">
        <v>7.1706843196362577E-3</v>
      </c>
      <c r="AT30" s="313">
        <v>0</v>
      </c>
      <c r="AU30" s="313">
        <v>0</v>
      </c>
      <c r="AV30" s="313">
        <v>0</v>
      </c>
      <c r="AW30" s="314">
        <v>1.4539132085584091E-3</v>
      </c>
      <c r="AX30" s="313">
        <v>3.8368051145977002E-3</v>
      </c>
      <c r="AY30" s="314">
        <v>1.3806170569320454E-5</v>
      </c>
      <c r="AZ30" s="314">
        <v>7.7967009458848005E-4</v>
      </c>
      <c r="BA30" s="313">
        <v>2.6225327748731334E-3</v>
      </c>
      <c r="BB30" s="314">
        <v>1.0030887362671324E-3</v>
      </c>
      <c r="BC30" s="313">
        <v>5.3481904213845035E-4</v>
      </c>
      <c r="BD30" s="314">
        <v>3.5127983330145766E-3</v>
      </c>
    </row>
    <row r="31" spans="1:56" x14ac:dyDescent="0.2">
      <c r="A31" s="281" t="s">
        <v>473</v>
      </c>
      <c r="B31" s="283" t="s">
        <v>385</v>
      </c>
      <c r="C31" s="313">
        <v>7.426597582037997E-2</v>
      </c>
      <c r="D31" s="313">
        <v>5.8823529411764705E-2</v>
      </c>
      <c r="E31" s="313">
        <v>7.6923076923076927E-2</v>
      </c>
      <c r="F31" s="313">
        <v>2.5165562913907286E-2</v>
      </c>
      <c r="G31" s="313">
        <v>8.1296891747052513E-2</v>
      </c>
      <c r="H31" s="313">
        <v>7.6682316118935834E-2</v>
      </c>
      <c r="I31" s="313">
        <v>8.6914397594009249E-2</v>
      </c>
      <c r="J31" s="313">
        <v>4.0206131631265039E-2</v>
      </c>
      <c r="K31" s="313">
        <v>1.0609275538041831E-2</v>
      </c>
      <c r="L31" s="313">
        <v>6.0324608312224408E-2</v>
      </c>
      <c r="M31" s="313">
        <v>3.8510526710122124E-2</v>
      </c>
      <c r="N31" s="313">
        <v>2.3191170820249879E-2</v>
      </c>
      <c r="O31" s="313">
        <v>3.9398671425738649E-2</v>
      </c>
      <c r="P31" s="313">
        <v>4.629614551612956E-2</v>
      </c>
      <c r="Q31" s="313">
        <v>4.5268394030804883E-2</v>
      </c>
      <c r="R31" s="313">
        <v>4.148353552859619E-2</v>
      </c>
      <c r="S31" s="313">
        <v>4.9506514015001973E-2</v>
      </c>
      <c r="T31" s="313">
        <v>4.2995669939623102E-2</v>
      </c>
      <c r="U31" s="313">
        <v>5.2008677055626673E-2</v>
      </c>
      <c r="V31" s="313">
        <v>4.3699090612124472E-2</v>
      </c>
      <c r="W31" s="313">
        <v>4.0168977189924092E-2</v>
      </c>
      <c r="X31" s="313">
        <v>7.4079340253092568E-2</v>
      </c>
      <c r="Y31" s="313">
        <v>5.9004311349335821E-2</v>
      </c>
      <c r="Z31" s="313">
        <v>1.7565147050326458E-2</v>
      </c>
      <c r="AA31" s="313">
        <v>1.8366175626554428E-2</v>
      </c>
      <c r="AB31" s="313">
        <v>1.5292491939198526E-2</v>
      </c>
      <c r="AC31" s="313">
        <v>1.1421313475954474E-2</v>
      </c>
      <c r="AD31" s="313">
        <v>5.6958560797715739E-3</v>
      </c>
      <c r="AE31" s="313">
        <v>1.4490491251408326E-3</v>
      </c>
      <c r="AF31" s="313">
        <v>1.0258972243845197E-2</v>
      </c>
      <c r="AG31" s="313">
        <v>1.6764393372948723E-2</v>
      </c>
      <c r="AH31" s="313">
        <v>9.9311052477279397E-3</v>
      </c>
      <c r="AI31" s="313">
        <v>2.1642545389009473E-2</v>
      </c>
      <c r="AJ31" s="313">
        <v>6.2733913688101356E-2</v>
      </c>
      <c r="AK31" s="313">
        <v>4.0919424096994193E-2</v>
      </c>
      <c r="AL31" s="313">
        <v>2.609261583620558E-2</v>
      </c>
      <c r="AM31" s="313">
        <v>8.7034831884248764E-2</v>
      </c>
      <c r="AN31" s="313">
        <v>0.12345864661654135</v>
      </c>
      <c r="AO31" s="313">
        <v>6.2154172667323579E-2</v>
      </c>
      <c r="AP31" s="314">
        <v>3.5119245830837482E-2</v>
      </c>
      <c r="AQ31" s="313">
        <v>9.6829772570640932E-2</v>
      </c>
      <c r="AR31" s="313">
        <v>0.15672180898436738</v>
      </c>
      <c r="AS31" s="313">
        <v>7.0104455638901966E-5</v>
      </c>
      <c r="AT31" s="313">
        <v>2.9296268807772755E-2</v>
      </c>
      <c r="AU31" s="313">
        <v>0.10336698518958412</v>
      </c>
      <c r="AV31" s="313">
        <v>6.9070080862533689E-2</v>
      </c>
      <c r="AW31" s="314">
        <v>0.11337802727360598</v>
      </c>
      <c r="AX31" s="313">
        <v>9.3154372192129131E-2</v>
      </c>
      <c r="AY31" s="314">
        <v>5.1635735365952277E-2</v>
      </c>
      <c r="AZ31" s="314">
        <v>8.447092935567177E-2</v>
      </c>
      <c r="BA31" s="313">
        <v>7.9967098792578309E-2</v>
      </c>
      <c r="BB31" s="314">
        <v>0.1072480813867584</v>
      </c>
      <c r="BC31" s="313">
        <v>5.9508779354565673E-2</v>
      </c>
      <c r="BD31" s="314">
        <v>6.4969779578781334E-2</v>
      </c>
    </row>
    <row r="32" spans="1:56" x14ac:dyDescent="0.2">
      <c r="A32" s="281" t="s">
        <v>474</v>
      </c>
      <c r="B32" s="283" t="s">
        <v>37</v>
      </c>
      <c r="C32" s="313">
        <v>5.1813471502590676E-3</v>
      </c>
      <c r="D32" s="313">
        <v>0</v>
      </c>
      <c r="E32" s="313">
        <v>0</v>
      </c>
      <c r="F32" s="313">
        <v>5.1655629139072845E-2</v>
      </c>
      <c r="G32" s="313">
        <v>4.5016077170418004E-3</v>
      </c>
      <c r="H32" s="313">
        <v>1.7996870109546165E-2</v>
      </c>
      <c r="I32" s="313">
        <v>7.7306582160951093E-3</v>
      </c>
      <c r="J32" s="313">
        <v>5.9511352935021451E-3</v>
      </c>
      <c r="K32" s="313">
        <v>3.1827826614125492E-3</v>
      </c>
      <c r="L32" s="313">
        <v>2.8379772961816306E-3</v>
      </c>
      <c r="M32" s="313">
        <v>1.078894133513149E-2</v>
      </c>
      <c r="N32" s="313">
        <v>3.8316308279343378E-3</v>
      </c>
      <c r="O32" s="313">
        <v>7.7087051358318464E-3</v>
      </c>
      <c r="P32" s="313">
        <v>1.130127505740201E-2</v>
      </c>
      <c r="Q32" s="313">
        <v>6.1330083704576781E-3</v>
      </c>
      <c r="R32" s="313">
        <v>6.4748700173310227E-3</v>
      </c>
      <c r="S32" s="313">
        <v>1.0975128306356099E-2</v>
      </c>
      <c r="T32" s="313">
        <v>5.7327559919497471E-3</v>
      </c>
      <c r="U32" s="313">
        <v>5.7795935887903476E-3</v>
      </c>
      <c r="V32" s="313">
        <v>6.143373481280098E-3</v>
      </c>
      <c r="W32" s="313">
        <v>3.8370366270972264E-3</v>
      </c>
      <c r="X32" s="313">
        <v>1.5924925351912412E-2</v>
      </c>
      <c r="Y32" s="313">
        <v>1.2565058649887361E-2</v>
      </c>
      <c r="Z32" s="313">
        <v>1.8836309007915872E-2</v>
      </c>
      <c r="AA32" s="313">
        <v>2.3722976850966138E-2</v>
      </c>
      <c r="AB32" s="313">
        <v>2.6439428834638415E-2</v>
      </c>
      <c r="AC32" s="313">
        <v>1.7647498318930092E-2</v>
      </c>
      <c r="AD32" s="313">
        <v>4.8081901972097704E-2</v>
      </c>
      <c r="AE32" s="313">
        <v>7.692177170858841E-2</v>
      </c>
      <c r="AF32" s="313">
        <v>1.7683075600376432E-2</v>
      </c>
      <c r="AG32" s="313">
        <v>4.5649521860611549E-3</v>
      </c>
      <c r="AH32" s="313">
        <v>2.1230333235610282E-2</v>
      </c>
      <c r="AI32" s="313">
        <v>6.8171667228234039E-3</v>
      </c>
      <c r="AJ32" s="313">
        <v>7.0219151707344701E-3</v>
      </c>
      <c r="AK32" s="313">
        <v>2.7153321545844912E-2</v>
      </c>
      <c r="AL32" s="313">
        <v>8.3743417076750405E-3</v>
      </c>
      <c r="AM32" s="313">
        <v>6.6899238258226277E-3</v>
      </c>
      <c r="AN32" s="313">
        <v>0</v>
      </c>
      <c r="AO32" s="313">
        <v>2.1981353748199801E-3</v>
      </c>
      <c r="AP32" s="314">
        <v>1.6388312591480807E-2</v>
      </c>
      <c r="AQ32" s="313">
        <v>2.2972662531587412E-5</v>
      </c>
      <c r="AR32" s="313">
        <v>5.7539116932049765E-2</v>
      </c>
      <c r="AS32" s="313">
        <v>0</v>
      </c>
      <c r="AT32" s="313">
        <v>0</v>
      </c>
      <c r="AU32" s="313">
        <v>0</v>
      </c>
      <c r="AV32" s="313">
        <v>0</v>
      </c>
      <c r="AW32" s="314">
        <v>3.7618267910132883E-2</v>
      </c>
      <c r="AX32" s="313">
        <v>3.5386555514175647E-2</v>
      </c>
      <c r="AY32" s="314">
        <v>2.7770125945147427E-3</v>
      </c>
      <c r="AZ32" s="314">
        <v>2.1305955103560995E-2</v>
      </c>
      <c r="BA32" s="313">
        <v>2.5029015122945187E-2</v>
      </c>
      <c r="BB32" s="314">
        <v>3.0768451917377041E-2</v>
      </c>
      <c r="BC32" s="313">
        <v>1.0935726879721197E-2</v>
      </c>
      <c r="BD32" s="314">
        <v>2.1873844101654008E-2</v>
      </c>
    </row>
    <row r="33" spans="1:56" x14ac:dyDescent="0.2">
      <c r="A33" s="281" t="s">
        <v>475</v>
      </c>
      <c r="B33" s="283" t="s">
        <v>38</v>
      </c>
      <c r="C33" s="313">
        <v>1.7271157167530224E-3</v>
      </c>
      <c r="D33" s="313">
        <v>0</v>
      </c>
      <c r="E33" s="313">
        <v>0</v>
      </c>
      <c r="F33" s="313">
        <v>7.9470198675496689E-3</v>
      </c>
      <c r="G33" s="313">
        <v>1.5541264737406217E-3</v>
      </c>
      <c r="H33" s="313">
        <v>3.1298904538341159E-3</v>
      </c>
      <c r="I33" s="313">
        <v>1.0899622550107986E-3</v>
      </c>
      <c r="J33" s="313">
        <v>1.7395626242544733E-3</v>
      </c>
      <c r="K33" s="313">
        <v>3.031221582297666E-4</v>
      </c>
      <c r="L33" s="313">
        <v>5.6290458767238951E-4</v>
      </c>
      <c r="M33" s="313">
        <v>2.2851577133438227E-3</v>
      </c>
      <c r="N33" s="313">
        <v>9.8043112471348881E-4</v>
      </c>
      <c r="O33" s="313">
        <v>9.0471941304778902E-4</v>
      </c>
      <c r="P33" s="313">
        <v>3.2079988275334234E-3</v>
      </c>
      <c r="Q33" s="313">
        <v>1.877859240465869E-3</v>
      </c>
      <c r="R33" s="313">
        <v>1.6499133448873483E-3</v>
      </c>
      <c r="S33" s="313">
        <v>1.8949861823924202E-3</v>
      </c>
      <c r="T33" s="313">
        <v>3.6592059523083488E-4</v>
      </c>
      <c r="U33" s="313">
        <v>1.8703194106960807E-3</v>
      </c>
      <c r="V33" s="313">
        <v>1.8651408339392407E-3</v>
      </c>
      <c r="W33" s="313">
        <v>3.8739312100500846E-4</v>
      </c>
      <c r="X33" s="313">
        <v>1.5640551684913977E-3</v>
      </c>
      <c r="Y33" s="313">
        <v>3.4374271731531111E-3</v>
      </c>
      <c r="Z33" s="313">
        <v>2.1956433812908072E-3</v>
      </c>
      <c r="AA33" s="313">
        <v>2.8697149416491294E-4</v>
      </c>
      <c r="AB33" s="313">
        <v>8.2911100875172731E-4</v>
      </c>
      <c r="AC33" s="313">
        <v>2.7290613403730731E-2</v>
      </c>
      <c r="AD33" s="313">
        <v>1.436539286612519E-2</v>
      </c>
      <c r="AE33" s="313">
        <v>3.7037288411679269E-2</v>
      </c>
      <c r="AF33" s="313">
        <v>1.5876427600469381E-2</v>
      </c>
      <c r="AG33" s="313">
        <v>2.117193341466294E-2</v>
      </c>
      <c r="AH33" s="313">
        <v>1.6124303723248313E-3</v>
      </c>
      <c r="AI33" s="313">
        <v>7.2481370328869527E-3</v>
      </c>
      <c r="AJ33" s="313">
        <v>1.949559585892334E-2</v>
      </c>
      <c r="AK33" s="313">
        <v>1.5407931295781763E-2</v>
      </c>
      <c r="AL33" s="313">
        <v>5.3659540839028023E-3</v>
      </c>
      <c r="AM33" s="313">
        <v>9.9511120951189889E-3</v>
      </c>
      <c r="AN33" s="313">
        <v>0</v>
      </c>
      <c r="AO33" s="313">
        <v>2.4255286894565301E-2</v>
      </c>
      <c r="AP33" s="314">
        <v>1.0025147817453575E-2</v>
      </c>
      <c r="AQ33" s="313">
        <v>0</v>
      </c>
      <c r="AR33" s="313">
        <v>0.19452761335809809</v>
      </c>
      <c r="AS33" s="313">
        <v>1.5022383351193279E-4</v>
      </c>
      <c r="AT33" s="313">
        <v>0</v>
      </c>
      <c r="AU33" s="313">
        <v>3.8258741384584932E-2</v>
      </c>
      <c r="AV33" s="313">
        <v>0</v>
      </c>
      <c r="AW33" s="314">
        <v>0.12842533443765913</v>
      </c>
      <c r="AX33" s="313">
        <v>7.738056804178195E-2</v>
      </c>
      <c r="AY33" s="314">
        <v>2.7487428166823247E-2</v>
      </c>
      <c r="AZ33" s="314">
        <v>8.1167258165297448E-2</v>
      </c>
      <c r="BA33" s="313">
        <v>6.1533359978383266E-2</v>
      </c>
      <c r="BB33" s="314">
        <v>0</v>
      </c>
      <c r="BC33" s="313">
        <v>0.17012084071747038</v>
      </c>
      <c r="BD33" s="314">
        <v>9.536042022841118E-2</v>
      </c>
    </row>
    <row r="34" spans="1:56" x14ac:dyDescent="0.2">
      <c r="A34" s="281" t="s">
        <v>476</v>
      </c>
      <c r="B34" s="283" t="s">
        <v>477</v>
      </c>
      <c r="C34" s="313">
        <v>2.9360967184801381E-2</v>
      </c>
      <c r="D34" s="313">
        <v>5.8823529411764705E-2</v>
      </c>
      <c r="E34" s="313">
        <v>0</v>
      </c>
      <c r="F34" s="313">
        <v>2.3841059602649008E-2</v>
      </c>
      <c r="G34" s="313">
        <v>2.7384780278670955E-2</v>
      </c>
      <c r="H34" s="313">
        <v>1.7214397496087636E-2</v>
      </c>
      <c r="I34" s="313">
        <v>3.5080637022384592E-2</v>
      </c>
      <c r="J34" s="313">
        <v>2.1685675421157267E-2</v>
      </c>
      <c r="K34" s="313">
        <v>1.9096695968475297E-2</v>
      </c>
      <c r="L34" s="313">
        <v>1.723895299746693E-2</v>
      </c>
      <c r="M34" s="313">
        <v>4.5515846257585972E-2</v>
      </c>
      <c r="N34" s="313">
        <v>1.6982656968347973E-2</v>
      </c>
      <c r="O34" s="313">
        <v>2.7736466389054134E-2</v>
      </c>
      <c r="P34" s="313">
        <v>2.0387891025745411E-2</v>
      </c>
      <c r="Q34" s="313">
        <v>1.5941826317997482E-2</v>
      </c>
      <c r="R34" s="313">
        <v>1.3698440207972271E-2</v>
      </c>
      <c r="S34" s="313">
        <v>1.6186340307935254E-2</v>
      </c>
      <c r="T34" s="313">
        <v>1.7015307678233824E-2</v>
      </c>
      <c r="U34" s="313">
        <v>1.8480902045853488E-2</v>
      </c>
      <c r="V34" s="313">
        <v>1.9842147967839494E-2</v>
      </c>
      <c r="W34" s="313">
        <v>1.4564136620640674E-2</v>
      </c>
      <c r="X34" s="313">
        <v>8.4269396653869857E-2</v>
      </c>
      <c r="Y34" s="313">
        <v>2.6441000543773789E-2</v>
      </c>
      <c r="Z34" s="313">
        <v>3.2934650719362107E-2</v>
      </c>
      <c r="AA34" s="313">
        <v>1.2722402907977808E-2</v>
      </c>
      <c r="AB34" s="313">
        <v>4.3390142791340396E-2</v>
      </c>
      <c r="AC34" s="313">
        <v>2.095484770751874E-2</v>
      </c>
      <c r="AD34" s="313">
        <v>2.847928039885787E-2</v>
      </c>
      <c r="AE34" s="313">
        <v>7.3640201441583294E-4</v>
      </c>
      <c r="AF34" s="313">
        <v>4.7716420164747711E-2</v>
      </c>
      <c r="AG34" s="313">
        <v>2.1683522883790485E-2</v>
      </c>
      <c r="AH34" s="313">
        <v>2.3368025017101533E-2</v>
      </c>
      <c r="AI34" s="313">
        <v>1.9840305910561906E-2</v>
      </c>
      <c r="AJ34" s="313">
        <v>1.2154502725882759E-2</v>
      </c>
      <c r="AK34" s="313">
        <v>2.6900732508209145E-2</v>
      </c>
      <c r="AL34" s="313">
        <v>9.0782911295731808E-3</v>
      </c>
      <c r="AM34" s="313">
        <v>2.7142660531244579E-2</v>
      </c>
      <c r="AN34" s="313">
        <v>9.7894736842105257E-2</v>
      </c>
      <c r="AO34" s="313">
        <v>7.5873569317062073E-2</v>
      </c>
      <c r="AP34" s="314">
        <v>2.0698488639147427E-2</v>
      </c>
      <c r="AQ34" s="313">
        <v>2.7107741787273144E-2</v>
      </c>
      <c r="AR34" s="313">
        <v>4.8668421919292611E-2</v>
      </c>
      <c r="AS34" s="313">
        <v>7.7114901202792157E-4</v>
      </c>
      <c r="AT34" s="313">
        <v>2.9215302611159842E-3</v>
      </c>
      <c r="AU34" s="313">
        <v>6.4604365743490075E-3</v>
      </c>
      <c r="AV34" s="313">
        <v>4.9191374663072773E-2</v>
      </c>
      <c r="AW34" s="314">
        <v>3.3383861447627582E-2</v>
      </c>
      <c r="AX34" s="313">
        <v>3.7223558313898883E-2</v>
      </c>
      <c r="AY34" s="314">
        <v>5.7887958323773109E-2</v>
      </c>
      <c r="AZ34" s="314">
        <v>4.4856424352301305E-2</v>
      </c>
      <c r="BA34" s="313">
        <v>4.3787046747027804E-2</v>
      </c>
      <c r="BB34" s="314">
        <v>2.2103860890900561E-2</v>
      </c>
      <c r="BC34" s="313">
        <v>6.9791627017587093E-2</v>
      </c>
      <c r="BD34" s="314">
        <v>5.5707059478746677E-2</v>
      </c>
    </row>
    <row r="35" spans="1:56" x14ac:dyDescent="0.2">
      <c r="A35" s="281" t="s">
        <v>478</v>
      </c>
      <c r="B35" s="283" t="s">
        <v>194</v>
      </c>
      <c r="C35" s="313">
        <v>1.7271157167530224E-3</v>
      </c>
      <c r="D35" s="313">
        <v>0</v>
      </c>
      <c r="E35" s="313">
        <v>0</v>
      </c>
      <c r="F35" s="313">
        <v>7.9470198675496689E-3</v>
      </c>
      <c r="G35" s="313">
        <v>3.5369774919614149E-3</v>
      </c>
      <c r="H35" s="313">
        <v>4.6948356807511738E-3</v>
      </c>
      <c r="I35" s="313">
        <v>4.3396645338392914E-3</v>
      </c>
      <c r="J35" s="313">
        <v>1.124175996651669E-2</v>
      </c>
      <c r="K35" s="313">
        <v>6.062443164595332E-4</v>
      </c>
      <c r="L35" s="313">
        <v>3.5416080307721174E-3</v>
      </c>
      <c r="M35" s="313">
        <v>5.0573162508428865E-3</v>
      </c>
      <c r="N35" s="313">
        <v>1.7170793751738939E-3</v>
      </c>
      <c r="O35" s="313">
        <v>2.6026174895895302E-3</v>
      </c>
      <c r="P35" s="313">
        <v>5.9600384308488982E-3</v>
      </c>
      <c r="Q35" s="313">
        <v>6.7722796012545695E-3</v>
      </c>
      <c r="R35" s="313">
        <v>9.7192374350086649E-3</v>
      </c>
      <c r="S35" s="313">
        <v>6.3955783655744178E-3</v>
      </c>
      <c r="T35" s="313">
        <v>6.5255839482832225E-3</v>
      </c>
      <c r="U35" s="313">
        <v>1.2187737143470363E-2</v>
      </c>
      <c r="V35" s="313">
        <v>1.8935921347959409E-2</v>
      </c>
      <c r="W35" s="313">
        <v>2.1491094570039752E-3</v>
      </c>
      <c r="X35" s="313">
        <v>5.213517228304659E-3</v>
      </c>
      <c r="Y35" s="313">
        <v>8.5255962091198637E-3</v>
      </c>
      <c r="Z35" s="313">
        <v>6.1246894320217257E-3</v>
      </c>
      <c r="AA35" s="313">
        <v>4.0176009183087814E-2</v>
      </c>
      <c r="AB35" s="313">
        <v>9.6729617687701525E-3</v>
      </c>
      <c r="AC35" s="313">
        <v>3.8592384130700069E-2</v>
      </c>
      <c r="AD35" s="313">
        <v>5.8349237347062564E-2</v>
      </c>
      <c r="AE35" s="313">
        <v>3.2646024786545224E-3</v>
      </c>
      <c r="AF35" s="313">
        <v>1.0979307780785631E-2</v>
      </c>
      <c r="AG35" s="313">
        <v>0.18432962103026249</v>
      </c>
      <c r="AH35" s="313">
        <v>3.064839245578032E-2</v>
      </c>
      <c r="AI35" s="313">
        <v>3.2416803140598187E-2</v>
      </c>
      <c r="AJ35" s="313">
        <v>1.1207264902264619E-2</v>
      </c>
      <c r="AK35" s="313">
        <v>7.160899216973983E-2</v>
      </c>
      <c r="AL35" s="313">
        <v>2.5846897641769437E-2</v>
      </c>
      <c r="AM35" s="313">
        <v>2.0386914556867343E-2</v>
      </c>
      <c r="AN35" s="313">
        <v>0</v>
      </c>
      <c r="AO35" s="313">
        <v>5.8061093003865687E-2</v>
      </c>
      <c r="AP35" s="314">
        <v>1.5525241826473911E-2</v>
      </c>
      <c r="AQ35" s="313">
        <v>1.1647139903514818E-2</v>
      </c>
      <c r="AR35" s="313">
        <v>4.333006953137588E-2</v>
      </c>
      <c r="AS35" s="313">
        <v>6.5096994521837538E-5</v>
      </c>
      <c r="AT35" s="313">
        <v>5.1676674988192429E-2</v>
      </c>
      <c r="AU35" s="313">
        <v>7.1316741348593643E-2</v>
      </c>
      <c r="AV35" s="313">
        <v>-6.1320754716981132E-2</v>
      </c>
      <c r="AW35" s="314">
        <v>3.9683380301906927E-2</v>
      </c>
      <c r="AX35" s="313">
        <v>3.5662274241903553E-2</v>
      </c>
      <c r="AY35" s="314">
        <v>4.0695331344806481E-3</v>
      </c>
      <c r="AZ35" s="314">
        <v>2.3009348038204758E-2</v>
      </c>
      <c r="BA35" s="313">
        <v>2.5627693478352566E-2</v>
      </c>
      <c r="BB35" s="314">
        <v>5.728731604888998E-2</v>
      </c>
      <c r="BC35" s="313">
        <v>-1.4556884037167666E-2</v>
      </c>
      <c r="BD35" s="314">
        <v>8.2232812934346748E-3</v>
      </c>
    </row>
    <row r="36" spans="1:56" x14ac:dyDescent="0.2">
      <c r="A36" s="281" t="s">
        <v>479</v>
      </c>
      <c r="B36" s="283" t="s">
        <v>39</v>
      </c>
      <c r="C36" s="313">
        <v>0</v>
      </c>
      <c r="D36" s="313">
        <v>0</v>
      </c>
      <c r="E36" s="313">
        <v>0</v>
      </c>
      <c r="F36" s="313">
        <v>0</v>
      </c>
      <c r="G36" s="313">
        <v>0</v>
      </c>
      <c r="H36" s="313">
        <v>0</v>
      </c>
      <c r="I36" s="313">
        <v>0</v>
      </c>
      <c r="J36" s="313">
        <v>0</v>
      </c>
      <c r="K36" s="313">
        <v>0</v>
      </c>
      <c r="L36" s="313">
        <v>0</v>
      </c>
      <c r="M36" s="313">
        <v>0</v>
      </c>
      <c r="N36" s="313">
        <v>0</v>
      </c>
      <c r="O36" s="313">
        <v>0</v>
      </c>
      <c r="P36" s="313">
        <v>0</v>
      </c>
      <c r="Q36" s="313">
        <v>0</v>
      </c>
      <c r="R36" s="313">
        <v>0</v>
      </c>
      <c r="S36" s="313">
        <v>0</v>
      </c>
      <c r="T36" s="313">
        <v>0</v>
      </c>
      <c r="U36" s="313">
        <v>0</v>
      </c>
      <c r="V36" s="313">
        <v>0</v>
      </c>
      <c r="W36" s="313">
        <v>0</v>
      </c>
      <c r="X36" s="313">
        <v>0</v>
      </c>
      <c r="Y36" s="313">
        <v>0</v>
      </c>
      <c r="Z36" s="313">
        <v>0</v>
      </c>
      <c r="AA36" s="313">
        <v>0</v>
      </c>
      <c r="AB36" s="313">
        <v>0</v>
      </c>
      <c r="AC36" s="313">
        <v>0</v>
      </c>
      <c r="AD36" s="313">
        <v>0</v>
      </c>
      <c r="AE36" s="313">
        <v>0</v>
      </c>
      <c r="AF36" s="313">
        <v>0</v>
      </c>
      <c r="AG36" s="313">
        <v>0</v>
      </c>
      <c r="AH36" s="313">
        <v>0</v>
      </c>
      <c r="AI36" s="313">
        <v>0</v>
      </c>
      <c r="AJ36" s="313">
        <v>0</v>
      </c>
      <c r="AK36" s="313">
        <v>0</v>
      </c>
      <c r="AL36" s="313">
        <v>0</v>
      </c>
      <c r="AM36" s="313">
        <v>0</v>
      </c>
      <c r="AN36" s="313">
        <v>0</v>
      </c>
      <c r="AO36" s="313">
        <v>0.18964602440688244</v>
      </c>
      <c r="AP36" s="314">
        <v>8.0967493590073422E-4</v>
      </c>
      <c r="AQ36" s="313">
        <v>0</v>
      </c>
      <c r="AR36" s="313">
        <v>3.8129823772400278E-3</v>
      </c>
      <c r="AS36" s="313">
        <v>0.37583499414127047</v>
      </c>
      <c r="AT36" s="313">
        <v>0</v>
      </c>
      <c r="AU36" s="313">
        <v>0</v>
      </c>
      <c r="AV36" s="313">
        <v>0</v>
      </c>
      <c r="AW36" s="314">
        <v>4.5933702252234261E-2</v>
      </c>
      <c r="AX36" s="313">
        <v>2.5051540429209294E-2</v>
      </c>
      <c r="AY36" s="314">
        <v>0</v>
      </c>
      <c r="AZ36" s="314">
        <v>2.4428021337043408E-2</v>
      </c>
      <c r="BA36" s="313">
        <v>1.709459535649448E-2</v>
      </c>
      <c r="BB36" s="314">
        <v>0</v>
      </c>
      <c r="BC36" s="313">
        <v>5.1199407505659468E-2</v>
      </c>
      <c r="BD36" s="314">
        <v>2.6492097902708917E-2</v>
      </c>
    </row>
    <row r="37" spans="1:56" x14ac:dyDescent="0.2">
      <c r="A37" s="281" t="s">
        <v>480</v>
      </c>
      <c r="B37" s="283" t="s">
        <v>40</v>
      </c>
      <c r="C37" s="313">
        <v>0</v>
      </c>
      <c r="D37" s="313">
        <v>0</v>
      </c>
      <c r="E37" s="313">
        <v>0</v>
      </c>
      <c r="F37" s="313">
        <v>0</v>
      </c>
      <c r="G37" s="313">
        <v>1.0718113612004287E-4</v>
      </c>
      <c r="H37" s="313">
        <v>0</v>
      </c>
      <c r="I37" s="313">
        <v>6.0553458611711041E-5</v>
      </c>
      <c r="J37" s="313">
        <v>1.9619127341215863E-4</v>
      </c>
      <c r="K37" s="313">
        <v>0</v>
      </c>
      <c r="L37" s="313">
        <v>1.4072614691809738E-4</v>
      </c>
      <c r="M37" s="313">
        <v>3.3715441672285906E-4</v>
      </c>
      <c r="N37" s="313">
        <v>5.034646316096294E-5</v>
      </c>
      <c r="O37" s="313">
        <v>1.2393416617093E-5</v>
      </c>
      <c r="P37" s="313">
        <v>2.4426387011675815E-4</v>
      </c>
      <c r="Q37" s="313">
        <v>9.98861298120143E-5</v>
      </c>
      <c r="R37" s="313">
        <v>8.318890814558059E-5</v>
      </c>
      <c r="S37" s="313">
        <v>7.8957757599684169E-5</v>
      </c>
      <c r="T37" s="313">
        <v>9.1480148807708724E-4</v>
      </c>
      <c r="U37" s="313">
        <v>8.5084202699698753E-4</v>
      </c>
      <c r="V37" s="313">
        <v>1.2223521849545305E-3</v>
      </c>
      <c r="W37" s="313">
        <v>7.378916590571589E-5</v>
      </c>
      <c r="X37" s="313">
        <v>4.7395611166405993E-5</v>
      </c>
      <c r="Y37" s="313">
        <v>1.5536394002951915E-4</v>
      </c>
      <c r="Z37" s="313">
        <v>5.7780088981337034E-5</v>
      </c>
      <c r="AA37" s="313">
        <v>9.5657164721637652E-5</v>
      </c>
      <c r="AB37" s="313">
        <v>9.2123445416858587E-5</v>
      </c>
      <c r="AC37" s="313">
        <v>3.486663512066346E-5</v>
      </c>
      <c r="AD37" s="313">
        <v>2.2191647064045094E-4</v>
      </c>
      <c r="AE37" s="313">
        <v>0</v>
      </c>
      <c r="AF37" s="313">
        <v>1.5278084372204342E-3</v>
      </c>
      <c r="AG37" s="313">
        <v>2.8334185982448546E-3</v>
      </c>
      <c r="AH37" s="313">
        <v>1.3436919769373596E-4</v>
      </c>
      <c r="AI37" s="313">
        <v>0</v>
      </c>
      <c r="AJ37" s="313">
        <v>9.7812601351873114E-5</v>
      </c>
      <c r="AK37" s="313">
        <v>0</v>
      </c>
      <c r="AL37" s="313">
        <v>1.8594890389762183E-4</v>
      </c>
      <c r="AM37" s="313">
        <v>1.615634555431225E-4</v>
      </c>
      <c r="AN37" s="313">
        <v>0</v>
      </c>
      <c r="AO37" s="313">
        <v>7.5797771545516555E-5</v>
      </c>
      <c r="AP37" s="314">
        <v>2.6762636770180144E-4</v>
      </c>
      <c r="AQ37" s="313">
        <v>0</v>
      </c>
      <c r="AR37" s="313">
        <v>2.8557086729192376E-2</v>
      </c>
      <c r="AS37" s="313">
        <v>0.15492083203973922</v>
      </c>
      <c r="AT37" s="313">
        <v>0.1414007152014034</v>
      </c>
      <c r="AU37" s="313">
        <v>0.20961327358779175</v>
      </c>
      <c r="AV37" s="313">
        <v>0</v>
      </c>
      <c r="AW37" s="314">
        <v>6.757744605559482E-2</v>
      </c>
      <c r="AX37" s="313">
        <v>3.5982365017933955E-2</v>
      </c>
      <c r="AY37" s="314">
        <v>7.6473036220159772E-3</v>
      </c>
      <c r="AZ37" s="314">
        <v>3.9518777644737609E-2</v>
      </c>
      <c r="BA37" s="313">
        <v>2.6982498211482346E-2</v>
      </c>
      <c r="BB37" s="314">
        <v>9.401013567010625E-4</v>
      </c>
      <c r="BC37" s="313">
        <v>8.1798282256717009E-2</v>
      </c>
      <c r="BD37" s="314">
        <v>4.1298923119390811E-2</v>
      </c>
    </row>
    <row r="38" spans="1:56" x14ac:dyDescent="0.2">
      <c r="A38" s="281" t="s">
        <v>481</v>
      </c>
      <c r="B38" s="283" t="s">
        <v>482</v>
      </c>
      <c r="C38" s="313">
        <v>0</v>
      </c>
      <c r="D38" s="313">
        <v>0</v>
      </c>
      <c r="E38" s="313">
        <v>0</v>
      </c>
      <c r="F38" s="313">
        <v>0</v>
      </c>
      <c r="G38" s="313">
        <v>0</v>
      </c>
      <c r="H38" s="313">
        <v>0</v>
      </c>
      <c r="I38" s="313">
        <v>0</v>
      </c>
      <c r="J38" s="313">
        <v>1.3079418227477242E-5</v>
      </c>
      <c r="K38" s="313">
        <v>0</v>
      </c>
      <c r="L38" s="313">
        <v>0</v>
      </c>
      <c r="M38" s="313">
        <v>0</v>
      </c>
      <c r="N38" s="313">
        <v>2.6498138505769968E-6</v>
      </c>
      <c r="O38" s="313">
        <v>0</v>
      </c>
      <c r="P38" s="313">
        <v>0</v>
      </c>
      <c r="Q38" s="313">
        <v>0</v>
      </c>
      <c r="R38" s="313">
        <v>0</v>
      </c>
      <c r="S38" s="313">
        <v>0</v>
      </c>
      <c r="T38" s="313">
        <v>0</v>
      </c>
      <c r="U38" s="313">
        <v>0</v>
      </c>
      <c r="V38" s="313">
        <v>0</v>
      </c>
      <c r="W38" s="313">
        <v>0</v>
      </c>
      <c r="X38" s="313">
        <v>0</v>
      </c>
      <c r="Y38" s="313">
        <v>0</v>
      </c>
      <c r="Z38" s="313">
        <v>5.7780088981337034E-5</v>
      </c>
      <c r="AA38" s="313">
        <v>3.3480007652573178E-4</v>
      </c>
      <c r="AB38" s="313">
        <v>0</v>
      </c>
      <c r="AC38" s="313">
        <v>2.4904739371902472E-5</v>
      </c>
      <c r="AD38" s="313">
        <v>1.7753317651236075E-4</v>
      </c>
      <c r="AE38" s="313">
        <v>6.7871153402380916E-6</v>
      </c>
      <c r="AF38" s="313">
        <v>1.4755260192166931E-3</v>
      </c>
      <c r="AG38" s="313">
        <v>4.3288339695407503E-4</v>
      </c>
      <c r="AH38" s="313">
        <v>2.4430763217042901E-5</v>
      </c>
      <c r="AI38" s="313">
        <v>2.3507471458011737E-5</v>
      </c>
      <c r="AJ38" s="313">
        <v>2.0782603771447986E-2</v>
      </c>
      <c r="AK38" s="313">
        <v>0</v>
      </c>
      <c r="AL38" s="313">
        <v>3.3205161410289612E-5</v>
      </c>
      <c r="AM38" s="313">
        <v>6.582214855460546E-5</v>
      </c>
      <c r="AN38" s="313">
        <v>0</v>
      </c>
      <c r="AO38" s="313">
        <v>1.8949442886379141E-3</v>
      </c>
      <c r="AP38" s="314">
        <v>1.416769332283539E-3</v>
      </c>
      <c r="AQ38" s="313">
        <v>3.5423845623707789E-2</v>
      </c>
      <c r="AR38" s="313">
        <v>5.1019775806905684E-2</v>
      </c>
      <c r="AS38" s="313">
        <v>0.4613023404873261</v>
      </c>
      <c r="AT38" s="313">
        <v>0</v>
      </c>
      <c r="AU38" s="313">
        <v>0</v>
      </c>
      <c r="AV38" s="313">
        <v>0</v>
      </c>
      <c r="AW38" s="314">
        <v>8.7567595099062312E-2</v>
      </c>
      <c r="AX38" s="313">
        <v>4.7638137071683503E-2</v>
      </c>
      <c r="AY38" s="314">
        <v>4.5641885028785863E-2</v>
      </c>
      <c r="AZ38" s="314">
        <v>6.7938414373262826E-2</v>
      </c>
      <c r="BA38" s="313">
        <v>4.7004081537193862E-2</v>
      </c>
      <c r="BB38" s="314">
        <v>1.8159202662188088E-2</v>
      </c>
      <c r="BC38" s="313">
        <v>0.12249291477668241</v>
      </c>
      <c r="BD38" s="314">
        <v>6.2861129745716116E-2</v>
      </c>
    </row>
    <row r="39" spans="1:56" x14ac:dyDescent="0.2">
      <c r="A39" s="281" t="s">
        <v>483</v>
      </c>
      <c r="B39" s="283" t="s">
        <v>484</v>
      </c>
      <c r="C39" s="313">
        <v>0</v>
      </c>
      <c r="D39" s="313">
        <v>0</v>
      </c>
      <c r="E39" s="313">
        <v>0</v>
      </c>
      <c r="F39" s="313">
        <v>3.9735099337748344E-3</v>
      </c>
      <c r="G39" s="313">
        <v>4.2872454448017146E-4</v>
      </c>
      <c r="H39" s="313">
        <v>7.8247261345852897E-4</v>
      </c>
      <c r="I39" s="313">
        <v>4.6424318268978461E-4</v>
      </c>
      <c r="J39" s="313">
        <v>1.4060374594538035E-3</v>
      </c>
      <c r="K39" s="313">
        <v>1.515610791148833E-4</v>
      </c>
      <c r="L39" s="313">
        <v>3.2836100947556058E-4</v>
      </c>
      <c r="M39" s="313">
        <v>2.6223121300666816E-4</v>
      </c>
      <c r="N39" s="313">
        <v>5.0611444546020637E-4</v>
      </c>
      <c r="O39" s="313">
        <v>2.7265516557604599E-4</v>
      </c>
      <c r="P39" s="313">
        <v>7.4907586835805829E-4</v>
      </c>
      <c r="Q39" s="313">
        <v>2.1974948558643147E-3</v>
      </c>
      <c r="R39" s="313">
        <v>1.6776429809358753E-3</v>
      </c>
      <c r="S39" s="313">
        <v>1.3422818791946308E-3</v>
      </c>
      <c r="T39" s="313">
        <v>5.4888089284625241E-4</v>
      </c>
      <c r="U39" s="313">
        <v>5.0590607010631689E-4</v>
      </c>
      <c r="V39" s="313">
        <v>6.6386368665633986E-4</v>
      </c>
      <c r="W39" s="313">
        <v>1.5680197754964627E-4</v>
      </c>
      <c r="X39" s="313">
        <v>6.1614294516327791E-4</v>
      </c>
      <c r="Y39" s="313">
        <v>6.9428260700691365E-4</v>
      </c>
      <c r="Z39" s="313">
        <v>4.0446062286935921E-4</v>
      </c>
      <c r="AA39" s="313">
        <v>9.3265735603596713E-3</v>
      </c>
      <c r="AB39" s="313">
        <v>1.5660985720865961E-3</v>
      </c>
      <c r="AC39" s="313">
        <v>3.1878066396035166E-4</v>
      </c>
      <c r="AD39" s="313">
        <v>2.589025490805261E-3</v>
      </c>
      <c r="AE39" s="313">
        <v>2.8845240196011891E-4</v>
      </c>
      <c r="AF39" s="313">
        <v>1.6091366430040315E-3</v>
      </c>
      <c r="AG39" s="313">
        <v>1.3773562630356932E-3</v>
      </c>
      <c r="AH39" s="313">
        <v>0</v>
      </c>
      <c r="AI39" s="313">
        <v>2.225373964691778E-3</v>
      </c>
      <c r="AJ39" s="313">
        <v>1.0399023933199141E-3</v>
      </c>
      <c r="AK39" s="313">
        <v>0</v>
      </c>
      <c r="AL39" s="313">
        <v>1.7864376838735813E-3</v>
      </c>
      <c r="AM39" s="313">
        <v>2.5670637936296126E-3</v>
      </c>
      <c r="AN39" s="313">
        <v>0</v>
      </c>
      <c r="AO39" s="313">
        <v>3.7140908057303117E-3</v>
      </c>
      <c r="AP39" s="314">
        <v>1.0284360296932587E-3</v>
      </c>
      <c r="AQ39" s="313">
        <v>0</v>
      </c>
      <c r="AR39" s="313">
        <v>1.2950152359941286E-2</v>
      </c>
      <c r="AS39" s="313">
        <v>0</v>
      </c>
      <c r="AT39" s="313">
        <v>0</v>
      </c>
      <c r="AU39" s="313">
        <v>0</v>
      </c>
      <c r="AV39" s="313">
        <v>0</v>
      </c>
      <c r="AW39" s="314">
        <v>8.4664977765893344E-3</v>
      </c>
      <c r="AX39" s="313">
        <v>5.448887531546231E-3</v>
      </c>
      <c r="AY39" s="314">
        <v>3.944620162662987E-5</v>
      </c>
      <c r="AZ39" s="314">
        <v>4.5210400115734684E-3</v>
      </c>
      <c r="BA39" s="313">
        <v>3.7307246242442391E-3</v>
      </c>
      <c r="BB39" s="314">
        <v>5.856060298348259E-3</v>
      </c>
      <c r="BC39" s="313">
        <v>3.0579520624080276E-3</v>
      </c>
      <c r="BD39" s="314">
        <v>2.5623525749248655E-3</v>
      </c>
    </row>
    <row r="40" spans="1:56" x14ac:dyDescent="0.2">
      <c r="A40" s="281" t="s">
        <v>485</v>
      </c>
      <c r="B40" s="283" t="s">
        <v>41</v>
      </c>
      <c r="C40" s="313">
        <v>1.8998272884283247E-2</v>
      </c>
      <c r="D40" s="313">
        <v>0</v>
      </c>
      <c r="E40" s="313">
        <v>0</v>
      </c>
      <c r="F40" s="313">
        <v>6.225165562913907E-2</v>
      </c>
      <c r="G40" s="313">
        <v>2.534833869239014E-2</v>
      </c>
      <c r="H40" s="313">
        <v>3.0516431924882629E-2</v>
      </c>
      <c r="I40" s="313">
        <v>1.6006297559695619E-2</v>
      </c>
      <c r="J40" s="313">
        <v>4.4777388301768341E-2</v>
      </c>
      <c r="K40" s="313">
        <v>4.5468323734464992E-3</v>
      </c>
      <c r="L40" s="313">
        <v>3.611971104231166E-2</v>
      </c>
      <c r="M40" s="313">
        <v>5.3232936240353634E-2</v>
      </c>
      <c r="N40" s="313">
        <v>9.8043112471348885E-3</v>
      </c>
      <c r="O40" s="313">
        <v>1.3013087447947651E-2</v>
      </c>
      <c r="P40" s="313">
        <v>2.5712843394290738E-2</v>
      </c>
      <c r="Q40" s="313">
        <v>3.6778072996783664E-2</v>
      </c>
      <c r="R40" s="313">
        <v>3.1057192374350086E-2</v>
      </c>
      <c r="S40" s="313">
        <v>2.7951046190288195E-2</v>
      </c>
      <c r="T40" s="313">
        <v>4.342257730072574E-2</v>
      </c>
      <c r="U40" s="313">
        <v>3.6540215699951709E-2</v>
      </c>
      <c r="V40" s="313">
        <v>3.405726087735382E-2</v>
      </c>
      <c r="W40" s="313">
        <v>2.3428060175064797E-2</v>
      </c>
      <c r="X40" s="313">
        <v>3.5404521541305273E-2</v>
      </c>
      <c r="Y40" s="313">
        <v>9.5558533364406117E-2</v>
      </c>
      <c r="Z40" s="313">
        <v>6.7487143930201651E-2</v>
      </c>
      <c r="AA40" s="313">
        <v>0.13502008800459153</v>
      </c>
      <c r="AB40" s="313">
        <v>6.1722708429295253E-2</v>
      </c>
      <c r="AC40" s="313">
        <v>8.6120588748038754E-2</v>
      </c>
      <c r="AD40" s="313">
        <v>0.11578121994881127</v>
      </c>
      <c r="AE40" s="313">
        <v>3.1030691335568558E-2</v>
      </c>
      <c r="AF40" s="313">
        <v>6.6381243392083275E-2</v>
      </c>
      <c r="AG40" s="313">
        <v>0.15194207233088033</v>
      </c>
      <c r="AH40" s="313">
        <v>9.2201700381119911E-2</v>
      </c>
      <c r="AI40" s="313">
        <v>7.5216072841818221E-2</v>
      </c>
      <c r="AJ40" s="313">
        <v>4.61984360279847E-2</v>
      </c>
      <c r="AK40" s="313">
        <v>7.9060368779994949E-2</v>
      </c>
      <c r="AL40" s="313">
        <v>0.13687167533321379</v>
      </c>
      <c r="AM40" s="313">
        <v>3.2198998306575632E-2</v>
      </c>
      <c r="AN40" s="313">
        <v>0</v>
      </c>
      <c r="AO40" s="313">
        <v>3.0698097475934206E-2</v>
      </c>
      <c r="AP40" s="314">
        <v>5.2100413930939456E-2</v>
      </c>
      <c r="AQ40" s="313">
        <v>3.8042729152308753E-2</v>
      </c>
      <c r="AR40" s="313">
        <v>3.5303064373624467E-2</v>
      </c>
      <c r="AS40" s="313">
        <v>0</v>
      </c>
      <c r="AT40" s="313">
        <v>8.6094055731732004E-3</v>
      </c>
      <c r="AU40" s="313">
        <v>1.9957170364771726E-2</v>
      </c>
      <c r="AV40" s="313">
        <v>0</v>
      </c>
      <c r="AW40" s="314">
        <v>2.6157704437734373E-2</v>
      </c>
      <c r="AX40" s="313">
        <v>6.3097358700272319E-2</v>
      </c>
      <c r="AY40" s="314">
        <v>1.9947944162586724E-2</v>
      </c>
      <c r="AZ40" s="314">
        <v>2.3250359362351137E-2</v>
      </c>
      <c r="BA40" s="313">
        <v>4.9392112814640246E-2</v>
      </c>
      <c r="BB40" s="314">
        <v>5.0598291805812851E-2</v>
      </c>
      <c r="BC40" s="313">
        <v>-6.7210431616385718E-3</v>
      </c>
      <c r="BD40" s="314">
        <v>4.8729033642284834E-2</v>
      </c>
    </row>
    <row r="41" spans="1:56" x14ac:dyDescent="0.2">
      <c r="A41" s="286">
        <v>37</v>
      </c>
      <c r="B41" s="283" t="s">
        <v>42</v>
      </c>
      <c r="C41" s="313">
        <v>0</v>
      </c>
      <c r="D41" s="313">
        <v>0</v>
      </c>
      <c r="E41" s="313">
        <v>0</v>
      </c>
      <c r="F41" s="313">
        <v>0</v>
      </c>
      <c r="G41" s="313">
        <v>1.6077170418006431E-4</v>
      </c>
      <c r="H41" s="313">
        <v>0</v>
      </c>
      <c r="I41" s="313">
        <v>1.009224310195184E-4</v>
      </c>
      <c r="J41" s="313">
        <v>8.5016218478602072E-5</v>
      </c>
      <c r="K41" s="313">
        <v>0</v>
      </c>
      <c r="L41" s="313">
        <v>9.3817431278731586E-5</v>
      </c>
      <c r="M41" s="313">
        <v>3.7461601858095452E-5</v>
      </c>
      <c r="N41" s="313">
        <v>4.5046835459808948E-5</v>
      </c>
      <c r="O41" s="313">
        <v>7.4360499702558005E-5</v>
      </c>
      <c r="P41" s="313">
        <v>8.1421290038919373E-5</v>
      </c>
      <c r="Q41" s="313">
        <v>1.1986335577441717E-4</v>
      </c>
      <c r="R41" s="313">
        <v>1.2478336221837089E-4</v>
      </c>
      <c r="S41" s="313">
        <v>7.8957757599684169E-5</v>
      </c>
      <c r="T41" s="313">
        <v>1.8296029761541744E-4</v>
      </c>
      <c r="U41" s="313">
        <v>1.0731340881043087E-4</v>
      </c>
      <c r="V41" s="313">
        <v>1.3698774486559394E-4</v>
      </c>
      <c r="W41" s="313">
        <v>8.301281164393038E-5</v>
      </c>
      <c r="X41" s="313">
        <v>4.2656050049765394E-4</v>
      </c>
      <c r="Y41" s="313">
        <v>2.5732152567389111E-4</v>
      </c>
      <c r="Z41" s="313">
        <v>1.1556017796267407E-4</v>
      </c>
      <c r="AA41" s="313">
        <v>2.8697149416491294E-4</v>
      </c>
      <c r="AB41" s="313">
        <v>9.2123445416858587E-5</v>
      </c>
      <c r="AC41" s="313">
        <v>8.7664682589096707E-4</v>
      </c>
      <c r="AD41" s="313">
        <v>1.9232760788839081E-4</v>
      </c>
      <c r="AE41" s="313">
        <v>5.4296922721904731E-4</v>
      </c>
      <c r="AF41" s="313">
        <v>9.2946520895539723E-4</v>
      </c>
      <c r="AG41" s="313">
        <v>2.258864271378537E-2</v>
      </c>
      <c r="AH41" s="313">
        <v>4.8861526434085798E-4</v>
      </c>
      <c r="AI41" s="313">
        <v>3.0951504086382123E-3</v>
      </c>
      <c r="AJ41" s="313">
        <v>1.2782562587194787E-2</v>
      </c>
      <c r="AK41" s="313">
        <v>2.7784794139934328E-3</v>
      </c>
      <c r="AL41" s="313">
        <v>9.4302658405222512E-4</v>
      </c>
      <c r="AM41" s="313">
        <v>1.6706858069496223E-2</v>
      </c>
      <c r="AN41" s="313">
        <v>0</v>
      </c>
      <c r="AO41" s="313">
        <v>1.2885621162737814E-3</v>
      </c>
      <c r="AP41" s="314">
        <v>2.315113705609054E-3</v>
      </c>
      <c r="AQ41" s="313">
        <v>0.67011256604640479</v>
      </c>
      <c r="AR41" s="313">
        <v>0.11648762971842183</v>
      </c>
      <c r="AS41" s="313">
        <v>0</v>
      </c>
      <c r="AT41" s="313">
        <v>0</v>
      </c>
      <c r="AU41" s="313">
        <v>0</v>
      </c>
      <c r="AV41" s="313">
        <v>0</v>
      </c>
      <c r="AW41" s="314">
        <v>9.3040027179842472E-2</v>
      </c>
      <c r="AX41" s="313">
        <v>5.1380995849530403E-2</v>
      </c>
      <c r="AY41" s="314">
        <v>5.592353748276694E-2</v>
      </c>
      <c r="AZ41" s="314">
        <v>7.5662473336390867E-2</v>
      </c>
      <c r="BA41" s="313">
        <v>5.2823811486689375E-2</v>
      </c>
      <c r="BB41" s="314">
        <v>5.0537070427543025E-2</v>
      </c>
      <c r="BC41" s="313">
        <v>0.10319814045548002</v>
      </c>
      <c r="BD41" s="314">
        <v>5.4080913774149884E-2</v>
      </c>
    </row>
    <row r="42" spans="1:56" x14ac:dyDescent="0.2">
      <c r="A42" s="287">
        <v>38</v>
      </c>
      <c r="B42" s="272" t="s">
        <v>283</v>
      </c>
      <c r="C42" s="313">
        <v>0</v>
      </c>
      <c r="D42" s="313">
        <v>0</v>
      </c>
      <c r="E42" s="313">
        <v>0</v>
      </c>
      <c r="F42" s="313">
        <v>2.6490066225165563E-3</v>
      </c>
      <c r="G42" s="313">
        <v>1.4469453376205787E-3</v>
      </c>
      <c r="H42" s="313">
        <v>1.5649452269170579E-3</v>
      </c>
      <c r="I42" s="313">
        <v>1.0697777688068949E-3</v>
      </c>
      <c r="J42" s="313">
        <v>1.0463534581981794E-3</v>
      </c>
      <c r="K42" s="313">
        <v>3.031221582297666E-4</v>
      </c>
      <c r="L42" s="313">
        <v>1.8763486255746317E-4</v>
      </c>
      <c r="M42" s="313">
        <v>2.1353113059114407E-3</v>
      </c>
      <c r="N42" s="313">
        <v>2.9412933741404664E-4</v>
      </c>
      <c r="O42" s="313">
        <v>4.8334324806662698E-4</v>
      </c>
      <c r="P42" s="313">
        <v>7.4907586835805829E-4</v>
      </c>
      <c r="Q42" s="313">
        <v>1.1187246538945602E-3</v>
      </c>
      <c r="R42" s="313">
        <v>1.5251299826689775E-3</v>
      </c>
      <c r="S42" s="313">
        <v>2.1318594551914725E-3</v>
      </c>
      <c r="T42" s="313">
        <v>1.8296029761541745E-3</v>
      </c>
      <c r="U42" s="313">
        <v>1.6710230800481378E-3</v>
      </c>
      <c r="V42" s="313">
        <v>1.3909524863275693E-3</v>
      </c>
      <c r="W42" s="313">
        <v>1.3374286320411005E-3</v>
      </c>
      <c r="X42" s="313">
        <v>1.9906156689890515E-3</v>
      </c>
      <c r="Y42" s="313">
        <v>1.5390740309174241E-3</v>
      </c>
      <c r="Z42" s="313">
        <v>1.1556017796267407E-4</v>
      </c>
      <c r="AA42" s="313">
        <v>1.6740003826286589E-3</v>
      </c>
      <c r="AB42" s="313">
        <v>5.6195301704283739E-3</v>
      </c>
      <c r="AC42" s="313">
        <v>3.8104251239010783E-3</v>
      </c>
      <c r="AD42" s="313">
        <v>6.4651665113251372E-3</v>
      </c>
      <c r="AE42" s="313">
        <v>6.7192441868357106E-4</v>
      </c>
      <c r="AF42" s="313">
        <v>3.2182732860080629E-3</v>
      </c>
      <c r="AG42" s="313">
        <v>3.6598323560662707E-3</v>
      </c>
      <c r="AH42" s="313">
        <v>5.0327372227108374E-3</v>
      </c>
      <c r="AI42" s="313">
        <v>7.3421669187189991E-3</v>
      </c>
      <c r="AJ42" s="313">
        <v>2.8931937873554045E-3</v>
      </c>
      <c r="AK42" s="313">
        <v>8.714321798433948E-3</v>
      </c>
      <c r="AL42" s="313">
        <v>2.7493873647719803E-3</v>
      </c>
      <c r="AM42" s="313">
        <v>3.1235601405003679E-3</v>
      </c>
      <c r="AN42" s="313">
        <v>0</v>
      </c>
      <c r="AO42" s="313">
        <v>3.7898885772758283E-4</v>
      </c>
      <c r="AP42" s="314">
        <v>2.1520137185211362E-3</v>
      </c>
      <c r="AQ42" s="313">
        <v>0</v>
      </c>
      <c r="AR42" s="313">
        <v>0</v>
      </c>
      <c r="AS42" s="313">
        <v>0</v>
      </c>
      <c r="AT42" s="313">
        <v>0</v>
      </c>
      <c r="AU42" s="313">
        <v>0</v>
      </c>
      <c r="AV42" s="313">
        <v>0</v>
      </c>
      <c r="AW42" s="314">
        <v>0</v>
      </c>
      <c r="AX42" s="313">
        <v>2.0349939393902302E-3</v>
      </c>
      <c r="AY42" s="314">
        <v>0</v>
      </c>
      <c r="AZ42" s="314">
        <v>0</v>
      </c>
      <c r="BA42" s="313">
        <v>1.3886330880568784E-3</v>
      </c>
      <c r="BB42" s="314">
        <v>0</v>
      </c>
      <c r="BC42" s="313">
        <v>0</v>
      </c>
      <c r="BD42" s="314">
        <v>2.1520137185211362E-3</v>
      </c>
    </row>
    <row r="43" spans="1:56" x14ac:dyDescent="0.2">
      <c r="A43" s="287">
        <v>39</v>
      </c>
      <c r="B43" s="272" t="s">
        <v>284</v>
      </c>
      <c r="C43" s="313">
        <v>3.4542314335060447E-3</v>
      </c>
      <c r="D43" s="313">
        <v>0</v>
      </c>
      <c r="E43" s="313">
        <v>0</v>
      </c>
      <c r="F43" s="313">
        <v>1.7218543046357615E-2</v>
      </c>
      <c r="G43" s="313">
        <v>6.2700964630225077E-3</v>
      </c>
      <c r="H43" s="313">
        <v>3.9123630672926448E-3</v>
      </c>
      <c r="I43" s="313">
        <v>2.7652746099348039E-3</v>
      </c>
      <c r="J43" s="313">
        <v>1.8441979700742912E-3</v>
      </c>
      <c r="K43" s="313">
        <v>3.031221582297666E-4</v>
      </c>
      <c r="L43" s="313">
        <v>1.6418050473778027E-3</v>
      </c>
      <c r="M43" s="313">
        <v>9.2904772608076724E-3</v>
      </c>
      <c r="N43" s="313">
        <v>3.6832412523020259E-3</v>
      </c>
      <c r="O43" s="313">
        <v>5.3663493952012687E-3</v>
      </c>
      <c r="P43" s="313">
        <v>4.1850543080004556E-3</v>
      </c>
      <c r="Q43" s="313">
        <v>8.4104121301716052E-3</v>
      </c>
      <c r="R43" s="313">
        <v>6.8908145580589258E-3</v>
      </c>
      <c r="S43" s="313">
        <v>3.3162258191867353E-3</v>
      </c>
      <c r="T43" s="313">
        <v>1.5246691467951455E-3</v>
      </c>
      <c r="U43" s="313">
        <v>3.2730589687181414E-3</v>
      </c>
      <c r="V43" s="313">
        <v>2.2128789555211329E-3</v>
      </c>
      <c r="W43" s="313">
        <v>1.9923074794543291E-3</v>
      </c>
      <c r="X43" s="313">
        <v>3.0807147258163892E-3</v>
      </c>
      <c r="Y43" s="313">
        <v>1.5570379864833372E-2</v>
      </c>
      <c r="Z43" s="313">
        <v>3.1779048939735367E-3</v>
      </c>
      <c r="AA43" s="313">
        <v>1.0091830878132773E-2</v>
      </c>
      <c r="AB43" s="313">
        <v>2.5333947489636112E-2</v>
      </c>
      <c r="AC43" s="313">
        <v>9.2446392548501972E-3</v>
      </c>
      <c r="AD43" s="313">
        <v>8.5955646294734664E-3</v>
      </c>
      <c r="AE43" s="313">
        <v>2.2465351776188086E-3</v>
      </c>
      <c r="AF43" s="313">
        <v>1.2431597169778439E-2</v>
      </c>
      <c r="AG43" s="313">
        <v>5.7848963047499114E-3</v>
      </c>
      <c r="AH43" s="313">
        <v>3.8356298250757353E-3</v>
      </c>
      <c r="AI43" s="313">
        <v>1.4433587475219207E-2</v>
      </c>
      <c r="AJ43" s="313">
        <v>4.4273072190847826E-3</v>
      </c>
      <c r="AK43" s="313">
        <v>9.9772669866127813E-3</v>
      </c>
      <c r="AL43" s="313">
        <v>4.7616201462355309E-3</v>
      </c>
      <c r="AM43" s="313">
        <v>4.2186013391815316E-3</v>
      </c>
      <c r="AN43" s="313">
        <v>4.5112781954887219E-4</v>
      </c>
      <c r="AO43" s="313">
        <v>2.2739331463654969E-4</v>
      </c>
      <c r="AP43" s="314">
        <v>5.9919828589680233E-3</v>
      </c>
      <c r="AQ43" s="313">
        <v>0</v>
      </c>
      <c r="AR43" s="313">
        <v>2.1824388568312321E-2</v>
      </c>
      <c r="AS43" s="313">
        <v>0</v>
      </c>
      <c r="AT43" s="313">
        <v>0</v>
      </c>
      <c r="AU43" s="313">
        <v>0</v>
      </c>
      <c r="AV43" s="313">
        <v>0</v>
      </c>
      <c r="AW43" s="314">
        <v>1.4268259720295343E-2</v>
      </c>
      <c r="AX43" s="313">
        <v>1.3210017800841722E-2</v>
      </c>
      <c r="AY43" s="314">
        <v>1.906566411953777E-5</v>
      </c>
      <c r="AZ43" s="314">
        <v>7.5969354933037017E-3</v>
      </c>
      <c r="BA43" s="313">
        <v>9.0202681962094702E-3</v>
      </c>
      <c r="BB43" s="314">
        <v>1.7662367630844507E-2</v>
      </c>
      <c r="BC43" s="313">
        <v>-3.434067263332897E-3</v>
      </c>
      <c r="BD43" s="314">
        <v>4.2694010508946391E-3</v>
      </c>
    </row>
    <row r="44" spans="1:56" x14ac:dyDescent="0.2">
      <c r="A44" s="288">
        <v>40</v>
      </c>
      <c r="B44" s="292" t="s">
        <v>43</v>
      </c>
      <c r="C44" s="315">
        <v>0.54058721934369602</v>
      </c>
      <c r="D44" s="315">
        <v>0.26470588235294118</v>
      </c>
      <c r="E44" s="315">
        <v>0.38461538461538464</v>
      </c>
      <c r="F44" s="315">
        <v>0.36688741721854307</v>
      </c>
      <c r="G44" s="315">
        <v>0.68938906752411577</v>
      </c>
      <c r="H44" s="315">
        <v>0.60563380281690138</v>
      </c>
      <c r="I44" s="315">
        <v>0.68558625840179244</v>
      </c>
      <c r="J44" s="315">
        <v>0.68383776289630638</v>
      </c>
      <c r="K44" s="315">
        <v>0.70157623522279478</v>
      </c>
      <c r="L44" s="315">
        <v>0.65963035932076175</v>
      </c>
      <c r="M44" s="315">
        <v>0.52412527159661348</v>
      </c>
      <c r="N44" s="315">
        <v>0.75030274123242846</v>
      </c>
      <c r="O44" s="315">
        <v>0.7710688082490581</v>
      </c>
      <c r="P44" s="315">
        <v>0.55960852643749293</v>
      </c>
      <c r="Q44" s="315">
        <v>0.57196795652955634</v>
      </c>
      <c r="R44" s="315">
        <v>0.54727209705372615</v>
      </c>
      <c r="S44" s="315">
        <v>0.59257797078562968</v>
      </c>
      <c r="T44" s="315">
        <v>0.63871439897542237</v>
      </c>
      <c r="U44" s="315">
        <v>0.65077917200039859</v>
      </c>
      <c r="V44" s="315">
        <v>0.66027039273332699</v>
      </c>
      <c r="W44" s="315">
        <v>0.77995148362341704</v>
      </c>
      <c r="X44" s="315">
        <v>0.54538129769183374</v>
      </c>
      <c r="Y44" s="315">
        <v>0.53876815816049095</v>
      </c>
      <c r="Z44" s="315">
        <v>0.64915929970532149</v>
      </c>
      <c r="AA44" s="315">
        <v>0.50387411517122638</v>
      </c>
      <c r="AB44" s="315">
        <v>0.33007830492860435</v>
      </c>
      <c r="AC44" s="315">
        <v>0.27836027195975394</v>
      </c>
      <c r="AD44" s="315">
        <v>0.32815528235172281</v>
      </c>
      <c r="AE44" s="315">
        <v>0.17060093119222469</v>
      </c>
      <c r="AF44" s="315">
        <v>0.2841026594323291</v>
      </c>
      <c r="AG44" s="315">
        <v>0.52327732084530321</v>
      </c>
      <c r="AH44" s="315">
        <v>0.28769666764389717</v>
      </c>
      <c r="AI44" s="315">
        <v>0.28803704777501782</v>
      </c>
      <c r="AJ44" s="315">
        <v>0.44327641326338874</v>
      </c>
      <c r="AK44" s="315">
        <v>0.40944683000757764</v>
      </c>
      <c r="AL44" s="315">
        <v>0.37690514613591536</v>
      </c>
      <c r="AM44" s="315">
        <v>0.49164956288109529</v>
      </c>
      <c r="AN44" s="315">
        <v>1</v>
      </c>
      <c r="AO44" s="315">
        <v>0.68354430379746833</v>
      </c>
      <c r="AP44" s="316">
        <v>0.49838437165568167</v>
      </c>
      <c r="AQ44" s="315">
        <v>1</v>
      </c>
      <c r="AR44" s="315">
        <v>1</v>
      </c>
      <c r="AS44" s="315">
        <v>1</v>
      </c>
      <c r="AT44" s="315">
        <v>1</v>
      </c>
      <c r="AU44" s="315">
        <v>1</v>
      </c>
      <c r="AV44" s="315">
        <v>1</v>
      </c>
      <c r="AW44" s="316">
        <v>1</v>
      </c>
      <c r="AX44" s="315">
        <v>1</v>
      </c>
      <c r="AY44" s="316">
        <v>1</v>
      </c>
      <c r="AZ44" s="316">
        <v>1</v>
      </c>
      <c r="BA44" s="315">
        <v>1</v>
      </c>
      <c r="BB44" s="316">
        <v>1</v>
      </c>
      <c r="BC44" s="315">
        <v>1</v>
      </c>
      <c r="BD44" s="316">
        <v>1</v>
      </c>
    </row>
    <row r="45" spans="1:56" x14ac:dyDescent="0.2">
      <c r="A45" s="300">
        <v>41</v>
      </c>
      <c r="B45" s="301" t="s">
        <v>52</v>
      </c>
      <c r="C45" s="313">
        <v>3.4542314335060447E-3</v>
      </c>
      <c r="D45" s="313">
        <v>0</v>
      </c>
      <c r="E45" s="313">
        <v>3.8461538461538464E-2</v>
      </c>
      <c r="F45" s="313">
        <v>7.2847682119205295E-2</v>
      </c>
      <c r="G45" s="313">
        <v>9.2175777063236864E-3</v>
      </c>
      <c r="H45" s="313">
        <v>1.1737089201877934E-2</v>
      </c>
      <c r="I45" s="313">
        <v>2.1678138182992551E-2</v>
      </c>
      <c r="J45" s="313">
        <v>1.2798210735586481E-2</v>
      </c>
      <c r="K45" s="313">
        <v>9.6999090633525312E-3</v>
      </c>
      <c r="L45" s="313">
        <v>1.766113143822122E-2</v>
      </c>
      <c r="M45" s="313">
        <v>1.7119952049149623E-2</v>
      </c>
      <c r="N45" s="313">
        <v>9.7354160870198863E-3</v>
      </c>
      <c r="O45" s="313">
        <v>6.2834622248661509E-3</v>
      </c>
      <c r="P45" s="313">
        <v>1.483495904509111E-2</v>
      </c>
      <c r="Q45" s="313">
        <v>1.5482350120862217E-2</v>
      </c>
      <c r="R45" s="313">
        <v>1.2214904679376084E-2</v>
      </c>
      <c r="S45" s="313">
        <v>1.5791551519936834E-2</v>
      </c>
      <c r="T45" s="313">
        <v>1.15264987497713E-2</v>
      </c>
      <c r="U45" s="313">
        <v>1.4985551016028024E-2</v>
      </c>
      <c r="V45" s="313">
        <v>1.7987544652736068E-2</v>
      </c>
      <c r="W45" s="313">
        <v>7.0837599269487255E-3</v>
      </c>
      <c r="X45" s="313">
        <v>1.9716574245224893E-2</v>
      </c>
      <c r="Y45" s="313">
        <v>2.1362541754058884E-2</v>
      </c>
      <c r="Z45" s="313">
        <v>8.6092332582192177E-3</v>
      </c>
      <c r="AA45" s="313">
        <v>1.4061603214080735E-2</v>
      </c>
      <c r="AB45" s="313">
        <v>2.6439428834638415E-2</v>
      </c>
      <c r="AC45" s="313">
        <v>2.354992155007098E-2</v>
      </c>
      <c r="AD45" s="313">
        <v>3.077241726214253E-2</v>
      </c>
      <c r="AE45" s="313">
        <v>4.818851891569045E-3</v>
      </c>
      <c r="AF45" s="313">
        <v>1.8699678172671399E-2</v>
      </c>
      <c r="AG45" s="313">
        <v>2.3769233796387391E-2</v>
      </c>
      <c r="AH45" s="313">
        <v>1.0554089709762533E-2</v>
      </c>
      <c r="AI45" s="313">
        <v>1.0069033607848362E-2</v>
      </c>
      <c r="AJ45" s="313">
        <v>8.2780348933585244E-3</v>
      </c>
      <c r="AK45" s="313">
        <v>3.6751704976004045E-2</v>
      </c>
      <c r="AL45" s="313">
        <v>1.4829425085835343E-2</v>
      </c>
      <c r="AM45" s="313">
        <v>2.0907507913617406E-2</v>
      </c>
      <c r="AN45" s="313">
        <v>0</v>
      </c>
      <c r="AO45" s="313">
        <v>3.1077086333661792E-3</v>
      </c>
      <c r="AP45" s="314">
        <v>1.4086790551462414E-2</v>
      </c>
      <c r="AQ45" s="313"/>
      <c r="AR45" s="313"/>
      <c r="AS45" s="313"/>
      <c r="AT45" s="313"/>
      <c r="AU45" s="313"/>
      <c r="AV45" s="313"/>
      <c r="AW45" s="313"/>
      <c r="AX45" s="313"/>
      <c r="AY45" s="313"/>
      <c r="AZ45" s="313"/>
      <c r="BA45" s="313"/>
      <c r="BB45" s="313"/>
      <c r="BC45" s="313"/>
      <c r="BD45" s="313"/>
    </row>
    <row r="46" spans="1:56" x14ac:dyDescent="0.2">
      <c r="A46" s="286">
        <v>42</v>
      </c>
      <c r="B46" s="282" t="s">
        <v>53</v>
      </c>
      <c r="C46" s="313">
        <v>0.12262521588946459</v>
      </c>
      <c r="D46" s="313">
        <v>0.26470588235294118</v>
      </c>
      <c r="E46" s="313">
        <v>0.19230769230769232</v>
      </c>
      <c r="F46" s="313">
        <v>0.33907284768211921</v>
      </c>
      <c r="G46" s="313">
        <v>0.14212218649517686</v>
      </c>
      <c r="H46" s="313">
        <v>0.24491392801251957</v>
      </c>
      <c r="I46" s="313">
        <v>0.15919504269018833</v>
      </c>
      <c r="J46" s="313">
        <v>9.56040075337449E-2</v>
      </c>
      <c r="K46" s="313">
        <v>3.3494998484389207E-2</v>
      </c>
      <c r="L46" s="313">
        <v>0.21223848391031053</v>
      </c>
      <c r="M46" s="313">
        <v>0.21574136510077171</v>
      </c>
      <c r="N46" s="313">
        <v>5.7665249016256609E-2</v>
      </c>
      <c r="O46" s="313">
        <v>0.1000148720999405</v>
      </c>
      <c r="P46" s="313">
        <v>0.28516992623231124</v>
      </c>
      <c r="Q46" s="313">
        <v>0.19463811255169108</v>
      </c>
      <c r="R46" s="313">
        <v>0.21584748700173309</v>
      </c>
      <c r="S46" s="313">
        <v>0.20829056454796685</v>
      </c>
      <c r="T46" s="313">
        <v>0.19686528023418917</v>
      </c>
      <c r="U46" s="313">
        <v>0.19643719482749369</v>
      </c>
      <c r="V46" s="313">
        <v>0.17103446822411195</v>
      </c>
      <c r="W46" s="313">
        <v>0.12483282142099486</v>
      </c>
      <c r="X46" s="313">
        <v>0.26067586141523297</v>
      </c>
      <c r="Y46" s="313">
        <v>0.34449040627670319</v>
      </c>
      <c r="Z46" s="313">
        <v>7.0838389091119197E-2</v>
      </c>
      <c r="AA46" s="313">
        <v>0.14032906064664244</v>
      </c>
      <c r="AB46" s="313">
        <v>0.50769230769230766</v>
      </c>
      <c r="AC46" s="313">
        <v>0.42480512041441487</v>
      </c>
      <c r="AD46" s="313">
        <v>0.31370112289734142</v>
      </c>
      <c r="AE46" s="313">
        <v>7.1688905781264842E-2</v>
      </c>
      <c r="AF46" s="313">
        <v>0.4182361073997049</v>
      </c>
      <c r="AG46" s="313">
        <v>0.22742119554523632</v>
      </c>
      <c r="AH46" s="313">
        <v>0.35098455975764681</v>
      </c>
      <c r="AI46" s="313">
        <v>0.50833339863186511</v>
      </c>
      <c r="AJ46" s="313">
        <v>0.44493407945472047</v>
      </c>
      <c r="AK46" s="313">
        <v>0.48534983581712554</v>
      </c>
      <c r="AL46" s="313">
        <v>0.35547453496171444</v>
      </c>
      <c r="AM46" s="313">
        <v>0.26651387949759747</v>
      </c>
      <c r="AN46" s="313">
        <v>0</v>
      </c>
      <c r="AO46" s="313">
        <v>9.2473281285530198E-3</v>
      </c>
      <c r="AP46" s="314">
        <v>0.24216917805049562</v>
      </c>
      <c r="AQ46" s="313"/>
      <c r="AR46" s="313"/>
      <c r="AS46" s="313"/>
      <c r="AT46" s="313"/>
      <c r="AU46" s="313"/>
      <c r="AV46" s="313"/>
      <c r="AW46" s="313"/>
      <c r="AX46" s="313"/>
      <c r="AY46" s="313"/>
      <c r="AZ46" s="313"/>
      <c r="BA46" s="313"/>
      <c r="BB46" s="313"/>
      <c r="BC46" s="313"/>
      <c r="BD46" s="313"/>
    </row>
    <row r="47" spans="1:56" x14ac:dyDescent="0.2">
      <c r="A47" s="286">
        <v>43</v>
      </c>
      <c r="B47" s="282" t="s">
        <v>54</v>
      </c>
      <c r="C47" s="313">
        <v>0.20379965457685664</v>
      </c>
      <c r="D47" s="313">
        <v>0.41176470588235292</v>
      </c>
      <c r="E47" s="313">
        <v>0.15384615384615385</v>
      </c>
      <c r="F47" s="313">
        <v>4.3708609271523181E-2</v>
      </c>
      <c r="G47" s="313">
        <v>7.4651661307609862E-2</v>
      </c>
      <c r="H47" s="313">
        <v>-2.0344287949921751E-2</v>
      </c>
      <c r="I47" s="313">
        <v>5.986718608077831E-2</v>
      </c>
      <c r="J47" s="313">
        <v>6.0191482682850267E-2</v>
      </c>
      <c r="K47" s="313">
        <v>2.7432555319793876E-2</v>
      </c>
      <c r="L47" s="313">
        <v>-6.3561309691340653E-3</v>
      </c>
      <c r="M47" s="313">
        <v>9.5901700756724356E-2</v>
      </c>
      <c r="N47" s="313">
        <v>0.10968639453078421</v>
      </c>
      <c r="O47" s="313">
        <v>8.5365853658536592E-2</v>
      </c>
      <c r="P47" s="313">
        <v>2.953964402611995E-2</v>
      </c>
      <c r="Q47" s="313">
        <v>0.1061390015382464</v>
      </c>
      <c r="R47" s="313">
        <v>0.11176429809358752</v>
      </c>
      <c r="S47" s="313">
        <v>2.4161073825503355E-2</v>
      </c>
      <c r="T47" s="313">
        <v>-4.2751722876135878E-2</v>
      </c>
      <c r="U47" s="313">
        <v>-2.2290528058623783E-2</v>
      </c>
      <c r="V47" s="313">
        <v>-4.9157525369076596E-2</v>
      </c>
      <c r="W47" s="313">
        <v>1.1981515813940618E-2</v>
      </c>
      <c r="X47" s="313">
        <v>4.218209393810133E-2</v>
      </c>
      <c r="Y47" s="313">
        <v>2.6101141924959218E-2</v>
      </c>
      <c r="Z47" s="313">
        <v>5.0962038481539261E-2</v>
      </c>
      <c r="AA47" s="313">
        <v>0.12928065812129327</v>
      </c>
      <c r="AB47" s="313">
        <v>3.4914785812989409E-2</v>
      </c>
      <c r="AC47" s="313">
        <v>0.13532737279904367</v>
      </c>
      <c r="AD47" s="313">
        <v>0.24805823088189605</v>
      </c>
      <c r="AE47" s="313">
        <v>0.37479129620328766</v>
      </c>
      <c r="AF47" s="313">
        <v>6.3767122491896228E-2</v>
      </c>
      <c r="AG47" s="313">
        <v>0.11864940380150328</v>
      </c>
      <c r="AH47" s="313">
        <v>0</v>
      </c>
      <c r="AI47" s="313">
        <v>1.8900007052241437E-2</v>
      </c>
      <c r="AJ47" s="313">
        <v>3.6823870393155177E-2</v>
      </c>
      <c r="AK47" s="313">
        <v>-9.219499873705482E-3</v>
      </c>
      <c r="AL47" s="313">
        <v>9.0231705616321004E-2</v>
      </c>
      <c r="AM47" s="313">
        <v>8.4228414823147857E-2</v>
      </c>
      <c r="AN47" s="313">
        <v>0</v>
      </c>
      <c r="AO47" s="313">
        <v>0.2590767831425756</v>
      </c>
      <c r="AP47" s="314">
        <v>9.4542978626458635E-2</v>
      </c>
      <c r="AQ47" s="313"/>
      <c r="AR47" s="313"/>
      <c r="AS47" s="313"/>
      <c r="AT47" s="313"/>
      <c r="AU47" s="313"/>
      <c r="AV47" s="313"/>
      <c r="AW47" s="313"/>
      <c r="AX47" s="313"/>
      <c r="AY47" s="313"/>
      <c r="AZ47" s="313"/>
      <c r="BA47" s="313"/>
      <c r="BB47" s="313"/>
      <c r="BC47" s="313"/>
      <c r="BD47" s="313"/>
    </row>
    <row r="48" spans="1:56" x14ac:dyDescent="0.2">
      <c r="A48" s="286">
        <v>44</v>
      </c>
      <c r="B48" s="282" t="s">
        <v>55</v>
      </c>
      <c r="C48" s="313">
        <v>0.16062176165803108</v>
      </c>
      <c r="D48" s="313">
        <v>5.8823529411764705E-2</v>
      </c>
      <c r="E48" s="313">
        <v>0.15384615384615385</v>
      </c>
      <c r="F48" s="313">
        <v>0.10728476821192053</v>
      </c>
      <c r="G48" s="313">
        <v>5.0589496248660236E-2</v>
      </c>
      <c r="H48" s="313">
        <v>0.1134585289514867</v>
      </c>
      <c r="I48" s="313">
        <v>5.025937064772016E-2</v>
      </c>
      <c r="J48" s="313">
        <v>0.12800172648320604</v>
      </c>
      <c r="K48" s="313">
        <v>9.3816307972112767E-2</v>
      </c>
      <c r="L48" s="313">
        <v>8.0354629890233606E-2</v>
      </c>
      <c r="M48" s="313">
        <v>0.116168427361954</v>
      </c>
      <c r="N48" s="313">
        <v>5.5060482001139423E-2</v>
      </c>
      <c r="O48" s="313">
        <v>2.9967281380130873E-2</v>
      </c>
      <c r="P48" s="313">
        <v>8.3261411193798956E-2</v>
      </c>
      <c r="Q48" s="313">
        <v>0.10527998082186307</v>
      </c>
      <c r="R48" s="313">
        <v>0.10312651646447141</v>
      </c>
      <c r="S48" s="313">
        <v>0.14346624555862614</v>
      </c>
      <c r="T48" s="313">
        <v>0.18771726535341832</v>
      </c>
      <c r="U48" s="313">
        <v>0.15612567933220398</v>
      </c>
      <c r="V48" s="313">
        <v>0.18797879851210234</v>
      </c>
      <c r="W48" s="313">
        <v>6.8199636588357912E-2</v>
      </c>
      <c r="X48" s="313">
        <v>0.10332243234276506</v>
      </c>
      <c r="Y48" s="313">
        <v>3.6661034723840594E-2</v>
      </c>
      <c r="Z48" s="313">
        <v>0.19026983301554284</v>
      </c>
      <c r="AA48" s="313">
        <v>0.21551559211784962</v>
      </c>
      <c r="AB48" s="313">
        <v>8.1252878857669283E-2</v>
      </c>
      <c r="AC48" s="313">
        <v>9.4981695016561646E-2</v>
      </c>
      <c r="AD48" s="313">
        <v>7.3809418135013974E-2</v>
      </c>
      <c r="AE48" s="313">
        <v>0.32868302813938022</v>
      </c>
      <c r="AF48" s="313">
        <v>0.14137165828211593</v>
      </c>
      <c r="AG48" s="313">
        <v>7.846995395694778E-2</v>
      </c>
      <c r="AH48" s="313">
        <v>0.34917668327958568</v>
      </c>
      <c r="AI48" s="313">
        <v>0.16499894216378438</v>
      </c>
      <c r="AJ48" s="313">
        <v>6.5235857070049266E-2</v>
      </c>
      <c r="AK48" s="313">
        <v>6.0873958070219752E-2</v>
      </c>
      <c r="AL48" s="313">
        <v>0.11381401124990868</v>
      </c>
      <c r="AM48" s="313">
        <v>8.734599113196144E-2</v>
      </c>
      <c r="AN48" s="313">
        <v>0</v>
      </c>
      <c r="AO48" s="313">
        <v>3.5928143712574849E-2</v>
      </c>
      <c r="AP48" s="314">
        <v>0.12383042908564659</v>
      </c>
      <c r="AQ48" s="313"/>
      <c r="AR48" s="313"/>
      <c r="AS48" s="313"/>
      <c r="AT48" s="313"/>
      <c r="AU48" s="313"/>
      <c r="AV48" s="313"/>
      <c r="AW48" s="313"/>
      <c r="AX48" s="313"/>
      <c r="AY48" s="313"/>
      <c r="AZ48" s="313"/>
      <c r="BA48" s="313"/>
      <c r="BB48" s="313"/>
      <c r="BC48" s="313"/>
      <c r="BD48" s="313"/>
    </row>
    <row r="49" spans="1:56" x14ac:dyDescent="0.2">
      <c r="A49" s="286">
        <v>45</v>
      </c>
      <c r="B49" s="282" t="s">
        <v>56</v>
      </c>
      <c r="C49" s="313">
        <v>3.9723661485319514E-2</v>
      </c>
      <c r="D49" s="313">
        <v>5.8823529411764705E-2</v>
      </c>
      <c r="E49" s="313">
        <v>7.6923076923076927E-2</v>
      </c>
      <c r="F49" s="313">
        <v>7.0198675496688748E-2</v>
      </c>
      <c r="G49" s="313">
        <v>3.8317256162915328E-2</v>
      </c>
      <c r="H49" s="313">
        <v>4.4600938967136149E-2</v>
      </c>
      <c r="I49" s="313">
        <v>2.3414003996528269E-2</v>
      </c>
      <c r="J49" s="313">
        <v>1.9566809668305953E-2</v>
      </c>
      <c r="K49" s="313">
        <v>0.1361018490451652</v>
      </c>
      <c r="L49" s="313">
        <v>3.6471526409606908E-2</v>
      </c>
      <c r="M49" s="313">
        <v>3.0943283134786843E-2</v>
      </c>
      <c r="N49" s="313">
        <v>1.7552366946222028E-2</v>
      </c>
      <c r="O49" s="313">
        <v>7.2997223874677773E-3</v>
      </c>
      <c r="P49" s="313">
        <v>2.7601817323193667E-2</v>
      </c>
      <c r="Q49" s="313">
        <v>6.49259843778093E-3</v>
      </c>
      <c r="R49" s="313">
        <v>9.7746967071057188E-3</v>
      </c>
      <c r="S49" s="313">
        <v>1.5712593762337149E-2</v>
      </c>
      <c r="T49" s="313">
        <v>7.9282795633347572E-3</v>
      </c>
      <c r="U49" s="313">
        <v>3.9629308824994823E-3</v>
      </c>
      <c r="V49" s="313">
        <v>1.1886321246799229E-2</v>
      </c>
      <c r="W49" s="313">
        <v>7.9600062720791027E-3</v>
      </c>
      <c r="X49" s="313">
        <v>2.8721740366842032E-2</v>
      </c>
      <c r="Y49" s="313">
        <v>3.6860094772003416E-2</v>
      </c>
      <c r="Z49" s="313">
        <v>3.0218986537239267E-2</v>
      </c>
      <c r="AA49" s="313">
        <v>4.5676296154581977E-2</v>
      </c>
      <c r="AB49" s="313">
        <v>1.9622293873790879E-2</v>
      </c>
      <c r="AC49" s="313">
        <v>4.3483674943341717E-2</v>
      </c>
      <c r="AD49" s="313">
        <v>2.0579054044057816E-2</v>
      </c>
      <c r="AE49" s="313">
        <v>4.9814033039677477E-2</v>
      </c>
      <c r="AF49" s="313">
        <v>7.7366360330424877E-2</v>
      </c>
      <c r="AG49" s="313">
        <v>2.8412892054622014E-2</v>
      </c>
      <c r="AH49" s="313">
        <v>1.5879996091077886E-3</v>
      </c>
      <c r="AI49" s="313">
        <v>1.2827243592255072E-2</v>
      </c>
      <c r="AJ49" s="313">
        <v>1.5001364228387276E-2</v>
      </c>
      <c r="AK49" s="313">
        <v>3.4225814599646374E-2</v>
      </c>
      <c r="AL49" s="313">
        <v>4.8785023143997505E-2</v>
      </c>
      <c r="AM49" s="313">
        <v>4.9354643752580529E-2</v>
      </c>
      <c r="AN49" s="313">
        <v>0</v>
      </c>
      <c r="AO49" s="313">
        <v>1.2809823391192299E-2</v>
      </c>
      <c r="AP49" s="314">
        <v>2.9287450459187951E-2</v>
      </c>
      <c r="AQ49" s="313"/>
      <c r="AR49" s="313"/>
      <c r="AS49" s="313"/>
      <c r="AT49" s="313"/>
      <c r="AU49" s="313"/>
      <c r="AV49" s="313"/>
      <c r="AW49" s="313"/>
      <c r="AX49" s="313"/>
      <c r="AY49" s="313"/>
      <c r="AZ49" s="313"/>
      <c r="BA49" s="313"/>
      <c r="BB49" s="313"/>
      <c r="BC49" s="313"/>
      <c r="BD49" s="313"/>
    </row>
    <row r="50" spans="1:56" x14ac:dyDescent="0.2">
      <c r="A50" s="286">
        <v>46</v>
      </c>
      <c r="B50" s="282" t="s">
        <v>205</v>
      </c>
      <c r="C50" s="313">
        <v>-7.0811744386873918E-2</v>
      </c>
      <c r="D50" s="313">
        <v>-5.8823529411764705E-2</v>
      </c>
      <c r="E50" s="313">
        <v>0</v>
      </c>
      <c r="F50" s="313">
        <v>0</v>
      </c>
      <c r="G50" s="313">
        <v>-4.2872454448017148E-3</v>
      </c>
      <c r="H50" s="313">
        <v>0</v>
      </c>
      <c r="I50" s="313">
        <v>0</v>
      </c>
      <c r="J50" s="313">
        <v>0</v>
      </c>
      <c r="K50" s="313">
        <v>-2.121855107608366E-3</v>
      </c>
      <c r="L50" s="313">
        <v>0</v>
      </c>
      <c r="M50" s="313">
        <v>0</v>
      </c>
      <c r="N50" s="313">
        <v>-2.6498138505769968E-6</v>
      </c>
      <c r="O50" s="313">
        <v>0</v>
      </c>
      <c r="P50" s="313">
        <v>-1.6284258007783875E-5</v>
      </c>
      <c r="Q50" s="313">
        <v>0</v>
      </c>
      <c r="R50" s="313">
        <v>0</v>
      </c>
      <c r="S50" s="313">
        <v>0</v>
      </c>
      <c r="T50" s="313">
        <v>0</v>
      </c>
      <c r="U50" s="313">
        <v>0</v>
      </c>
      <c r="V50" s="313">
        <v>0</v>
      </c>
      <c r="W50" s="313">
        <v>-9.2236457382144863E-6</v>
      </c>
      <c r="X50" s="313">
        <v>0</v>
      </c>
      <c r="Y50" s="313">
        <v>-4.2433776120562421E-3</v>
      </c>
      <c r="Z50" s="313">
        <v>-5.7780088981337034E-5</v>
      </c>
      <c r="AA50" s="313">
        <v>-4.8737325425674383E-2</v>
      </c>
      <c r="AB50" s="313">
        <v>0</v>
      </c>
      <c r="AC50" s="313">
        <v>-5.080566831868104E-4</v>
      </c>
      <c r="AD50" s="313">
        <v>-1.5075525572174633E-2</v>
      </c>
      <c r="AE50" s="313">
        <v>-3.9704624740392836E-4</v>
      </c>
      <c r="AF50" s="313">
        <v>-3.5435861091424521E-3</v>
      </c>
      <c r="AG50" s="313">
        <v>0</v>
      </c>
      <c r="AH50" s="313">
        <v>0</v>
      </c>
      <c r="AI50" s="313">
        <v>-3.1656728230122473E-3</v>
      </c>
      <c r="AJ50" s="313">
        <v>-1.3549619303059476E-2</v>
      </c>
      <c r="AK50" s="313">
        <v>-1.7428643596867896E-2</v>
      </c>
      <c r="AL50" s="313">
        <v>-3.9846193692347539E-5</v>
      </c>
      <c r="AM50" s="313">
        <v>0</v>
      </c>
      <c r="AN50" s="313">
        <v>0</v>
      </c>
      <c r="AO50" s="313">
        <v>-3.7140908057303117E-3</v>
      </c>
      <c r="AP50" s="314">
        <v>-2.3011984289329022E-3</v>
      </c>
      <c r="AQ50" s="313"/>
      <c r="AR50" s="313"/>
      <c r="AS50" s="313"/>
      <c r="AT50" s="313"/>
      <c r="AU50" s="313"/>
      <c r="AV50" s="313"/>
      <c r="AW50" s="313"/>
      <c r="AX50" s="313"/>
      <c r="AY50" s="313"/>
      <c r="AZ50" s="313"/>
      <c r="BA50" s="313"/>
      <c r="BB50" s="313"/>
      <c r="BC50" s="313"/>
      <c r="BD50" s="313"/>
    </row>
    <row r="51" spans="1:56" x14ac:dyDescent="0.2">
      <c r="A51" s="288">
        <v>47</v>
      </c>
      <c r="B51" s="289" t="s">
        <v>58</v>
      </c>
      <c r="C51" s="315">
        <v>0.45941278065630398</v>
      </c>
      <c r="D51" s="315">
        <v>0.73529411764705888</v>
      </c>
      <c r="E51" s="315">
        <v>0.61538461538461542</v>
      </c>
      <c r="F51" s="315">
        <v>0.63311258278145699</v>
      </c>
      <c r="G51" s="315">
        <v>0.31061093247588423</v>
      </c>
      <c r="H51" s="315">
        <v>0.39436619718309857</v>
      </c>
      <c r="I51" s="315">
        <v>0.31441374159820762</v>
      </c>
      <c r="J51" s="315">
        <v>0.31616223710369362</v>
      </c>
      <c r="K51" s="315">
        <v>0.29842376477720522</v>
      </c>
      <c r="L51" s="315">
        <v>0.34036964067923819</v>
      </c>
      <c r="M51" s="315">
        <v>0.47587472840338652</v>
      </c>
      <c r="N51" s="315">
        <v>0.24969725876757157</v>
      </c>
      <c r="O51" s="315">
        <v>0.2289311917509419</v>
      </c>
      <c r="P51" s="315">
        <v>0.44039147356250713</v>
      </c>
      <c r="Q51" s="315">
        <v>0.42803204347044371</v>
      </c>
      <c r="R51" s="315">
        <v>0.45272790294627385</v>
      </c>
      <c r="S51" s="315">
        <v>0.40742202921437032</v>
      </c>
      <c r="T51" s="315">
        <v>0.36128560102457768</v>
      </c>
      <c r="U51" s="315">
        <v>0.34922082799960141</v>
      </c>
      <c r="V51" s="315">
        <v>0.33972960726667301</v>
      </c>
      <c r="W51" s="315">
        <v>0.22004851637658301</v>
      </c>
      <c r="X51" s="315">
        <v>0.45461870230816626</v>
      </c>
      <c r="Y51" s="315">
        <v>0.46123184183950905</v>
      </c>
      <c r="Z51" s="315">
        <v>0.35084070029467845</v>
      </c>
      <c r="AA51" s="315">
        <v>0.49612588482877368</v>
      </c>
      <c r="AB51" s="315">
        <v>0.66992169507139565</v>
      </c>
      <c r="AC51" s="315">
        <v>0.72163972804024601</v>
      </c>
      <c r="AD51" s="315">
        <v>0.67184471764827713</v>
      </c>
      <c r="AE51" s="315">
        <v>0.82939906880777536</v>
      </c>
      <c r="AF51" s="315">
        <v>0.71589734056767085</v>
      </c>
      <c r="AG51" s="315">
        <v>0.47672267915469679</v>
      </c>
      <c r="AH51" s="315">
        <v>0.71230333235610277</v>
      </c>
      <c r="AI51" s="315">
        <v>0.71196295222498218</v>
      </c>
      <c r="AJ51" s="315">
        <v>0.55672358673661126</v>
      </c>
      <c r="AK51" s="315">
        <v>0.59055316999242236</v>
      </c>
      <c r="AL51" s="315">
        <v>0.62309485386408459</v>
      </c>
      <c r="AM51" s="315">
        <v>0.50835043711890471</v>
      </c>
      <c r="AN51" s="315">
        <v>0</v>
      </c>
      <c r="AO51" s="315">
        <v>0.31645569620253167</v>
      </c>
      <c r="AP51" s="316">
        <v>0.50161562834431828</v>
      </c>
      <c r="AQ51" s="313"/>
      <c r="AR51" s="313"/>
      <c r="AS51" s="313"/>
      <c r="AT51" s="313"/>
      <c r="AU51" s="313"/>
      <c r="AV51" s="313"/>
      <c r="AW51" s="313"/>
      <c r="AX51" s="313"/>
      <c r="AY51" s="313"/>
      <c r="AZ51" s="313"/>
      <c r="BA51" s="313"/>
      <c r="BB51" s="313"/>
      <c r="BC51" s="313"/>
      <c r="BD51" s="313"/>
    </row>
    <row r="52" spans="1:56" x14ac:dyDescent="0.2">
      <c r="A52" s="304">
        <v>48</v>
      </c>
      <c r="B52" s="305" t="s">
        <v>440</v>
      </c>
      <c r="C52" s="315">
        <v>1</v>
      </c>
      <c r="D52" s="315">
        <v>1</v>
      </c>
      <c r="E52" s="315">
        <v>1</v>
      </c>
      <c r="F52" s="315">
        <v>1</v>
      </c>
      <c r="G52" s="315">
        <v>1</v>
      </c>
      <c r="H52" s="315">
        <v>1</v>
      </c>
      <c r="I52" s="315">
        <v>1</v>
      </c>
      <c r="J52" s="315">
        <v>1</v>
      </c>
      <c r="K52" s="315">
        <v>1</v>
      </c>
      <c r="L52" s="315">
        <v>1</v>
      </c>
      <c r="M52" s="315">
        <v>1</v>
      </c>
      <c r="N52" s="315">
        <v>1</v>
      </c>
      <c r="O52" s="315">
        <v>1</v>
      </c>
      <c r="P52" s="315">
        <v>1</v>
      </c>
      <c r="Q52" s="315">
        <v>1</v>
      </c>
      <c r="R52" s="315">
        <v>1</v>
      </c>
      <c r="S52" s="315">
        <v>1</v>
      </c>
      <c r="T52" s="315">
        <v>1</v>
      </c>
      <c r="U52" s="315">
        <v>1</v>
      </c>
      <c r="V52" s="315">
        <v>1</v>
      </c>
      <c r="W52" s="315">
        <v>1</v>
      </c>
      <c r="X52" s="315">
        <v>1</v>
      </c>
      <c r="Y52" s="315">
        <v>1</v>
      </c>
      <c r="Z52" s="315">
        <v>1</v>
      </c>
      <c r="AA52" s="315">
        <v>1</v>
      </c>
      <c r="AB52" s="315">
        <v>1</v>
      </c>
      <c r="AC52" s="315">
        <v>1</v>
      </c>
      <c r="AD52" s="315">
        <v>1</v>
      </c>
      <c r="AE52" s="315">
        <v>1</v>
      </c>
      <c r="AF52" s="315">
        <v>1</v>
      </c>
      <c r="AG52" s="315">
        <v>1</v>
      </c>
      <c r="AH52" s="315">
        <v>1</v>
      </c>
      <c r="AI52" s="315">
        <v>1</v>
      </c>
      <c r="AJ52" s="315">
        <v>1</v>
      </c>
      <c r="AK52" s="315">
        <v>1</v>
      </c>
      <c r="AL52" s="315">
        <v>1</v>
      </c>
      <c r="AM52" s="315">
        <v>1</v>
      </c>
      <c r="AN52" s="315">
        <v>1</v>
      </c>
      <c r="AO52" s="315">
        <v>1</v>
      </c>
      <c r="AP52" s="316">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7"/>
      <c r="AV62" s="317"/>
      <c r="AW62" s="317"/>
      <c r="AX62" s="317"/>
      <c r="AY62" s="317"/>
      <c r="AZ62" s="317"/>
      <c r="BA62" s="317"/>
      <c r="BB62" s="317"/>
      <c r="BC62" s="317"/>
      <c r="BD62" s="317"/>
    </row>
    <row r="63" spans="1:56" x14ac:dyDescent="0.2">
      <c r="AU63" s="317"/>
      <c r="AV63" s="317"/>
      <c r="AW63" s="317"/>
      <c r="AX63" s="317"/>
      <c r="AY63" s="317"/>
      <c r="AZ63" s="317"/>
      <c r="BA63" s="317"/>
      <c r="BB63" s="317"/>
      <c r="BC63" s="317"/>
      <c r="BD63" s="317"/>
    </row>
    <row r="64" spans="1:56" x14ac:dyDescent="0.2">
      <c r="AU64" s="317"/>
      <c r="AV64" s="317"/>
      <c r="AW64" s="317"/>
      <c r="AX64" s="317"/>
      <c r="AY64" s="317"/>
      <c r="AZ64" s="317"/>
      <c r="BA64" s="317"/>
      <c r="BB64" s="317"/>
      <c r="BC64" s="317"/>
      <c r="BD64" s="317"/>
    </row>
    <row r="65" spans="47:56" x14ac:dyDescent="0.2">
      <c r="AU65" s="317"/>
      <c r="AV65" s="317"/>
      <c r="AW65" s="317"/>
      <c r="AX65" s="317"/>
      <c r="AY65" s="317"/>
      <c r="AZ65" s="317"/>
      <c r="BA65" s="317"/>
      <c r="BB65" s="317"/>
      <c r="BC65" s="317"/>
      <c r="BD65" s="317"/>
    </row>
    <row r="66" spans="47:56" x14ac:dyDescent="0.2">
      <c r="AU66" s="317"/>
      <c r="AV66" s="317"/>
      <c r="AW66" s="317"/>
      <c r="AX66" s="317"/>
      <c r="AY66" s="317"/>
      <c r="AZ66" s="317"/>
      <c r="BA66" s="317"/>
      <c r="BB66" s="317"/>
      <c r="BC66" s="317"/>
      <c r="BD66" s="317"/>
    </row>
    <row r="67" spans="47:56" x14ac:dyDescent="0.2">
      <c r="AU67" s="317"/>
      <c r="AV67" s="317"/>
      <c r="AW67" s="317"/>
      <c r="AX67" s="317"/>
      <c r="AY67" s="317"/>
      <c r="AZ67" s="317"/>
      <c r="BA67" s="317"/>
      <c r="BB67" s="317"/>
      <c r="BC67" s="317"/>
      <c r="BD67" s="317"/>
    </row>
    <row r="68" spans="47:56" x14ac:dyDescent="0.2">
      <c r="AU68" s="317"/>
      <c r="AV68" s="317"/>
      <c r="AW68" s="317"/>
      <c r="AX68" s="317"/>
      <c r="AY68" s="317"/>
      <c r="AZ68" s="317"/>
      <c r="BA68" s="317"/>
      <c r="BB68" s="317"/>
      <c r="BC68" s="317"/>
      <c r="BD68" s="317"/>
    </row>
    <row r="69" spans="47:56" x14ac:dyDescent="0.2">
      <c r="AU69" s="317"/>
      <c r="AV69" s="317"/>
      <c r="AW69" s="317"/>
      <c r="AX69" s="317"/>
      <c r="AY69" s="317"/>
      <c r="AZ69" s="317"/>
      <c r="BA69" s="317"/>
      <c r="BB69" s="317"/>
      <c r="BC69" s="317"/>
      <c r="BD69" s="317"/>
    </row>
    <row r="70" spans="47:56" x14ac:dyDescent="0.2">
      <c r="AU70" s="317"/>
      <c r="AV70" s="317"/>
      <c r="AW70" s="317"/>
      <c r="AX70" s="317"/>
      <c r="AY70" s="317"/>
      <c r="AZ70" s="317"/>
      <c r="BA70" s="317"/>
      <c r="BB70" s="317"/>
      <c r="BC70" s="317"/>
      <c r="BD70" s="317"/>
    </row>
    <row r="71" spans="47:56" x14ac:dyDescent="0.2">
      <c r="AU71" s="317"/>
      <c r="AV71" s="317"/>
      <c r="AW71" s="317"/>
      <c r="AX71" s="317"/>
      <c r="AY71" s="317"/>
      <c r="AZ71" s="317"/>
      <c r="BA71" s="317"/>
      <c r="BB71" s="317"/>
      <c r="BC71" s="317"/>
      <c r="BD71" s="317"/>
    </row>
    <row r="72" spans="47:56" x14ac:dyDescent="0.2">
      <c r="AU72" s="317"/>
      <c r="AV72" s="317"/>
      <c r="AW72" s="317"/>
      <c r="AX72" s="317"/>
      <c r="AY72" s="317"/>
      <c r="AZ72" s="317"/>
      <c r="BA72" s="317"/>
      <c r="BB72" s="317"/>
      <c r="BC72" s="317"/>
      <c r="BD72" s="317"/>
    </row>
    <row r="73" spans="47:56" x14ac:dyDescent="0.2">
      <c r="AU73" s="317"/>
      <c r="AV73" s="317"/>
      <c r="AW73" s="317"/>
      <c r="AX73" s="317"/>
      <c r="AY73" s="317"/>
      <c r="AZ73" s="317"/>
      <c r="BA73" s="317"/>
      <c r="BB73" s="317"/>
      <c r="BC73" s="317"/>
      <c r="BD73" s="317"/>
    </row>
    <row r="74" spans="47:56" x14ac:dyDescent="0.2">
      <c r="AU74" s="317"/>
      <c r="AV74" s="317"/>
      <c r="AW74" s="317"/>
      <c r="AX74" s="317"/>
      <c r="AY74" s="317"/>
      <c r="AZ74" s="317"/>
      <c r="BA74" s="317"/>
      <c r="BB74" s="317"/>
      <c r="BC74" s="317"/>
      <c r="BD74" s="317"/>
    </row>
    <row r="75" spans="47:56" x14ac:dyDescent="0.2">
      <c r="AU75" s="317"/>
      <c r="AV75" s="317"/>
      <c r="AW75" s="317"/>
      <c r="AX75" s="317"/>
      <c r="AY75" s="317"/>
      <c r="AZ75" s="317"/>
      <c r="BA75" s="317"/>
      <c r="BB75" s="317"/>
      <c r="BC75" s="317"/>
      <c r="BD75" s="317"/>
    </row>
    <row r="76" spans="47:56" x14ac:dyDescent="0.2">
      <c r="AU76" s="317"/>
      <c r="AV76" s="317"/>
      <c r="AW76" s="317"/>
      <c r="AX76" s="317"/>
      <c r="AY76" s="317"/>
      <c r="AZ76" s="317"/>
      <c r="BA76" s="317"/>
      <c r="BB76" s="317"/>
      <c r="BC76" s="317"/>
      <c r="BD76" s="317"/>
    </row>
    <row r="77" spans="47:56" x14ac:dyDescent="0.2">
      <c r="AU77" s="317"/>
      <c r="AV77" s="317"/>
      <c r="AW77" s="317"/>
      <c r="AX77" s="317"/>
      <c r="AY77" s="317"/>
      <c r="AZ77" s="317"/>
      <c r="BA77" s="317"/>
      <c r="BB77" s="317"/>
      <c r="BC77" s="317"/>
      <c r="BD77" s="317"/>
    </row>
    <row r="78" spans="47:56" x14ac:dyDescent="0.2">
      <c r="AU78" s="317"/>
      <c r="AV78" s="317"/>
      <c r="AW78" s="317"/>
      <c r="AX78" s="317"/>
      <c r="AY78" s="317"/>
      <c r="AZ78" s="317"/>
      <c r="BA78" s="317"/>
      <c r="BB78" s="317"/>
      <c r="BC78" s="317"/>
      <c r="BD78" s="317"/>
    </row>
    <row r="79" spans="47:56" x14ac:dyDescent="0.2">
      <c r="AU79" s="317"/>
      <c r="AV79" s="317"/>
      <c r="AW79" s="317"/>
      <c r="AX79" s="317"/>
      <c r="AY79" s="317"/>
      <c r="AZ79" s="317"/>
      <c r="BA79" s="317"/>
      <c r="BB79" s="317"/>
      <c r="BC79" s="317"/>
      <c r="BD79" s="317"/>
    </row>
    <row r="80" spans="47:56" x14ac:dyDescent="0.2">
      <c r="AU80" s="317"/>
      <c r="AV80" s="317"/>
      <c r="AW80" s="317"/>
      <c r="AX80" s="317"/>
      <c r="AY80" s="317"/>
      <c r="AZ80" s="317"/>
      <c r="BA80" s="317"/>
      <c r="BB80" s="317"/>
      <c r="BC80" s="317"/>
      <c r="BD80" s="317"/>
    </row>
    <row r="81" spans="47:56" x14ac:dyDescent="0.2">
      <c r="AU81" s="317"/>
      <c r="AV81" s="317"/>
      <c r="AW81" s="317"/>
      <c r="AX81" s="317"/>
      <c r="AY81" s="317"/>
      <c r="AZ81" s="317"/>
      <c r="BA81" s="317"/>
      <c r="BB81" s="317"/>
      <c r="BC81" s="317"/>
      <c r="BD81" s="317"/>
    </row>
    <row r="82" spans="47:56" x14ac:dyDescent="0.2">
      <c r="AU82" s="317"/>
      <c r="AV82" s="317"/>
      <c r="AW82" s="317"/>
      <c r="AX82" s="317"/>
      <c r="AY82" s="317"/>
      <c r="AZ82" s="317"/>
      <c r="BA82" s="317"/>
      <c r="BB82" s="317"/>
      <c r="BC82" s="317"/>
      <c r="BD82" s="317"/>
    </row>
    <row r="83" spans="47:56" x14ac:dyDescent="0.2">
      <c r="AU83" s="317"/>
      <c r="AV83" s="317"/>
      <c r="AW83" s="317"/>
      <c r="AX83" s="317"/>
      <c r="AY83" s="317"/>
      <c r="AZ83" s="317"/>
      <c r="BA83" s="317"/>
      <c r="BB83" s="317"/>
      <c r="BC83" s="317"/>
      <c r="BD83" s="317"/>
    </row>
    <row r="84" spans="47:56" x14ac:dyDescent="0.2">
      <c r="AU84" s="317"/>
      <c r="AV84" s="317"/>
      <c r="AW84" s="317"/>
      <c r="AX84" s="317"/>
      <c r="AY84" s="317"/>
      <c r="AZ84" s="317"/>
      <c r="BA84" s="317"/>
      <c r="BB84" s="317"/>
      <c r="BC84" s="317"/>
      <c r="BD84" s="317"/>
    </row>
    <row r="85" spans="47:56" x14ac:dyDescent="0.2">
      <c r="AU85" s="317"/>
      <c r="AV85" s="317"/>
      <c r="AW85" s="317"/>
      <c r="AX85" s="317"/>
      <c r="AY85" s="317"/>
      <c r="AZ85" s="317"/>
      <c r="BA85" s="317"/>
      <c r="BB85" s="317"/>
      <c r="BC85" s="317"/>
      <c r="BD85" s="317"/>
    </row>
    <row r="86" spans="47:56" x14ac:dyDescent="0.2">
      <c r="AU86" s="317"/>
      <c r="AV86" s="317"/>
      <c r="AW86" s="317"/>
      <c r="AX86" s="317"/>
      <c r="AY86" s="317"/>
      <c r="AZ86" s="317"/>
      <c r="BA86" s="317"/>
      <c r="BB86" s="317"/>
      <c r="BC86" s="317"/>
      <c r="BD86" s="317"/>
    </row>
    <row r="87" spans="47:56" x14ac:dyDescent="0.2">
      <c r="AU87" s="317"/>
      <c r="AV87" s="317"/>
      <c r="AW87" s="317"/>
      <c r="AX87" s="317"/>
      <c r="AY87" s="317"/>
      <c r="AZ87" s="317"/>
      <c r="BA87" s="317"/>
      <c r="BB87" s="317"/>
      <c r="BC87" s="317"/>
      <c r="BD87" s="317"/>
    </row>
    <row r="88" spans="47:56" x14ac:dyDescent="0.2">
      <c r="AU88" s="317"/>
      <c r="AV88" s="317"/>
      <c r="AW88" s="317"/>
      <c r="AX88" s="317"/>
      <c r="AY88" s="317"/>
      <c r="AZ88" s="317"/>
      <c r="BA88" s="317"/>
      <c r="BB88" s="317"/>
      <c r="BC88" s="317"/>
      <c r="BD88" s="317"/>
    </row>
    <row r="89" spans="47:56" x14ac:dyDescent="0.2">
      <c r="AU89" s="317"/>
      <c r="AV89" s="317"/>
      <c r="AW89" s="317"/>
      <c r="AX89" s="317"/>
      <c r="AY89" s="317"/>
      <c r="AZ89" s="317"/>
      <c r="BA89" s="317"/>
      <c r="BB89" s="317"/>
      <c r="BC89" s="317"/>
      <c r="BD89" s="317"/>
    </row>
    <row r="90" spans="47:56" x14ac:dyDescent="0.2">
      <c r="AU90" s="317"/>
      <c r="AV90" s="317"/>
      <c r="AW90" s="317"/>
      <c r="AX90" s="317"/>
      <c r="AY90" s="317"/>
      <c r="AZ90" s="317"/>
      <c r="BA90" s="317"/>
      <c r="BB90" s="317"/>
      <c r="BC90" s="317"/>
      <c r="BD90" s="317"/>
    </row>
    <row r="91" spans="47:56" x14ac:dyDescent="0.2">
      <c r="AU91" s="317"/>
      <c r="AV91" s="317"/>
      <c r="AW91" s="317"/>
      <c r="AX91" s="317"/>
      <c r="AY91" s="317"/>
      <c r="AZ91" s="317"/>
      <c r="BA91" s="317"/>
      <c r="BB91" s="317"/>
      <c r="BC91" s="317"/>
      <c r="BD91" s="317"/>
    </row>
    <row r="92" spans="47:56" x14ac:dyDescent="0.2">
      <c r="AU92" s="317"/>
      <c r="AV92" s="317"/>
      <c r="AW92" s="317"/>
      <c r="AX92" s="317"/>
      <c r="AY92" s="317"/>
      <c r="AZ92" s="317"/>
      <c r="BA92" s="317"/>
      <c r="BB92" s="317"/>
      <c r="BC92" s="317"/>
      <c r="BD92" s="317"/>
    </row>
    <row r="93" spans="47:56" x14ac:dyDescent="0.2">
      <c r="AU93" s="317"/>
      <c r="AV93" s="317"/>
      <c r="AW93" s="317"/>
      <c r="AX93" s="317"/>
      <c r="AY93" s="317"/>
      <c r="AZ93" s="317"/>
      <c r="BA93" s="317"/>
      <c r="BB93" s="317"/>
      <c r="BC93" s="317"/>
      <c r="BD93" s="317"/>
    </row>
    <row r="94" spans="47:56" x14ac:dyDescent="0.2">
      <c r="AU94" s="317"/>
      <c r="AV94" s="317"/>
      <c r="AW94" s="317"/>
      <c r="AX94" s="317"/>
      <c r="AY94" s="317"/>
      <c r="AZ94" s="317"/>
      <c r="BA94" s="317"/>
      <c r="BB94" s="317"/>
      <c r="BC94" s="317"/>
      <c r="BD94" s="317"/>
    </row>
    <row r="95" spans="47:56" x14ac:dyDescent="0.2">
      <c r="AU95" s="317"/>
      <c r="AV95" s="317"/>
      <c r="AW95" s="317"/>
      <c r="AX95" s="317"/>
      <c r="AY95" s="317"/>
      <c r="AZ95" s="317"/>
      <c r="BA95" s="317"/>
      <c r="BB95" s="317"/>
      <c r="BC95" s="317"/>
      <c r="BD95" s="317"/>
    </row>
    <row r="96" spans="47:56" x14ac:dyDescent="0.2">
      <c r="AU96" s="317"/>
      <c r="AV96" s="317"/>
      <c r="AW96" s="317"/>
      <c r="AX96" s="317"/>
      <c r="AY96" s="317"/>
      <c r="AZ96" s="317"/>
      <c r="BA96" s="317"/>
      <c r="BB96" s="317"/>
      <c r="BC96" s="317"/>
      <c r="BD96" s="317"/>
    </row>
    <row r="97" spans="47:56" x14ac:dyDescent="0.2">
      <c r="AU97" s="317"/>
      <c r="AV97" s="317"/>
      <c r="AW97" s="317"/>
      <c r="AX97" s="317"/>
      <c r="AY97" s="317"/>
      <c r="AZ97" s="317"/>
      <c r="BA97" s="317"/>
      <c r="BB97" s="317"/>
      <c r="BC97" s="317"/>
      <c r="BD97" s="317"/>
    </row>
    <row r="98" spans="47:56" x14ac:dyDescent="0.2">
      <c r="AU98" s="317"/>
      <c r="AV98" s="317"/>
      <c r="AW98" s="317"/>
      <c r="AX98" s="317"/>
      <c r="AY98" s="317"/>
      <c r="AZ98" s="317"/>
      <c r="BA98" s="317"/>
      <c r="BB98" s="317"/>
      <c r="BC98" s="317"/>
      <c r="BD98" s="317"/>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O51" sqref="O51"/>
    </sheetView>
  </sheetViews>
  <sheetFormatPr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488</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8">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9" t="s">
        <v>43</v>
      </c>
    </row>
    <row r="5" spans="1:42" ht="12.5" x14ac:dyDescent="0.2">
      <c r="A5" s="267" t="s">
        <v>443</v>
      </c>
      <c r="B5" s="272" t="s">
        <v>444</v>
      </c>
      <c r="C5" s="313">
        <v>1.0018775825321584</v>
      </c>
      <c r="D5" s="313">
        <v>7.7987896855056841E-8</v>
      </c>
      <c r="E5" s="313">
        <v>6.0191281506052257E-6</v>
      </c>
      <c r="F5" s="313">
        <v>2.1918927286835631E-7</v>
      </c>
      <c r="G5" s="313">
        <v>2.6794432709209329E-3</v>
      </c>
      <c r="H5" s="313">
        <v>1.1402887887278119E-4</v>
      </c>
      <c r="I5" s="313">
        <v>6.4262938479652093E-6</v>
      </c>
      <c r="J5" s="313">
        <v>1.7792635814876736E-5</v>
      </c>
      <c r="K5" s="313">
        <v>3.4994645193415142E-8</v>
      </c>
      <c r="L5" s="313">
        <v>1.2103772377030099E-5</v>
      </c>
      <c r="M5" s="313">
        <v>2.3074983435984808E-6</v>
      </c>
      <c r="N5" s="313">
        <v>1.7873143289435254E-7</v>
      </c>
      <c r="O5" s="313">
        <v>4.8183731282269041E-7</v>
      </c>
      <c r="P5" s="313">
        <v>1.993714385826694E-7</v>
      </c>
      <c r="Q5" s="313">
        <v>1.9039315268638531E-7</v>
      </c>
      <c r="R5" s="313">
        <v>1.9267218802842827E-7</v>
      </c>
      <c r="S5" s="313">
        <v>2.5199453086411367E-7</v>
      </c>
      <c r="T5" s="313">
        <v>2.6266408528263223E-7</v>
      </c>
      <c r="U5" s="313">
        <v>2.7435061698408677E-7</v>
      </c>
      <c r="V5" s="313">
        <v>2.8839759841377267E-7</v>
      </c>
      <c r="W5" s="313">
        <v>1.8180772296992523E-7</v>
      </c>
      <c r="X5" s="313">
        <v>2.2612543336866485E-5</v>
      </c>
      <c r="Y5" s="313">
        <v>1.4394933268633094E-5</v>
      </c>
      <c r="Z5" s="313">
        <v>3.2148006470677373E-7</v>
      </c>
      <c r="AA5" s="313">
        <v>8.5955928672940168E-7</v>
      </c>
      <c r="AB5" s="313">
        <v>2.091826252727464E-7</v>
      </c>
      <c r="AC5" s="313">
        <v>1.9476510312708319E-6</v>
      </c>
      <c r="AD5" s="313">
        <v>2.8777262513291814E-7</v>
      </c>
      <c r="AE5" s="313">
        <v>2.88648191869056E-7</v>
      </c>
      <c r="AF5" s="313">
        <v>7.7848305991960112E-7</v>
      </c>
      <c r="AG5" s="313">
        <v>3.5267403453907005E-6</v>
      </c>
      <c r="AH5" s="313">
        <v>8.0963327146377705E-7</v>
      </c>
      <c r="AI5" s="313">
        <v>2.9468944714379384E-5</v>
      </c>
      <c r="AJ5" s="313">
        <v>2.4469779777193763E-5</v>
      </c>
      <c r="AK5" s="313">
        <v>2.919594232561994E-5</v>
      </c>
      <c r="AL5" s="313">
        <v>4.0037978154188932E-7</v>
      </c>
      <c r="AM5" s="313">
        <v>2.7065460998537504E-4</v>
      </c>
      <c r="AN5" s="313">
        <v>1.0598002140105451E-6</v>
      </c>
      <c r="AO5" s="313">
        <v>9.6975233315250786E-7</v>
      </c>
      <c r="AP5" s="320">
        <f t="shared" ref="AP5:AP44" si="0">SUM(C5:AN5)</f>
        <v>1.0051198244862858</v>
      </c>
    </row>
    <row r="6" spans="1:42" ht="12.5" x14ac:dyDescent="0.2">
      <c r="A6" s="267" t="s">
        <v>445</v>
      </c>
      <c r="B6" s="272" t="s">
        <v>446</v>
      </c>
      <c r="C6" s="313">
        <v>5.2086226758994329E-7</v>
      </c>
      <c r="D6" s="313">
        <v>1.0042588391120759</v>
      </c>
      <c r="E6" s="313">
        <v>3.980082990809079E-8</v>
      </c>
      <c r="F6" s="313">
        <v>9.904243860108344E-8</v>
      </c>
      <c r="G6" s="313">
        <v>1.4351729205787547E-5</v>
      </c>
      <c r="H6" s="313">
        <v>1.6629543037228648E-7</v>
      </c>
      <c r="I6" s="313">
        <v>9.1874637005512217E-5</v>
      </c>
      <c r="J6" s="313">
        <v>6.5306791212791261E-6</v>
      </c>
      <c r="K6" s="313">
        <v>1.0831699528494884E-8</v>
      </c>
      <c r="L6" s="313">
        <v>1.5427616532978885E-7</v>
      </c>
      <c r="M6" s="313">
        <v>4.2507038474421008E-7</v>
      </c>
      <c r="N6" s="313">
        <v>4.7182462656257153E-8</v>
      </c>
      <c r="O6" s="313">
        <v>1.2283557380449812E-7</v>
      </c>
      <c r="P6" s="313">
        <v>1.0500564208886995E-7</v>
      </c>
      <c r="Q6" s="313">
        <v>7.3199156925236802E-8</v>
      </c>
      <c r="R6" s="313">
        <v>6.7977713850588414E-8</v>
      </c>
      <c r="S6" s="313">
        <v>1.518878979891509E-7</v>
      </c>
      <c r="T6" s="313">
        <v>1.6487111099844646E-7</v>
      </c>
      <c r="U6" s="313">
        <v>1.8477248466723082E-7</v>
      </c>
      <c r="V6" s="313">
        <v>1.5725097096142219E-7</v>
      </c>
      <c r="W6" s="313">
        <v>6.5779151903408153E-8</v>
      </c>
      <c r="X6" s="313">
        <v>7.114014101718152E-6</v>
      </c>
      <c r="Y6" s="313">
        <v>2.1600780979404191E-6</v>
      </c>
      <c r="Z6" s="313">
        <v>1.1307656487475151E-7</v>
      </c>
      <c r="AA6" s="313">
        <v>1.931848375355944E-7</v>
      </c>
      <c r="AB6" s="313">
        <v>1.6917665452611937E-7</v>
      </c>
      <c r="AC6" s="313">
        <v>2.4060218046559394E-7</v>
      </c>
      <c r="AD6" s="313">
        <v>2.1542189734818161E-7</v>
      </c>
      <c r="AE6" s="313">
        <v>6.1037350592458854E-8</v>
      </c>
      <c r="AF6" s="313">
        <v>1.6267440759666953E-7</v>
      </c>
      <c r="AG6" s="313">
        <v>9.3057174166800493E-7</v>
      </c>
      <c r="AH6" s="313">
        <v>1.4222068133583561E-7</v>
      </c>
      <c r="AI6" s="313">
        <v>1.4606032935929807E-6</v>
      </c>
      <c r="AJ6" s="313">
        <v>1.1121284667145071E-6</v>
      </c>
      <c r="AK6" s="313">
        <v>5.6901557696830757E-7</v>
      </c>
      <c r="AL6" s="313">
        <v>1.412407726416744E-7</v>
      </c>
      <c r="AM6" s="313">
        <v>3.5511259349492077E-5</v>
      </c>
      <c r="AN6" s="313">
        <v>1.1301391946161252E-5</v>
      </c>
      <c r="AO6" s="313">
        <v>1.8655684571098568E-6</v>
      </c>
      <c r="AP6" s="321">
        <f t="shared" si="0"/>
        <v>1.004435750796711</v>
      </c>
    </row>
    <row r="7" spans="1:42" ht="12.5" x14ac:dyDescent="0.2">
      <c r="A7" s="267" t="s">
        <v>447</v>
      </c>
      <c r="B7" s="272" t="s">
        <v>250</v>
      </c>
      <c r="C7" s="313">
        <v>7.2365092727201957E-7</v>
      </c>
      <c r="D7" s="313">
        <v>5.6745478570069479E-9</v>
      </c>
      <c r="E7" s="313">
        <v>1.0002795890387517</v>
      </c>
      <c r="F7" s="313">
        <v>5.4736833895952553E-8</v>
      </c>
      <c r="G7" s="313">
        <v>2.7406536463528213E-4</v>
      </c>
      <c r="H7" s="313">
        <v>1.4391163905276222E-7</v>
      </c>
      <c r="I7" s="313">
        <v>1.585656318806218E-7</v>
      </c>
      <c r="J7" s="313">
        <v>3.6192745915417419E-7</v>
      </c>
      <c r="K7" s="313">
        <v>1.1848164024818321E-8</v>
      </c>
      <c r="L7" s="313">
        <v>2.6495662343518684E-8</v>
      </c>
      <c r="M7" s="313">
        <v>9.4381337311590872E-8</v>
      </c>
      <c r="N7" s="313">
        <v>8.1844120975644974E-8</v>
      </c>
      <c r="O7" s="313">
        <v>2.8973079066474123E-7</v>
      </c>
      <c r="P7" s="313">
        <v>4.3368813633851099E-8</v>
      </c>
      <c r="Q7" s="313">
        <v>2.7131402345047592E-8</v>
      </c>
      <c r="R7" s="313">
        <v>3.767920852405445E-8</v>
      </c>
      <c r="S7" s="313">
        <v>6.9552974133960894E-8</v>
      </c>
      <c r="T7" s="313">
        <v>5.6569378447778207E-8</v>
      </c>
      <c r="U7" s="313">
        <v>5.0570419930284242E-8</v>
      </c>
      <c r="V7" s="313">
        <v>7.5070448237287274E-8</v>
      </c>
      <c r="W7" s="313">
        <v>2.4641845412791055E-8</v>
      </c>
      <c r="X7" s="313">
        <v>4.2695585801997605E-5</v>
      </c>
      <c r="Y7" s="313">
        <v>4.6308585172060176E-8</v>
      </c>
      <c r="Z7" s="313">
        <v>7.9382416717230498E-8</v>
      </c>
      <c r="AA7" s="313">
        <v>5.6015859713462001E-8</v>
      </c>
      <c r="AB7" s="313">
        <v>4.5595512916858522E-8</v>
      </c>
      <c r="AC7" s="313">
        <v>7.6861105763871596E-8</v>
      </c>
      <c r="AD7" s="313">
        <v>1.4936287005847261E-7</v>
      </c>
      <c r="AE7" s="313">
        <v>1.8866601568824663E-8</v>
      </c>
      <c r="AF7" s="313">
        <v>9.431050087131536E-8</v>
      </c>
      <c r="AG7" s="313">
        <v>6.7126587635353516E-7</v>
      </c>
      <c r="AH7" s="313">
        <v>1.7942054766356124E-7</v>
      </c>
      <c r="AI7" s="313">
        <v>6.3956357833429256E-7</v>
      </c>
      <c r="AJ7" s="313">
        <v>3.0088121770968522E-6</v>
      </c>
      <c r="AK7" s="313">
        <v>4.4929389803460392E-7</v>
      </c>
      <c r="AL7" s="313">
        <v>7.3127140866530304E-8</v>
      </c>
      <c r="AM7" s="313">
        <v>3.2682555305803961E-5</v>
      </c>
      <c r="AN7" s="313">
        <v>1.4736519296852728E-7</v>
      </c>
      <c r="AO7" s="313">
        <v>3.6512425310085478E-7</v>
      </c>
      <c r="AP7" s="321">
        <f t="shared" si="0"/>
        <v>1.0006371054479644</v>
      </c>
    </row>
    <row r="8" spans="1:42" ht="12.5" x14ac:dyDescent="0.2">
      <c r="A8" s="267" t="s">
        <v>448</v>
      </c>
      <c r="B8" s="272" t="s">
        <v>27</v>
      </c>
      <c r="C8" s="313">
        <v>1.1425396334458709E-5</v>
      </c>
      <c r="D8" s="313">
        <v>1.6326191038608864E-6</v>
      </c>
      <c r="E8" s="313">
        <v>2.8462276304618721E-5</v>
      </c>
      <c r="F8" s="313">
        <v>1.0000628504446571</v>
      </c>
      <c r="G8" s="313">
        <v>1.872027742835822E-5</v>
      </c>
      <c r="H8" s="313">
        <v>3.4102286487086807E-5</v>
      </c>
      <c r="I8" s="313">
        <v>1.3316365225802762E-4</v>
      </c>
      <c r="J8" s="313">
        <v>1.1723608775674026E-4</v>
      </c>
      <c r="K8" s="313">
        <v>6.7885195760021989E-3</v>
      </c>
      <c r="L8" s="313">
        <v>2.9676257973956611E-5</v>
      </c>
      <c r="M8" s="313">
        <v>8.6285324240997351E-4</v>
      </c>
      <c r="N8" s="313">
        <v>7.8307764043411316E-4</v>
      </c>
      <c r="O8" s="313">
        <v>1.9510483895173157E-3</v>
      </c>
      <c r="P8" s="313">
        <v>1.2345244587006401E-4</v>
      </c>
      <c r="Q8" s="313">
        <v>6.8085222362398266E-5</v>
      </c>
      <c r="R8" s="313">
        <v>4.8488381604856927E-5</v>
      </c>
      <c r="S8" s="313">
        <v>4.1761662185053978E-5</v>
      </c>
      <c r="T8" s="313">
        <v>5.7499562620813951E-5</v>
      </c>
      <c r="U8" s="313">
        <v>6.1551019242768248E-5</v>
      </c>
      <c r="V8" s="313">
        <v>3.2813837706501218E-5</v>
      </c>
      <c r="W8" s="313">
        <v>4.5166610652012335E-5</v>
      </c>
      <c r="X8" s="313">
        <v>3.4782938949052603E-5</v>
      </c>
      <c r="Y8" s="313">
        <v>1.1012166603400343E-4</v>
      </c>
      <c r="Z8" s="313">
        <v>3.5950512596117264E-3</v>
      </c>
      <c r="AA8" s="313">
        <v>4.3821616316870524E-5</v>
      </c>
      <c r="AB8" s="313">
        <v>5.9351249860018494E-5</v>
      </c>
      <c r="AC8" s="313">
        <v>1.8963839433099191E-5</v>
      </c>
      <c r="AD8" s="313">
        <v>6.0752611662892974E-6</v>
      </c>
      <c r="AE8" s="313">
        <v>5.0759153450814092E-6</v>
      </c>
      <c r="AF8" s="313">
        <v>2.8963373378089094E-5</v>
      </c>
      <c r="AG8" s="313">
        <v>7.1835229255632388E-6</v>
      </c>
      <c r="AH8" s="313">
        <v>1.6547400780004398E-5</v>
      </c>
      <c r="AI8" s="313">
        <v>1.8394088518392456E-5</v>
      </c>
      <c r="AJ8" s="313">
        <v>1.1787224820246754E-5</v>
      </c>
      <c r="AK8" s="313">
        <v>8.8990984366954783E-6</v>
      </c>
      <c r="AL8" s="313">
        <v>7.7171218880627456E-6</v>
      </c>
      <c r="AM8" s="313">
        <v>3.2423321959500948E-5</v>
      </c>
      <c r="AN8" s="313">
        <v>2.1646537675820881E-5</v>
      </c>
      <c r="AO8" s="313">
        <v>2.2070089097249466E-5</v>
      </c>
      <c r="AP8" s="321">
        <f t="shared" si="0"/>
        <v>1.015328392326011</v>
      </c>
    </row>
    <row r="9" spans="1:42" ht="12.5" x14ac:dyDescent="0.2">
      <c r="A9" s="267" t="s">
        <v>449</v>
      </c>
      <c r="B9" s="272" t="s">
        <v>191</v>
      </c>
      <c r="C9" s="313">
        <v>2.5777381897130365E-3</v>
      </c>
      <c r="D9" s="313">
        <v>3.0979773547397499E-7</v>
      </c>
      <c r="E9" s="313">
        <v>2.2326168979434637E-3</v>
      </c>
      <c r="F9" s="313">
        <v>7.0874373101227003E-7</v>
      </c>
      <c r="G9" s="313">
        <v>1.0040416808642809</v>
      </c>
      <c r="H9" s="313">
        <v>4.6220716167277636E-5</v>
      </c>
      <c r="I9" s="313">
        <v>4.6608508094627134E-5</v>
      </c>
      <c r="J9" s="313">
        <v>1.447798971707602E-4</v>
      </c>
      <c r="K9" s="313">
        <v>1.1839470530159423E-7</v>
      </c>
      <c r="L9" s="313">
        <v>1.0475892127096853E-6</v>
      </c>
      <c r="M9" s="313">
        <v>1.0441442726227451E-5</v>
      </c>
      <c r="N9" s="313">
        <v>4.1531276799647694E-7</v>
      </c>
      <c r="O9" s="313">
        <v>7.0819082267572605E-7</v>
      </c>
      <c r="P9" s="313">
        <v>5.8617430140019316E-7</v>
      </c>
      <c r="Q9" s="313">
        <v>6.8217273786301625E-7</v>
      </c>
      <c r="R9" s="313">
        <v>6.4042734611326094E-7</v>
      </c>
      <c r="S9" s="313">
        <v>6.2311349686210807E-7</v>
      </c>
      <c r="T9" s="313">
        <v>8.4984345682021565E-7</v>
      </c>
      <c r="U9" s="313">
        <v>7.9593206805966335E-7</v>
      </c>
      <c r="V9" s="313">
        <v>8.6195219862384346E-7</v>
      </c>
      <c r="W9" s="313">
        <v>4.5170097165367155E-7</v>
      </c>
      <c r="X9" s="313">
        <v>2.8993837176114116E-5</v>
      </c>
      <c r="Y9" s="313">
        <v>2.1253964013476515E-6</v>
      </c>
      <c r="Z9" s="313">
        <v>6.4053008980158681E-7</v>
      </c>
      <c r="AA9" s="313">
        <v>1.5460373842310443E-6</v>
      </c>
      <c r="AB9" s="313">
        <v>1.0057313147001776E-6</v>
      </c>
      <c r="AC9" s="313">
        <v>4.9333312779430921E-6</v>
      </c>
      <c r="AD9" s="313">
        <v>1.3126373323534235E-6</v>
      </c>
      <c r="AE9" s="313">
        <v>1.0160368369025628E-6</v>
      </c>
      <c r="AF9" s="313">
        <v>4.7206765314291764E-6</v>
      </c>
      <c r="AG9" s="313">
        <v>3.5182952963851754E-5</v>
      </c>
      <c r="AH9" s="313">
        <v>7.7180089463120204E-6</v>
      </c>
      <c r="AI9" s="313">
        <v>1.1946603649021383E-4</v>
      </c>
      <c r="AJ9" s="313">
        <v>1.4009475538908974E-4</v>
      </c>
      <c r="AK9" s="313">
        <v>3.4788935639523527E-5</v>
      </c>
      <c r="AL9" s="313">
        <v>2.1396188236480603E-6</v>
      </c>
      <c r="AM9" s="313">
        <v>2.9784837773495841E-3</v>
      </c>
      <c r="AN9" s="313">
        <v>6.3795462250005869E-6</v>
      </c>
      <c r="AO9" s="313">
        <v>5.0937480916325348E-5</v>
      </c>
      <c r="AP9" s="321">
        <f t="shared" si="0"/>
        <v>1.0124794337078213</v>
      </c>
    </row>
    <row r="10" spans="1:42" ht="12.5" x14ac:dyDescent="0.2">
      <c r="A10" s="281" t="s">
        <v>450</v>
      </c>
      <c r="B10" s="283" t="s">
        <v>28</v>
      </c>
      <c r="C10" s="313">
        <v>0</v>
      </c>
      <c r="D10" s="313">
        <v>0</v>
      </c>
      <c r="E10" s="313">
        <v>0</v>
      </c>
      <c r="F10" s="313">
        <v>0</v>
      </c>
      <c r="G10" s="313">
        <v>0</v>
      </c>
      <c r="H10" s="313">
        <v>1</v>
      </c>
      <c r="I10" s="313">
        <v>0</v>
      </c>
      <c r="J10" s="313">
        <v>0</v>
      </c>
      <c r="K10" s="313">
        <v>0</v>
      </c>
      <c r="L10" s="313">
        <v>0</v>
      </c>
      <c r="M10" s="313">
        <v>0</v>
      </c>
      <c r="N10" s="313">
        <v>0</v>
      </c>
      <c r="O10" s="313">
        <v>0</v>
      </c>
      <c r="P10" s="313">
        <v>0</v>
      </c>
      <c r="Q10" s="313">
        <v>0</v>
      </c>
      <c r="R10" s="313">
        <v>0</v>
      </c>
      <c r="S10" s="313">
        <v>0</v>
      </c>
      <c r="T10" s="313">
        <v>0</v>
      </c>
      <c r="U10" s="313">
        <v>0</v>
      </c>
      <c r="V10" s="313">
        <v>0</v>
      </c>
      <c r="W10" s="313">
        <v>0</v>
      </c>
      <c r="X10" s="313">
        <v>0</v>
      </c>
      <c r="Y10" s="313">
        <v>0</v>
      </c>
      <c r="Z10" s="313">
        <v>0</v>
      </c>
      <c r="AA10" s="313">
        <v>0</v>
      </c>
      <c r="AB10" s="313">
        <v>0</v>
      </c>
      <c r="AC10" s="313">
        <v>0</v>
      </c>
      <c r="AD10" s="313">
        <v>0</v>
      </c>
      <c r="AE10" s="313">
        <v>0</v>
      </c>
      <c r="AF10" s="313">
        <v>0</v>
      </c>
      <c r="AG10" s="313">
        <v>0</v>
      </c>
      <c r="AH10" s="313">
        <v>0</v>
      </c>
      <c r="AI10" s="313">
        <v>0</v>
      </c>
      <c r="AJ10" s="313">
        <v>0</v>
      </c>
      <c r="AK10" s="313">
        <v>0</v>
      </c>
      <c r="AL10" s="313">
        <v>0</v>
      </c>
      <c r="AM10" s="313">
        <v>0</v>
      </c>
      <c r="AN10" s="313">
        <v>0</v>
      </c>
      <c r="AO10" s="313">
        <v>0</v>
      </c>
      <c r="AP10" s="321">
        <f t="shared" si="0"/>
        <v>1</v>
      </c>
    </row>
    <row r="11" spans="1:42" ht="12.5" x14ac:dyDescent="0.2">
      <c r="A11" s="281" t="s">
        <v>451</v>
      </c>
      <c r="B11" s="283" t="s">
        <v>285</v>
      </c>
      <c r="C11" s="313">
        <v>5.5414512616924674E-3</v>
      </c>
      <c r="D11" s="313">
        <v>1.1903885425732561E-4</v>
      </c>
      <c r="E11" s="313">
        <v>8.7690468554140009E-5</v>
      </c>
      <c r="F11" s="313">
        <v>9.7505091072552178E-4</v>
      </c>
      <c r="G11" s="313">
        <v>3.6196091581136387E-3</v>
      </c>
      <c r="H11" s="313">
        <v>1.6700050329222882E-3</v>
      </c>
      <c r="I11" s="313">
        <v>1.0688544515626233</v>
      </c>
      <c r="J11" s="313">
        <v>3.0937295715483528E-3</v>
      </c>
      <c r="K11" s="313">
        <v>9.6475478237996283E-5</v>
      </c>
      <c r="L11" s="313">
        <v>1.6611892023509405E-3</v>
      </c>
      <c r="M11" s="313">
        <v>4.6779918539432306E-3</v>
      </c>
      <c r="N11" s="313">
        <v>3.268335330624599E-4</v>
      </c>
      <c r="O11" s="313">
        <v>9.0552951312354709E-4</v>
      </c>
      <c r="P11" s="313">
        <v>1.0505746497107198E-3</v>
      </c>
      <c r="Q11" s="313">
        <v>7.3351881276244313E-4</v>
      </c>
      <c r="R11" s="313">
        <v>6.5904732834284961E-4</v>
      </c>
      <c r="S11" s="313">
        <v>1.6021420134647673E-3</v>
      </c>
      <c r="T11" s="313">
        <v>1.7139644698214856E-3</v>
      </c>
      <c r="U11" s="313">
        <v>1.9832114185136702E-3</v>
      </c>
      <c r="V11" s="313">
        <v>1.6176402647372749E-3</v>
      </c>
      <c r="W11" s="313">
        <v>6.8129846618391471E-4</v>
      </c>
      <c r="X11" s="313">
        <v>1.8144605374386433E-2</v>
      </c>
      <c r="Y11" s="313">
        <v>1.0243754546533031E-2</v>
      </c>
      <c r="Z11" s="313">
        <v>9.4372828996276746E-4</v>
      </c>
      <c r="AA11" s="313">
        <v>1.5463899150619581E-3</v>
      </c>
      <c r="AB11" s="313">
        <v>1.7990525963355209E-3</v>
      </c>
      <c r="AC11" s="313">
        <v>2.4267887568630545E-3</v>
      </c>
      <c r="AD11" s="313">
        <v>2.1306360736798257E-3</v>
      </c>
      <c r="AE11" s="313">
        <v>4.2785772926672494E-4</v>
      </c>
      <c r="AF11" s="313">
        <v>1.5054053075562531E-3</v>
      </c>
      <c r="AG11" s="313">
        <v>5.5443110893396786E-3</v>
      </c>
      <c r="AH11" s="313">
        <v>1.2609007509339573E-3</v>
      </c>
      <c r="AI11" s="313">
        <v>2.7751083146991587E-3</v>
      </c>
      <c r="AJ11" s="313">
        <v>1.3675254758864521E-3</v>
      </c>
      <c r="AK11" s="313">
        <v>5.3517401712099661E-3</v>
      </c>
      <c r="AL11" s="313">
        <v>1.2980640803774649E-3</v>
      </c>
      <c r="AM11" s="313">
        <v>1.8886758296917075E-3</v>
      </c>
      <c r="AN11" s="313">
        <v>0.13125467082440198</v>
      </c>
      <c r="AO11" s="313">
        <v>2.0830207437605292E-2</v>
      </c>
      <c r="AP11" s="321">
        <f t="shared" si="0"/>
        <v>1.2915796589508779</v>
      </c>
    </row>
    <row r="12" spans="1:42" ht="12.5" x14ac:dyDescent="0.2">
      <c r="A12" s="281" t="s">
        <v>452</v>
      </c>
      <c r="B12" s="283" t="s">
        <v>29</v>
      </c>
      <c r="C12" s="313">
        <v>0</v>
      </c>
      <c r="D12" s="313">
        <v>0</v>
      </c>
      <c r="E12" s="313">
        <v>0</v>
      </c>
      <c r="F12" s="313">
        <v>0</v>
      </c>
      <c r="G12" s="313">
        <v>0</v>
      </c>
      <c r="H12" s="313">
        <v>0</v>
      </c>
      <c r="I12" s="313">
        <v>0</v>
      </c>
      <c r="J12" s="313">
        <v>1</v>
      </c>
      <c r="K12" s="313">
        <v>0</v>
      </c>
      <c r="L12" s="313">
        <v>0</v>
      </c>
      <c r="M12" s="313">
        <v>0</v>
      </c>
      <c r="N12" s="313">
        <v>0</v>
      </c>
      <c r="O12" s="313">
        <v>0</v>
      </c>
      <c r="P12" s="313">
        <v>0</v>
      </c>
      <c r="Q12" s="313">
        <v>0</v>
      </c>
      <c r="R12" s="313">
        <v>0</v>
      </c>
      <c r="S12" s="313">
        <v>0</v>
      </c>
      <c r="T12" s="313">
        <v>0</v>
      </c>
      <c r="U12" s="313">
        <v>0</v>
      </c>
      <c r="V12" s="313">
        <v>0</v>
      </c>
      <c r="W12" s="313">
        <v>0</v>
      </c>
      <c r="X12" s="313">
        <v>0</v>
      </c>
      <c r="Y12" s="313">
        <v>0</v>
      </c>
      <c r="Z12" s="313">
        <v>0</v>
      </c>
      <c r="AA12" s="313">
        <v>0</v>
      </c>
      <c r="AB12" s="313">
        <v>0</v>
      </c>
      <c r="AC12" s="313">
        <v>0</v>
      </c>
      <c r="AD12" s="313">
        <v>0</v>
      </c>
      <c r="AE12" s="313">
        <v>0</v>
      </c>
      <c r="AF12" s="313">
        <v>0</v>
      </c>
      <c r="AG12" s="313">
        <v>0</v>
      </c>
      <c r="AH12" s="313">
        <v>0</v>
      </c>
      <c r="AI12" s="313">
        <v>0</v>
      </c>
      <c r="AJ12" s="313">
        <v>0</v>
      </c>
      <c r="AK12" s="313">
        <v>0</v>
      </c>
      <c r="AL12" s="313">
        <v>0</v>
      </c>
      <c r="AM12" s="313">
        <v>0</v>
      </c>
      <c r="AN12" s="313">
        <v>0</v>
      </c>
      <c r="AO12" s="313">
        <v>0</v>
      </c>
      <c r="AP12" s="321">
        <f t="shared" si="0"/>
        <v>1</v>
      </c>
    </row>
    <row r="13" spans="1:42" ht="12.5" x14ac:dyDescent="0.2">
      <c r="A13" s="281" t="s">
        <v>453</v>
      </c>
      <c r="B13" s="283" t="s">
        <v>30</v>
      </c>
      <c r="C13" s="313">
        <v>4.3038850532357321E-4</v>
      </c>
      <c r="D13" s="313">
        <v>9.262935416028035E-5</v>
      </c>
      <c r="E13" s="313">
        <v>4.0786944024016596E-3</v>
      </c>
      <c r="F13" s="313">
        <v>1.6369876835849342E-3</v>
      </c>
      <c r="G13" s="313">
        <v>3.102974578193733E-4</v>
      </c>
      <c r="H13" s="313">
        <v>3.9075439299221076E-4</v>
      </c>
      <c r="I13" s="313">
        <v>3.9072904213260137E-4</v>
      </c>
      <c r="J13" s="313">
        <v>4.3724983262257988E-3</v>
      </c>
      <c r="K13" s="313">
        <v>1.0033351797929995</v>
      </c>
      <c r="L13" s="313">
        <v>1.2289491267873293E-4</v>
      </c>
      <c r="M13" s="313">
        <v>1.350900390906615E-3</v>
      </c>
      <c r="N13" s="313">
        <v>1.5694219707109199E-3</v>
      </c>
      <c r="O13" s="313">
        <v>2.5391498756438378E-4</v>
      </c>
      <c r="P13" s="313">
        <v>3.5693559567648997E-4</v>
      </c>
      <c r="Q13" s="313">
        <v>1.8879838475453284E-4</v>
      </c>
      <c r="R13" s="313">
        <v>1.535988568887929E-4</v>
      </c>
      <c r="S13" s="313">
        <v>1.171103290007267E-4</v>
      </c>
      <c r="T13" s="313">
        <v>1.5066999714916636E-4</v>
      </c>
      <c r="U13" s="313">
        <v>1.4450393024884465E-4</v>
      </c>
      <c r="V13" s="313">
        <v>8.3076923257816419E-5</v>
      </c>
      <c r="W13" s="313">
        <v>1.9273526950587883E-4</v>
      </c>
      <c r="X13" s="313">
        <v>2.6913921547703048E-4</v>
      </c>
      <c r="Y13" s="313">
        <v>7.8560788574815713E-4</v>
      </c>
      <c r="Z13" s="313">
        <v>3.1013658077126624E-3</v>
      </c>
      <c r="AA13" s="313">
        <v>7.8933965986868802E-4</v>
      </c>
      <c r="AB13" s="313">
        <v>7.732208091954881E-4</v>
      </c>
      <c r="AC13" s="313">
        <v>1.5413540887712998E-4</v>
      </c>
      <c r="AD13" s="313">
        <v>9.2766661968676312E-5</v>
      </c>
      <c r="AE13" s="313">
        <v>4.4441105304659026E-5</v>
      </c>
      <c r="AF13" s="313">
        <v>2.1786658551390882E-3</v>
      </c>
      <c r="AG13" s="313">
        <v>1.1800567211838656E-4</v>
      </c>
      <c r="AH13" s="313">
        <v>6.5931457208801979E-4</v>
      </c>
      <c r="AI13" s="313">
        <v>2.834157431385795E-4</v>
      </c>
      <c r="AJ13" s="313">
        <v>1.7112402858476366E-4</v>
      </c>
      <c r="AK13" s="313">
        <v>2.6380541826128394E-4</v>
      </c>
      <c r="AL13" s="313">
        <v>1.7197160871825634E-4</v>
      </c>
      <c r="AM13" s="313">
        <v>3.7426493978845167E-4</v>
      </c>
      <c r="AN13" s="313">
        <v>2.0649484998522564E-4</v>
      </c>
      <c r="AO13" s="313">
        <v>1.0637421363292577E-3</v>
      </c>
      <c r="AP13" s="321">
        <f t="shared" si="0"/>
        <v>1.0301597997479577</v>
      </c>
    </row>
    <row r="14" spans="1:42" ht="12.5" x14ac:dyDescent="0.2">
      <c r="A14" s="281" t="s">
        <v>454</v>
      </c>
      <c r="B14" s="283" t="s">
        <v>455</v>
      </c>
      <c r="C14" s="313">
        <v>1.2194638943538866E-3</v>
      </c>
      <c r="D14" s="313">
        <v>4.9328090624055392E-5</v>
      </c>
      <c r="E14" s="313">
        <v>8.4086773085015866E-5</v>
      </c>
      <c r="F14" s="313">
        <v>1.0847804200160805E-3</v>
      </c>
      <c r="G14" s="313">
        <v>3.0306696707890889E-3</v>
      </c>
      <c r="H14" s="313">
        <v>1.900505556144608E-3</v>
      </c>
      <c r="I14" s="313">
        <v>4.0142912751972111E-3</v>
      </c>
      <c r="J14" s="313">
        <v>3.1564851227147504E-3</v>
      </c>
      <c r="K14" s="313">
        <v>6.13633317138063E-5</v>
      </c>
      <c r="L14" s="313">
        <v>1.0412917164400557</v>
      </c>
      <c r="M14" s="313">
        <v>1.4956235677562751E-3</v>
      </c>
      <c r="N14" s="313">
        <v>2.3587145137705674E-4</v>
      </c>
      <c r="O14" s="313">
        <v>1.1462566440457918E-3</v>
      </c>
      <c r="P14" s="313">
        <v>9.6163220562871677E-4</v>
      </c>
      <c r="Q14" s="313">
        <v>2.4282959624586653E-3</v>
      </c>
      <c r="R14" s="313">
        <v>3.6003070182200965E-3</v>
      </c>
      <c r="S14" s="313">
        <v>6.9739126597956952E-3</v>
      </c>
      <c r="T14" s="313">
        <v>3.508734732081911E-3</v>
      </c>
      <c r="U14" s="313">
        <v>6.9619473540743085E-3</v>
      </c>
      <c r="V14" s="313">
        <v>7.0636494562967746E-3</v>
      </c>
      <c r="W14" s="313">
        <v>6.8099741055224778E-3</v>
      </c>
      <c r="X14" s="313">
        <v>9.8104947031178776E-3</v>
      </c>
      <c r="Y14" s="313">
        <v>2.6294121864534601E-3</v>
      </c>
      <c r="Z14" s="313">
        <v>2.3439643590673014E-4</v>
      </c>
      <c r="AA14" s="313">
        <v>7.2144501809984878E-3</v>
      </c>
      <c r="AB14" s="313">
        <v>2.526795344682546E-3</v>
      </c>
      <c r="AC14" s="313">
        <v>1.1115203718756591E-3</v>
      </c>
      <c r="AD14" s="313">
        <v>8.1627101709095911E-4</v>
      </c>
      <c r="AE14" s="313">
        <v>2.338005185117437E-4</v>
      </c>
      <c r="AF14" s="313">
        <v>5.6231825627599946E-4</v>
      </c>
      <c r="AG14" s="313">
        <v>1.1179021796505464E-3</v>
      </c>
      <c r="AH14" s="313">
        <v>6.7558854929694785E-4</v>
      </c>
      <c r="AI14" s="313">
        <v>1.0658694835086839E-3</v>
      </c>
      <c r="AJ14" s="313">
        <v>6.2904859653091689E-4</v>
      </c>
      <c r="AK14" s="313">
        <v>1.7062023425234746E-3</v>
      </c>
      <c r="AL14" s="313">
        <v>2.7603459226550708E-3</v>
      </c>
      <c r="AM14" s="313">
        <v>7.3338350871067471E-4</v>
      </c>
      <c r="AN14" s="313">
        <v>5.5838577144318498E-3</v>
      </c>
      <c r="AO14" s="313">
        <v>2.7240106813322725E-3</v>
      </c>
      <c r="AP14" s="321">
        <f t="shared" si="0"/>
        <v>1.1364905530441738</v>
      </c>
    </row>
    <row r="15" spans="1:42" ht="12.5" x14ac:dyDescent="0.2">
      <c r="A15" s="281" t="s">
        <v>456</v>
      </c>
      <c r="B15" s="283" t="s">
        <v>31</v>
      </c>
      <c r="C15" s="313">
        <v>7.2557625966887876E-4</v>
      </c>
      <c r="D15" s="313">
        <v>6.8617103392974401E-6</v>
      </c>
      <c r="E15" s="313">
        <v>1.3013509378138562E-5</v>
      </c>
      <c r="F15" s="313">
        <v>8.7006571173180069E-5</v>
      </c>
      <c r="G15" s="313">
        <v>3.359036517491428E-4</v>
      </c>
      <c r="H15" s="313">
        <v>2.0128531464657162E-4</v>
      </c>
      <c r="I15" s="313">
        <v>3.3157500960579616E-4</v>
      </c>
      <c r="J15" s="313">
        <v>1.3935157874695966E-3</v>
      </c>
      <c r="K15" s="313">
        <v>6.7550753121408799E-5</v>
      </c>
      <c r="L15" s="313">
        <v>8.2298660910620888E-4</v>
      </c>
      <c r="M15" s="313">
        <v>1.0169990828355773</v>
      </c>
      <c r="N15" s="313">
        <v>1.2761674881494704E-3</v>
      </c>
      <c r="O15" s="313">
        <v>2.0751134932868042E-3</v>
      </c>
      <c r="P15" s="313">
        <v>9.3127124794928221E-4</v>
      </c>
      <c r="Q15" s="313">
        <v>1.4590806528473623E-3</v>
      </c>
      <c r="R15" s="313">
        <v>1.0151512384444438E-3</v>
      </c>
      <c r="S15" s="313">
        <v>3.9780024822615645E-3</v>
      </c>
      <c r="T15" s="313">
        <v>7.1544726700446589E-3</v>
      </c>
      <c r="U15" s="313">
        <v>2.0364923552340548E-3</v>
      </c>
      <c r="V15" s="313">
        <v>7.0818358362693197E-4</v>
      </c>
      <c r="W15" s="313">
        <v>1.3434232338425404E-3</v>
      </c>
      <c r="X15" s="313">
        <v>1.1261529593190364E-3</v>
      </c>
      <c r="Y15" s="313">
        <v>1.116054687689041E-2</v>
      </c>
      <c r="Z15" s="313">
        <v>1.8842275849486589E-4</v>
      </c>
      <c r="AA15" s="313">
        <v>1.400309591121028E-3</v>
      </c>
      <c r="AB15" s="313">
        <v>1.7102511183558693E-4</v>
      </c>
      <c r="AC15" s="313">
        <v>1.1513950726451846E-4</v>
      </c>
      <c r="AD15" s="313">
        <v>7.3600434152312408E-5</v>
      </c>
      <c r="AE15" s="313">
        <v>1.2992211272695107E-4</v>
      </c>
      <c r="AF15" s="313">
        <v>1.0114834538215941E-4</v>
      </c>
      <c r="AG15" s="313">
        <v>1.205815609000268E-4</v>
      </c>
      <c r="AH15" s="313">
        <v>1.775515494279205E-4</v>
      </c>
      <c r="AI15" s="313">
        <v>5.0576271409217297E-4</v>
      </c>
      <c r="AJ15" s="313">
        <v>2.2646193107373958E-4</v>
      </c>
      <c r="AK15" s="313">
        <v>1.4441271502925175E-4</v>
      </c>
      <c r="AL15" s="313">
        <v>3.0817206128580423E-4</v>
      </c>
      <c r="AM15" s="313">
        <v>3.5426095092054978E-4</v>
      </c>
      <c r="AN15" s="313">
        <v>1.019365491884859E-3</v>
      </c>
      <c r="AO15" s="313">
        <v>1.0155191412027737E-3</v>
      </c>
      <c r="AP15" s="321">
        <f t="shared" si="0"/>
        <v>1.0602845531293237</v>
      </c>
    </row>
    <row r="16" spans="1:42" ht="12.5" x14ac:dyDescent="0.2">
      <c r="A16" s="281" t="s">
        <v>457</v>
      </c>
      <c r="B16" s="283" t="s">
        <v>32</v>
      </c>
      <c r="C16" s="313">
        <v>1.0576448085516424E-4</v>
      </c>
      <c r="D16" s="313">
        <v>1.4973790826912205E-5</v>
      </c>
      <c r="E16" s="313">
        <v>1.6917623821807363E-4</v>
      </c>
      <c r="F16" s="313">
        <v>2.2901713532907783E-3</v>
      </c>
      <c r="G16" s="313">
        <v>1.6996804365330289E-4</v>
      </c>
      <c r="H16" s="313">
        <v>1.0859866567738693E-4</v>
      </c>
      <c r="I16" s="313">
        <v>8.5683934727320962E-4</v>
      </c>
      <c r="J16" s="313">
        <v>2.7287203503415398E-4</v>
      </c>
      <c r="K16" s="313">
        <v>3.57497316598186E-5</v>
      </c>
      <c r="L16" s="313">
        <v>8.4269234722021582E-4</v>
      </c>
      <c r="M16" s="313">
        <v>4.0018869920917669E-3</v>
      </c>
      <c r="N16" s="313">
        <v>1.228894390369548</v>
      </c>
      <c r="O16" s="313">
        <v>7.1050015622035293E-4</v>
      </c>
      <c r="P16" s="313">
        <v>0.10201305161415372</v>
      </c>
      <c r="Q16" s="313">
        <v>5.2573715152090666E-2</v>
      </c>
      <c r="R16" s="313">
        <v>4.1838971820656365E-2</v>
      </c>
      <c r="S16" s="313">
        <v>1.1475856252912623E-2</v>
      </c>
      <c r="T16" s="313">
        <v>3.2810604316485326E-3</v>
      </c>
      <c r="U16" s="313">
        <v>2.1454078858608814E-2</v>
      </c>
      <c r="V16" s="313">
        <v>4.8794517109491432E-3</v>
      </c>
      <c r="W16" s="313">
        <v>2.6071017824106861E-2</v>
      </c>
      <c r="X16" s="313">
        <v>2.0469296700972098E-3</v>
      </c>
      <c r="Y16" s="313">
        <v>1.2757939467615794E-2</v>
      </c>
      <c r="Z16" s="313">
        <v>2.3015255785733765E-4</v>
      </c>
      <c r="AA16" s="313">
        <v>5.9286092038980372E-4</v>
      </c>
      <c r="AB16" s="313">
        <v>1.0173566808066054E-4</v>
      </c>
      <c r="AC16" s="313">
        <v>1.6032003410035929E-4</v>
      </c>
      <c r="AD16" s="313">
        <v>1.0272330968847423E-4</v>
      </c>
      <c r="AE16" s="313">
        <v>1.4477279415686672E-4</v>
      </c>
      <c r="AF16" s="313">
        <v>2.7354583132664417E-4</v>
      </c>
      <c r="AG16" s="313">
        <v>1.6116218026639663E-4</v>
      </c>
      <c r="AH16" s="313">
        <v>3.2462047681757053E-4</v>
      </c>
      <c r="AI16" s="313">
        <v>1.4078131639497834E-4</v>
      </c>
      <c r="AJ16" s="313">
        <v>1.420012012258242E-4</v>
      </c>
      <c r="AK16" s="313">
        <v>1.4488725101529206E-4</v>
      </c>
      <c r="AL16" s="313">
        <v>5.7577382637392103E-4</v>
      </c>
      <c r="AM16" s="313">
        <v>1.2816251335590127E-4</v>
      </c>
      <c r="AN16" s="313">
        <v>2.1187315197583245E-4</v>
      </c>
      <c r="AO16" s="313">
        <v>1.8732040898026929E-3</v>
      </c>
      <c r="AP16" s="321">
        <f t="shared" si="0"/>
        <v>1.5203010293874344</v>
      </c>
    </row>
    <row r="17" spans="1:42" ht="12.5" x14ac:dyDescent="0.2">
      <c r="A17" s="281" t="s">
        <v>458</v>
      </c>
      <c r="B17" s="283" t="s">
        <v>33</v>
      </c>
      <c r="C17" s="313">
        <v>3.6908023224012353E-5</v>
      </c>
      <c r="D17" s="313">
        <v>5.2087572049916098E-6</v>
      </c>
      <c r="E17" s="313">
        <v>5.7186709758623867E-5</v>
      </c>
      <c r="F17" s="313">
        <v>5.4834125916868124E-4</v>
      </c>
      <c r="G17" s="313">
        <v>5.1587994150681718E-4</v>
      </c>
      <c r="H17" s="313">
        <v>4.9470821097175792E-5</v>
      </c>
      <c r="I17" s="313">
        <v>2.8268222801698179E-4</v>
      </c>
      <c r="J17" s="313">
        <v>1.5958656135225742E-3</v>
      </c>
      <c r="K17" s="313">
        <v>1.1300823093585277E-5</v>
      </c>
      <c r="L17" s="313">
        <v>8.4458270100873324E-4</v>
      </c>
      <c r="M17" s="313">
        <v>3.2132353545141503E-3</v>
      </c>
      <c r="N17" s="313">
        <v>3.195396691057048E-3</v>
      </c>
      <c r="O17" s="313">
        <v>1.1232735657686352</v>
      </c>
      <c r="P17" s="313">
        <v>2.0727190024178506E-2</v>
      </c>
      <c r="Q17" s="313">
        <v>1.2276931098574589E-2</v>
      </c>
      <c r="R17" s="313">
        <v>6.5267307406010082E-3</v>
      </c>
      <c r="S17" s="313">
        <v>1.2214455842007043E-2</v>
      </c>
      <c r="T17" s="313">
        <v>1.4508863548139371E-2</v>
      </c>
      <c r="U17" s="313">
        <v>2.1133263124750647E-2</v>
      </c>
      <c r="V17" s="313">
        <v>1.3151786908391916E-2</v>
      </c>
      <c r="W17" s="313">
        <v>8.514166967687968E-3</v>
      </c>
      <c r="X17" s="313">
        <v>4.488448309302384E-3</v>
      </c>
      <c r="Y17" s="313">
        <v>3.440179487817743E-3</v>
      </c>
      <c r="Z17" s="313">
        <v>1.8690748062286653E-4</v>
      </c>
      <c r="AA17" s="313">
        <v>2.9013330471294296E-4</v>
      </c>
      <c r="AB17" s="313">
        <v>5.6102589156060315E-5</v>
      </c>
      <c r="AC17" s="313">
        <v>8.1997290243718458E-5</v>
      </c>
      <c r="AD17" s="313">
        <v>7.2512538278970523E-5</v>
      </c>
      <c r="AE17" s="313">
        <v>4.9122737459489364E-5</v>
      </c>
      <c r="AF17" s="313">
        <v>7.9921765922293046E-5</v>
      </c>
      <c r="AG17" s="313">
        <v>1.6351589678132073E-4</v>
      </c>
      <c r="AH17" s="313">
        <v>2.1828725915648062E-4</v>
      </c>
      <c r="AI17" s="313">
        <v>1.1820786707965946E-4</v>
      </c>
      <c r="AJ17" s="313">
        <v>6.189721485441379E-4</v>
      </c>
      <c r="AK17" s="313">
        <v>1.7272525058633473E-4</v>
      </c>
      <c r="AL17" s="313">
        <v>4.7878897350038492E-4</v>
      </c>
      <c r="AM17" s="313">
        <v>1.6532717378134841E-4</v>
      </c>
      <c r="AN17" s="313">
        <v>7.9815977840257092E-4</v>
      </c>
      <c r="AO17" s="313">
        <v>1.0813346851729728E-3</v>
      </c>
      <c r="AP17" s="321">
        <f t="shared" si="0"/>
        <v>1.2541623227974887</v>
      </c>
    </row>
    <row r="18" spans="1:42" ht="12.5" x14ac:dyDescent="0.2">
      <c r="A18" s="281" t="s">
        <v>459</v>
      </c>
      <c r="B18" s="283" t="s">
        <v>34</v>
      </c>
      <c r="C18" s="313">
        <v>4.4472956471569336E-4</v>
      </c>
      <c r="D18" s="313">
        <v>3.467907639827195E-5</v>
      </c>
      <c r="E18" s="313">
        <v>4.0002162148011842E-5</v>
      </c>
      <c r="F18" s="313">
        <v>4.915865602201923E-3</v>
      </c>
      <c r="G18" s="313">
        <v>1.3333835504971134E-3</v>
      </c>
      <c r="H18" s="313">
        <v>5.4522896897205172E-4</v>
      </c>
      <c r="I18" s="313">
        <v>8.1086708493712987E-4</v>
      </c>
      <c r="J18" s="313">
        <v>1.8536221918542535E-3</v>
      </c>
      <c r="K18" s="313">
        <v>1.3828625187466668E-4</v>
      </c>
      <c r="L18" s="313">
        <v>5.7887755556566367E-4</v>
      </c>
      <c r="M18" s="313">
        <v>2.3231726312898122E-3</v>
      </c>
      <c r="N18" s="313">
        <v>3.3841878333758441E-4</v>
      </c>
      <c r="O18" s="313">
        <v>5.0653149350205092E-4</v>
      </c>
      <c r="P18" s="313">
        <v>1.0140954148866443</v>
      </c>
      <c r="Q18" s="313">
        <v>7.3410847210409781E-3</v>
      </c>
      <c r="R18" s="313">
        <v>6.5908849244149604E-3</v>
      </c>
      <c r="S18" s="313">
        <v>8.1436159210986504E-3</v>
      </c>
      <c r="T18" s="313">
        <v>4.2661153450733232E-3</v>
      </c>
      <c r="U18" s="313">
        <v>5.7900662125385059E-3</v>
      </c>
      <c r="V18" s="313">
        <v>5.5606625571032724E-3</v>
      </c>
      <c r="W18" s="313">
        <v>2.3241199637065923E-3</v>
      </c>
      <c r="X18" s="313">
        <v>2.6106463259786992E-3</v>
      </c>
      <c r="Y18" s="313">
        <v>1.9502581129006959E-2</v>
      </c>
      <c r="Z18" s="313">
        <v>3.9898469345172558E-4</v>
      </c>
      <c r="AA18" s="313">
        <v>9.009458581755688E-4</v>
      </c>
      <c r="AB18" s="313">
        <v>1.59374990466748E-4</v>
      </c>
      <c r="AC18" s="313">
        <v>7.0832785241425401E-4</v>
      </c>
      <c r="AD18" s="313">
        <v>1.4649427205885718E-4</v>
      </c>
      <c r="AE18" s="313">
        <v>2.6420857424479537E-4</v>
      </c>
      <c r="AF18" s="313">
        <v>4.3778384931753239E-4</v>
      </c>
      <c r="AG18" s="313">
        <v>2.3387077356028122E-4</v>
      </c>
      <c r="AH18" s="313">
        <v>1.0904738343278822E-3</v>
      </c>
      <c r="AI18" s="313">
        <v>2.1747568545667678E-4</v>
      </c>
      <c r="AJ18" s="313">
        <v>2.0763291898942893E-4</v>
      </c>
      <c r="AK18" s="313">
        <v>6.2512989849484546E-4</v>
      </c>
      <c r="AL18" s="313">
        <v>4.8193524360500624E-4</v>
      </c>
      <c r="AM18" s="313">
        <v>5.7767103852302785E-4</v>
      </c>
      <c r="AN18" s="313">
        <v>2.7746615156271223E-4</v>
      </c>
      <c r="AO18" s="313">
        <v>1.1933928352532036E-3</v>
      </c>
      <c r="AP18" s="321">
        <f t="shared" si="0"/>
        <v>1.0968166325385498</v>
      </c>
    </row>
    <row r="19" spans="1:42" ht="12.5" x14ac:dyDescent="0.2">
      <c r="A19" s="281" t="s">
        <v>460</v>
      </c>
      <c r="B19" s="285" t="s">
        <v>269</v>
      </c>
      <c r="C19" s="313">
        <v>1.8545025377196929E-5</v>
      </c>
      <c r="D19" s="313">
        <v>4.0470904526119155E-6</v>
      </c>
      <c r="E19" s="313">
        <v>6.8434171720814189E-6</v>
      </c>
      <c r="F19" s="313">
        <v>3.7646424697681304E-4</v>
      </c>
      <c r="G19" s="313">
        <v>2.3365663102195705E-5</v>
      </c>
      <c r="H19" s="313">
        <v>2.7306878230048813E-5</v>
      </c>
      <c r="I19" s="313">
        <v>3.9203587208169382E-5</v>
      </c>
      <c r="J19" s="313">
        <v>3.8885664463654974E-5</v>
      </c>
      <c r="K19" s="313">
        <v>7.5431255449409581E-6</v>
      </c>
      <c r="L19" s="313">
        <v>7.4669719698256827E-5</v>
      </c>
      <c r="M19" s="313">
        <v>2.3151322279222147E-4</v>
      </c>
      <c r="N19" s="313">
        <v>2.7685105504077087E-5</v>
      </c>
      <c r="O19" s="313">
        <v>1.9004637955858126E-5</v>
      </c>
      <c r="P19" s="313">
        <v>1.1526179808948101E-4</v>
      </c>
      <c r="Q19" s="313">
        <v>1.0133853542829547</v>
      </c>
      <c r="R19" s="313">
        <v>3.3851971244556666E-3</v>
      </c>
      <c r="S19" s="313">
        <v>1.3560560069194344E-3</v>
      </c>
      <c r="T19" s="313">
        <v>2.3455031617941756E-4</v>
      </c>
      <c r="U19" s="313">
        <v>1.2118699015887422E-3</v>
      </c>
      <c r="V19" s="313">
        <v>2.2989897551618058E-4</v>
      </c>
      <c r="W19" s="313">
        <v>7.5662841325221291E-4</v>
      </c>
      <c r="X19" s="313">
        <v>8.1275186765098636E-5</v>
      </c>
      <c r="Y19" s="313">
        <v>6.343133178150622E-4</v>
      </c>
      <c r="Z19" s="313">
        <v>5.8263048183514708E-5</v>
      </c>
      <c r="AA19" s="313">
        <v>1.0740872759843476E-3</v>
      </c>
      <c r="AB19" s="313">
        <v>5.6649057540895225E-5</v>
      </c>
      <c r="AC19" s="313">
        <v>6.5060420085968917E-5</v>
      </c>
      <c r="AD19" s="313">
        <v>8.28310693300507E-5</v>
      </c>
      <c r="AE19" s="313">
        <v>3.0938385219595203E-5</v>
      </c>
      <c r="AF19" s="313">
        <v>6.1313208541596075E-5</v>
      </c>
      <c r="AG19" s="313">
        <v>1.0884458481238457E-4</v>
      </c>
      <c r="AH19" s="313">
        <v>1.0496222534254686E-4</v>
      </c>
      <c r="AI19" s="313">
        <v>6.593201792286273E-5</v>
      </c>
      <c r="AJ19" s="313">
        <v>4.886152746334214E-5</v>
      </c>
      <c r="AK19" s="313">
        <v>6.0639357727324772E-5</v>
      </c>
      <c r="AL19" s="313">
        <v>1.0932618675257779E-3</v>
      </c>
      <c r="AM19" s="313">
        <v>3.9033911101640223E-5</v>
      </c>
      <c r="AN19" s="313">
        <v>2.0114226154615404E-5</v>
      </c>
      <c r="AO19" s="313">
        <v>5.3955356228580496E-5</v>
      </c>
      <c r="AP19" s="321">
        <f t="shared" si="0"/>
        <v>1.0252562748909508</v>
      </c>
    </row>
    <row r="20" spans="1:42" ht="12.5" x14ac:dyDescent="0.2">
      <c r="A20" s="281" t="s">
        <v>461</v>
      </c>
      <c r="B20" s="285" t="s">
        <v>270</v>
      </c>
      <c r="C20" s="313">
        <v>0</v>
      </c>
      <c r="D20" s="313">
        <v>0</v>
      </c>
      <c r="E20" s="313">
        <v>0</v>
      </c>
      <c r="F20" s="313">
        <v>0</v>
      </c>
      <c r="G20" s="313">
        <v>0</v>
      </c>
      <c r="H20" s="313">
        <v>0</v>
      </c>
      <c r="I20" s="313">
        <v>0</v>
      </c>
      <c r="J20" s="313">
        <v>0</v>
      </c>
      <c r="K20" s="313">
        <v>0</v>
      </c>
      <c r="L20" s="313">
        <v>0</v>
      </c>
      <c r="M20" s="313">
        <v>0</v>
      </c>
      <c r="N20" s="313">
        <v>0</v>
      </c>
      <c r="O20" s="313">
        <v>0</v>
      </c>
      <c r="P20" s="313">
        <v>0</v>
      </c>
      <c r="Q20" s="313">
        <v>0</v>
      </c>
      <c r="R20" s="313">
        <v>1</v>
      </c>
      <c r="S20" s="313">
        <v>0</v>
      </c>
      <c r="T20" s="313">
        <v>0</v>
      </c>
      <c r="U20" s="313">
        <v>0</v>
      </c>
      <c r="V20" s="313">
        <v>0</v>
      </c>
      <c r="W20" s="313">
        <v>0</v>
      </c>
      <c r="X20" s="313">
        <v>0</v>
      </c>
      <c r="Y20" s="313">
        <v>0</v>
      </c>
      <c r="Z20" s="313">
        <v>0</v>
      </c>
      <c r="AA20" s="313">
        <v>0</v>
      </c>
      <c r="AB20" s="313">
        <v>0</v>
      </c>
      <c r="AC20" s="313">
        <v>0</v>
      </c>
      <c r="AD20" s="313">
        <v>0</v>
      </c>
      <c r="AE20" s="313">
        <v>0</v>
      </c>
      <c r="AF20" s="313">
        <v>0</v>
      </c>
      <c r="AG20" s="313">
        <v>0</v>
      </c>
      <c r="AH20" s="313">
        <v>0</v>
      </c>
      <c r="AI20" s="313">
        <v>0</v>
      </c>
      <c r="AJ20" s="313">
        <v>0</v>
      </c>
      <c r="AK20" s="313">
        <v>0</v>
      </c>
      <c r="AL20" s="313">
        <v>0</v>
      </c>
      <c r="AM20" s="313">
        <v>0</v>
      </c>
      <c r="AN20" s="313">
        <v>0</v>
      </c>
      <c r="AO20" s="313">
        <v>0</v>
      </c>
      <c r="AP20" s="321">
        <f t="shared" si="0"/>
        <v>1</v>
      </c>
    </row>
    <row r="21" spans="1:42" ht="12.5" x14ac:dyDescent="0.2">
      <c r="A21" s="281" t="s">
        <v>462</v>
      </c>
      <c r="B21" s="285" t="s">
        <v>271</v>
      </c>
      <c r="C21" s="313">
        <v>6.6084941516754168E-5</v>
      </c>
      <c r="D21" s="313">
        <v>2.4600046780709957E-5</v>
      </c>
      <c r="E21" s="313">
        <v>2.4313159019776058E-5</v>
      </c>
      <c r="F21" s="313">
        <v>1.6846934670609266E-4</v>
      </c>
      <c r="G21" s="313">
        <v>9.0593338826800077E-5</v>
      </c>
      <c r="H21" s="313">
        <v>9.8044605227448194E-5</v>
      </c>
      <c r="I21" s="313">
        <v>7.9045382982067486E-5</v>
      </c>
      <c r="J21" s="313">
        <v>1.0892939505335151E-4</v>
      </c>
      <c r="K21" s="313">
        <v>1.7930285396692759E-5</v>
      </c>
      <c r="L21" s="313">
        <v>9.469051592274939E-5</v>
      </c>
      <c r="M21" s="313">
        <v>1.436732731968861E-4</v>
      </c>
      <c r="N21" s="313">
        <v>4.4335080177164687E-5</v>
      </c>
      <c r="O21" s="313">
        <v>5.8140116378518329E-5</v>
      </c>
      <c r="P21" s="313">
        <v>8.8950222239920999E-5</v>
      </c>
      <c r="Q21" s="313">
        <v>1.3639219318636511E-3</v>
      </c>
      <c r="R21" s="313">
        <v>2.7018323915410361E-3</v>
      </c>
      <c r="S21" s="313">
        <v>1.0398799471460112</v>
      </c>
      <c r="T21" s="313">
        <v>1.7292403040989612E-4</v>
      </c>
      <c r="U21" s="313">
        <v>5.6574107750898407E-4</v>
      </c>
      <c r="V21" s="313">
        <v>6.9897165390160436E-4</v>
      </c>
      <c r="W21" s="313">
        <v>2.822520264185835E-4</v>
      </c>
      <c r="X21" s="313">
        <v>2.0433379667084156E-4</v>
      </c>
      <c r="Y21" s="313">
        <v>3.1978590087413137E-4</v>
      </c>
      <c r="Z21" s="313">
        <v>1.4846393673736253E-4</v>
      </c>
      <c r="AA21" s="313">
        <v>3.6829102536552915E-4</v>
      </c>
      <c r="AB21" s="313">
        <v>1.8747155856323983E-4</v>
      </c>
      <c r="AC21" s="313">
        <v>7.2074758059988316E-4</v>
      </c>
      <c r="AD21" s="313">
        <v>2.8094489051657019E-4</v>
      </c>
      <c r="AE21" s="313">
        <v>8.062238605279058E-5</v>
      </c>
      <c r="AF21" s="313">
        <v>1.8376843765316656E-4</v>
      </c>
      <c r="AG21" s="313">
        <v>5.1273446306481939E-4</v>
      </c>
      <c r="AH21" s="313">
        <v>1.672646793572579E-3</v>
      </c>
      <c r="AI21" s="313">
        <v>2.1070218523604732E-4</v>
      </c>
      <c r="AJ21" s="313">
        <v>6.5004916375957225E-3</v>
      </c>
      <c r="AK21" s="313">
        <v>2.301165381298626E-4</v>
      </c>
      <c r="AL21" s="313">
        <v>3.0823967794188396E-3</v>
      </c>
      <c r="AM21" s="313">
        <v>4.0874115343435122E-4</v>
      </c>
      <c r="AN21" s="313">
        <v>5.4571860775721997E-3</v>
      </c>
      <c r="AO21" s="313">
        <v>3.0786249512259551E-3</v>
      </c>
      <c r="AP21" s="321">
        <f t="shared" si="0"/>
        <v>1.0673428351081378</v>
      </c>
    </row>
    <row r="22" spans="1:42" ht="12.5" x14ac:dyDescent="0.2">
      <c r="A22" s="281" t="s">
        <v>463</v>
      </c>
      <c r="B22" s="285" t="s">
        <v>281</v>
      </c>
      <c r="C22" s="313">
        <v>7.2102117266129583E-6</v>
      </c>
      <c r="D22" s="313">
        <v>1.7332880068161545E-6</v>
      </c>
      <c r="E22" s="313">
        <v>3.2669745438538104E-6</v>
      </c>
      <c r="F22" s="313">
        <v>2.1761844301700904E-5</v>
      </c>
      <c r="G22" s="313">
        <v>9.9896564595465395E-6</v>
      </c>
      <c r="H22" s="313">
        <v>1.1525013298944708E-5</v>
      </c>
      <c r="I22" s="313">
        <v>9.067093475737477E-6</v>
      </c>
      <c r="J22" s="313">
        <v>1.461644073285022E-5</v>
      </c>
      <c r="K22" s="313">
        <v>2.1285530567536973E-6</v>
      </c>
      <c r="L22" s="313">
        <v>1.184877187223491E-5</v>
      </c>
      <c r="M22" s="313">
        <v>1.860980383330743E-5</v>
      </c>
      <c r="N22" s="313">
        <v>5.4522617613124171E-6</v>
      </c>
      <c r="O22" s="313">
        <v>1.0734198108635351E-5</v>
      </c>
      <c r="P22" s="313">
        <v>6.9187548925261853E-5</v>
      </c>
      <c r="Q22" s="313">
        <v>2.2351160513574831E-4</v>
      </c>
      <c r="R22" s="313">
        <v>2.603541228205187E-4</v>
      </c>
      <c r="S22" s="313">
        <v>3.0467449320763129E-3</v>
      </c>
      <c r="T22" s="313">
        <v>1.0059926374021788</v>
      </c>
      <c r="U22" s="313">
        <v>3.2826822783386532E-3</v>
      </c>
      <c r="V22" s="313">
        <v>6.8385194779178177E-3</v>
      </c>
      <c r="W22" s="313">
        <v>3.6038468889746387E-4</v>
      </c>
      <c r="X22" s="313">
        <v>1.9059095205204937E-4</v>
      </c>
      <c r="Y22" s="313">
        <v>6.2296424284224915E-5</v>
      </c>
      <c r="Z22" s="313">
        <v>2.1049601413303054E-5</v>
      </c>
      <c r="AA22" s="313">
        <v>4.5371778759365449E-5</v>
      </c>
      <c r="AB22" s="313">
        <v>2.266032267808318E-5</v>
      </c>
      <c r="AC22" s="313">
        <v>3.1503422841458902E-5</v>
      </c>
      <c r="AD22" s="313">
        <v>3.8680311280466032E-5</v>
      </c>
      <c r="AE22" s="313">
        <v>1.1821621045529403E-5</v>
      </c>
      <c r="AF22" s="313">
        <v>2.4145515644442364E-5</v>
      </c>
      <c r="AG22" s="313">
        <v>9.9826055718958774E-5</v>
      </c>
      <c r="AH22" s="313">
        <v>9.4308038134784778E-5</v>
      </c>
      <c r="AI22" s="313">
        <v>6.4936779654452398E-5</v>
      </c>
      <c r="AJ22" s="313">
        <v>3.4878946618654184E-5</v>
      </c>
      <c r="AK22" s="313">
        <v>2.9497369531354673E-5</v>
      </c>
      <c r="AL22" s="313">
        <v>4.4709097872927723E-4</v>
      </c>
      <c r="AM22" s="313">
        <v>1.5624608697697394E-5</v>
      </c>
      <c r="AN22" s="313">
        <v>3.7879029976559125E-4</v>
      </c>
      <c r="AO22" s="313">
        <v>2.1783531971770361E-4</v>
      </c>
      <c r="AP22" s="321">
        <f t="shared" si="0"/>
        <v>1.021815039194319</v>
      </c>
    </row>
    <row r="23" spans="1:42" ht="12.5" x14ac:dyDescent="0.2">
      <c r="A23" s="281" t="s">
        <v>464</v>
      </c>
      <c r="B23" s="283" t="s">
        <v>35</v>
      </c>
      <c r="C23" s="313">
        <v>1.0822818807100011E-4</v>
      </c>
      <c r="D23" s="313">
        <v>2.7727009399255168E-5</v>
      </c>
      <c r="E23" s="313">
        <v>1.2781056255658959E-4</v>
      </c>
      <c r="F23" s="313">
        <v>2.7807181026935878E-4</v>
      </c>
      <c r="G23" s="313">
        <v>1.2256825150598434E-4</v>
      </c>
      <c r="H23" s="313">
        <v>1.4774098157020198E-4</v>
      </c>
      <c r="I23" s="313">
        <v>1.3548094494832008E-4</v>
      </c>
      <c r="J23" s="313">
        <v>1.934246418983858E-4</v>
      </c>
      <c r="K23" s="313">
        <v>2.8459071254721321E-5</v>
      </c>
      <c r="L23" s="313">
        <v>1.8093554115684537E-4</v>
      </c>
      <c r="M23" s="313">
        <v>2.7003445934407487E-4</v>
      </c>
      <c r="N23" s="313">
        <v>8.5437183414864611E-5</v>
      </c>
      <c r="O23" s="313">
        <v>1.1280752150126576E-4</v>
      </c>
      <c r="P23" s="313">
        <v>5.7202673798685262E-4</v>
      </c>
      <c r="Q23" s="313">
        <v>1.2596125093383337E-2</v>
      </c>
      <c r="R23" s="313">
        <v>1.2089551110496713E-2</v>
      </c>
      <c r="S23" s="313">
        <v>1.0636215566144667E-2</v>
      </c>
      <c r="T23" s="313">
        <v>1.0894910467373986E-2</v>
      </c>
      <c r="U23" s="313">
        <v>1.0598556019161596</v>
      </c>
      <c r="V23" s="313">
        <v>1.0194563526559156E-2</v>
      </c>
      <c r="W23" s="313">
        <v>1.8030232672668293E-2</v>
      </c>
      <c r="X23" s="313">
        <v>9.7594641157321528E-4</v>
      </c>
      <c r="Y23" s="313">
        <v>4.6444856897104774E-3</v>
      </c>
      <c r="Z23" s="313">
        <v>3.2436108174059195E-4</v>
      </c>
      <c r="AA23" s="313">
        <v>8.1016839128900369E-4</v>
      </c>
      <c r="AB23" s="313">
        <v>2.6878025547413326E-4</v>
      </c>
      <c r="AC23" s="313">
        <v>4.5997541787411438E-4</v>
      </c>
      <c r="AD23" s="313">
        <v>4.4889759221747354E-4</v>
      </c>
      <c r="AE23" s="313">
        <v>1.8365410283370572E-4</v>
      </c>
      <c r="AF23" s="313">
        <v>4.1179214739666976E-4</v>
      </c>
      <c r="AG23" s="313">
        <v>8.3676673564362974E-4</v>
      </c>
      <c r="AH23" s="313">
        <v>1.3647364140063707E-3</v>
      </c>
      <c r="AI23" s="313">
        <v>5.5618821383548501E-4</v>
      </c>
      <c r="AJ23" s="313">
        <v>3.1740284443389059E-4</v>
      </c>
      <c r="AK23" s="313">
        <v>3.2823053788256709E-4</v>
      </c>
      <c r="AL23" s="313">
        <v>5.8437798566121054E-3</v>
      </c>
      <c r="AM23" s="313">
        <v>2.4928887331409651E-4</v>
      </c>
      <c r="AN23" s="313">
        <v>1.3035715116221724E-4</v>
      </c>
      <c r="AO23" s="313">
        <v>9.0955477329728745E-4</v>
      </c>
      <c r="AP23" s="321">
        <f t="shared" si="0"/>
        <v>1.1548427649746633</v>
      </c>
    </row>
    <row r="24" spans="1:42" ht="12.5" x14ac:dyDescent="0.2">
      <c r="A24" s="281" t="s">
        <v>465</v>
      </c>
      <c r="B24" s="283" t="s">
        <v>466</v>
      </c>
      <c r="C24" s="313">
        <v>4.8381105183020717E-5</v>
      </c>
      <c r="D24" s="313">
        <v>2.1994468511481736E-5</v>
      </c>
      <c r="E24" s="313">
        <v>5.9028212843091782E-5</v>
      </c>
      <c r="F24" s="313">
        <v>9.9852879302236226E-5</v>
      </c>
      <c r="G24" s="313">
        <v>5.199907650434364E-5</v>
      </c>
      <c r="H24" s="313">
        <v>6.0073906665315036E-5</v>
      </c>
      <c r="I24" s="313">
        <v>5.7070548358820849E-5</v>
      </c>
      <c r="J24" s="313">
        <v>1.04162927038751E-4</v>
      </c>
      <c r="K24" s="313">
        <v>1.2829564776463342E-5</v>
      </c>
      <c r="L24" s="313">
        <v>6.4536737457891648E-5</v>
      </c>
      <c r="M24" s="313">
        <v>9.2498044263692735E-5</v>
      </c>
      <c r="N24" s="313">
        <v>3.5388114332491927E-5</v>
      </c>
      <c r="O24" s="313">
        <v>4.1414320938141114E-5</v>
      </c>
      <c r="P24" s="313">
        <v>1.0695903329899555E-4</v>
      </c>
      <c r="Q24" s="313">
        <v>8.9469487865959573E-4</v>
      </c>
      <c r="R24" s="313">
        <v>2.5696338293245725E-4</v>
      </c>
      <c r="S24" s="313">
        <v>5.5006476351524342E-5</v>
      </c>
      <c r="T24" s="313">
        <v>1.3385020613711362E-4</v>
      </c>
      <c r="U24" s="313">
        <v>1.0813787165320594E-4</v>
      </c>
      <c r="V24" s="313">
        <v>1.0275507010954512</v>
      </c>
      <c r="W24" s="313">
        <v>7.2577436450166136E-3</v>
      </c>
      <c r="X24" s="313">
        <v>1.2716385838097371E-4</v>
      </c>
      <c r="Y24" s="313">
        <v>1.9266063441461816E-3</v>
      </c>
      <c r="Z24" s="313">
        <v>1.1659683370847173E-4</v>
      </c>
      <c r="AA24" s="313">
        <v>2.4312676039217856E-4</v>
      </c>
      <c r="AB24" s="313">
        <v>9.6526627006683584E-5</v>
      </c>
      <c r="AC24" s="313">
        <v>4.3015122380613653E-4</v>
      </c>
      <c r="AD24" s="313">
        <v>2.9056164839068012E-4</v>
      </c>
      <c r="AE24" s="313">
        <v>1.5018682122918054E-4</v>
      </c>
      <c r="AF24" s="313">
        <v>2.8874286443259406E-4</v>
      </c>
      <c r="AG24" s="313">
        <v>4.8744064612220973E-4</v>
      </c>
      <c r="AH24" s="313">
        <v>1.8837339632242407E-3</v>
      </c>
      <c r="AI24" s="313">
        <v>2.3150412192666576E-4</v>
      </c>
      <c r="AJ24" s="313">
        <v>9.3861356783741007E-5</v>
      </c>
      <c r="AK24" s="313">
        <v>1.1750825819265594E-4</v>
      </c>
      <c r="AL24" s="313">
        <v>1.8466207934637613E-3</v>
      </c>
      <c r="AM24" s="313">
        <v>2.0644681978215082E-4</v>
      </c>
      <c r="AN24" s="313">
        <v>4.9017394446553052E-5</v>
      </c>
      <c r="AO24" s="313">
        <v>4.2913755683539768E-4</v>
      </c>
      <c r="AP24" s="321">
        <f t="shared" si="0"/>
        <v>1.0456990828311117</v>
      </c>
    </row>
    <row r="25" spans="1:42" ht="12.5" x14ac:dyDescent="0.2">
      <c r="A25" s="281" t="s">
        <v>467</v>
      </c>
      <c r="B25" s="283" t="s">
        <v>192</v>
      </c>
      <c r="C25" s="313">
        <v>1.6198529168682515E-4</v>
      </c>
      <c r="D25" s="313">
        <v>1.0341053781428253E-4</v>
      </c>
      <c r="E25" s="313">
        <v>6.8137289701924019E-3</v>
      </c>
      <c r="F25" s="313">
        <v>3.8741118912043713E-4</v>
      </c>
      <c r="G25" s="313">
        <v>1.9623416166448247E-4</v>
      </c>
      <c r="H25" s="313">
        <v>2.0806468386427846E-4</v>
      </c>
      <c r="I25" s="313">
        <v>1.7842311155005859E-4</v>
      </c>
      <c r="J25" s="313">
        <v>2.7731203922847018E-4</v>
      </c>
      <c r="K25" s="313">
        <v>5.9728718620064152E-5</v>
      </c>
      <c r="L25" s="313">
        <v>2.3473399154645013E-4</v>
      </c>
      <c r="M25" s="313">
        <v>3.6716427550767631E-4</v>
      </c>
      <c r="N25" s="313">
        <v>1.1069270058241747E-4</v>
      </c>
      <c r="O25" s="313">
        <v>1.4435991175920599E-4</v>
      </c>
      <c r="P25" s="313">
        <v>1.9416738364128839E-4</v>
      </c>
      <c r="Q25" s="313">
        <v>2.3865154840665853E-4</v>
      </c>
      <c r="R25" s="313">
        <v>2.9761022396131268E-4</v>
      </c>
      <c r="S25" s="313">
        <v>1.9986570573995576E-4</v>
      </c>
      <c r="T25" s="313">
        <v>2.7004615694319143E-4</v>
      </c>
      <c r="U25" s="313">
        <v>2.5025081115528285E-4</v>
      </c>
      <c r="V25" s="313">
        <v>2.313800822700624E-4</v>
      </c>
      <c r="W25" s="313">
        <v>1.082655795540981</v>
      </c>
      <c r="X25" s="313">
        <v>3.4158005245000784E-4</v>
      </c>
      <c r="Y25" s="313">
        <v>5.490617480822332E-4</v>
      </c>
      <c r="Z25" s="313">
        <v>4.188637739133111E-4</v>
      </c>
      <c r="AA25" s="313">
        <v>8.0579519074865612E-4</v>
      </c>
      <c r="AB25" s="313">
        <v>4.0849178522778809E-4</v>
      </c>
      <c r="AC25" s="313">
        <v>4.8676081320452627E-4</v>
      </c>
      <c r="AD25" s="313">
        <v>6.540474130747008E-4</v>
      </c>
      <c r="AE25" s="313">
        <v>1.9638646898867686E-4</v>
      </c>
      <c r="AF25" s="313">
        <v>2.2494747871889082E-3</v>
      </c>
      <c r="AG25" s="313">
        <v>8.326253936440989E-4</v>
      </c>
      <c r="AH25" s="313">
        <v>1.4968192564675136E-3</v>
      </c>
      <c r="AI25" s="313">
        <v>4.4657152974195412E-4</v>
      </c>
      <c r="AJ25" s="313">
        <v>2.8389143206672824E-4</v>
      </c>
      <c r="AK25" s="313">
        <v>4.7391677395885616E-4</v>
      </c>
      <c r="AL25" s="313">
        <v>8.4667186847056566E-3</v>
      </c>
      <c r="AM25" s="313">
        <v>2.5280738653696245E-4</v>
      </c>
      <c r="AN25" s="313">
        <v>2.0192025266262806E-4</v>
      </c>
      <c r="AO25" s="313">
        <v>5.9319365659247754E-4</v>
      </c>
      <c r="AP25" s="321">
        <f t="shared" si="0"/>
        <v>1.112146749778899</v>
      </c>
    </row>
    <row r="26" spans="1:42" ht="12.5" x14ac:dyDescent="0.2">
      <c r="A26" s="281" t="s">
        <v>468</v>
      </c>
      <c r="B26" s="283" t="s">
        <v>50</v>
      </c>
      <c r="C26" s="313">
        <v>4.2243335789045517E-4</v>
      </c>
      <c r="D26" s="313">
        <v>5.8924725226825364E-5</v>
      </c>
      <c r="E26" s="313">
        <v>4.9917666794770173E-5</v>
      </c>
      <c r="F26" s="313">
        <v>1.2103078499598968E-3</v>
      </c>
      <c r="G26" s="313">
        <v>1.893120264714585E-3</v>
      </c>
      <c r="H26" s="313">
        <v>3.0504872296439845E-3</v>
      </c>
      <c r="I26" s="313">
        <v>3.333738427260609E-3</v>
      </c>
      <c r="J26" s="313">
        <v>7.9577058602326388E-4</v>
      </c>
      <c r="K26" s="313">
        <v>2.5339806571419873E-4</v>
      </c>
      <c r="L26" s="313">
        <v>5.3335620605572123E-4</v>
      </c>
      <c r="M26" s="313">
        <v>2.058536025598526E-3</v>
      </c>
      <c r="N26" s="313">
        <v>1.8717288762242759E-3</v>
      </c>
      <c r="O26" s="313">
        <v>6.759232588920203E-3</v>
      </c>
      <c r="P26" s="313">
        <v>9.3010436115026861E-4</v>
      </c>
      <c r="Q26" s="313">
        <v>5.337694565283902E-4</v>
      </c>
      <c r="R26" s="313">
        <v>7.8498457110178432E-4</v>
      </c>
      <c r="S26" s="313">
        <v>1.5552676831336507E-3</v>
      </c>
      <c r="T26" s="313">
        <v>1.2001880849891195E-3</v>
      </c>
      <c r="U26" s="313">
        <v>1.0714884293573292E-3</v>
      </c>
      <c r="V26" s="313">
        <v>1.629982388594163E-3</v>
      </c>
      <c r="W26" s="313">
        <v>5.032091378972764E-4</v>
      </c>
      <c r="X26" s="313">
        <v>1.0092375072081787</v>
      </c>
      <c r="Y26" s="313">
        <v>8.9407797351200502E-4</v>
      </c>
      <c r="Z26" s="313">
        <v>1.7506335917951707E-3</v>
      </c>
      <c r="AA26" s="313">
        <v>1.033958524864282E-3</v>
      </c>
      <c r="AB26" s="313">
        <v>9.3783222660307624E-4</v>
      </c>
      <c r="AC26" s="313">
        <v>1.343964674141263E-3</v>
      </c>
      <c r="AD26" s="313">
        <v>3.2779671442166778E-3</v>
      </c>
      <c r="AE26" s="313">
        <v>2.0360993241105092E-4</v>
      </c>
      <c r="AF26" s="313">
        <v>6.6230601357079378E-4</v>
      </c>
      <c r="AG26" s="313">
        <v>6.9440683323869212E-3</v>
      </c>
      <c r="AH26" s="313">
        <v>1.8082355955355792E-3</v>
      </c>
      <c r="AI26" s="313">
        <v>3.6984346047335029E-3</v>
      </c>
      <c r="AJ26" s="313">
        <v>7.4685341972762723E-4</v>
      </c>
      <c r="AK26" s="313">
        <v>9.2034780825736538E-3</v>
      </c>
      <c r="AL26" s="313">
        <v>1.2694926613092724E-3</v>
      </c>
      <c r="AM26" s="313">
        <v>1.2215371092766452E-3</v>
      </c>
      <c r="AN26" s="313">
        <v>3.3017695376696687E-3</v>
      </c>
      <c r="AO26" s="313">
        <v>7.0759300725924115E-3</v>
      </c>
      <c r="AP26" s="321">
        <f t="shared" si="0"/>
        <v>1.0780356726152853</v>
      </c>
    </row>
    <row r="27" spans="1:42" ht="12.5" x14ac:dyDescent="0.2">
      <c r="A27" s="281" t="s">
        <v>469</v>
      </c>
      <c r="B27" s="283" t="s">
        <v>36</v>
      </c>
      <c r="C27" s="313">
        <v>3.8169800351888191E-3</v>
      </c>
      <c r="D27" s="313">
        <v>3.3847278241845791E-4</v>
      </c>
      <c r="E27" s="313">
        <v>1.2831404336200648E-4</v>
      </c>
      <c r="F27" s="313">
        <v>4.6922766676428911E-3</v>
      </c>
      <c r="G27" s="313">
        <v>9.9878748796444587E-4</v>
      </c>
      <c r="H27" s="313">
        <v>2.8012454508035459E-3</v>
      </c>
      <c r="I27" s="313">
        <v>5.7496482590035933E-3</v>
      </c>
      <c r="J27" s="313">
        <v>3.7008967308571256E-3</v>
      </c>
      <c r="K27" s="313">
        <v>4.8538293024630769E-4</v>
      </c>
      <c r="L27" s="313">
        <v>4.049077008882046E-3</v>
      </c>
      <c r="M27" s="313">
        <v>6.4856955542745669E-3</v>
      </c>
      <c r="N27" s="313">
        <v>5.312275900856386E-3</v>
      </c>
      <c r="O27" s="313">
        <v>3.9208844654233755E-3</v>
      </c>
      <c r="P27" s="313">
        <v>4.7649029020449436E-3</v>
      </c>
      <c r="Q27" s="313">
        <v>2.3948408709756285E-3</v>
      </c>
      <c r="R27" s="313">
        <v>2.214120311373434E-3</v>
      </c>
      <c r="S27" s="313">
        <v>1.8187087203804788E-3</v>
      </c>
      <c r="T27" s="313">
        <v>3.8403524496879505E-3</v>
      </c>
      <c r="U27" s="313">
        <v>2.413823192820221E-3</v>
      </c>
      <c r="V27" s="313">
        <v>2.1087556569650834E-3</v>
      </c>
      <c r="W27" s="313">
        <v>1.1478327383129187E-3</v>
      </c>
      <c r="X27" s="313">
        <v>2.352804168662204E-3</v>
      </c>
      <c r="Y27" s="313">
        <v>1.00137174470065</v>
      </c>
      <c r="Z27" s="313">
        <v>1.4186988173036845E-2</v>
      </c>
      <c r="AA27" s="313">
        <v>3.3772161813011882E-2</v>
      </c>
      <c r="AB27" s="313">
        <v>3.8523657528065623E-3</v>
      </c>
      <c r="AC27" s="313">
        <v>3.784440958667938E-3</v>
      </c>
      <c r="AD27" s="313">
        <v>3.2603565590112941E-3</v>
      </c>
      <c r="AE27" s="313">
        <v>9.6463813941989815E-3</v>
      </c>
      <c r="AF27" s="313">
        <v>6.0901014700353567E-3</v>
      </c>
      <c r="AG27" s="313">
        <v>5.5402644586860506E-3</v>
      </c>
      <c r="AH27" s="313">
        <v>8.8219412560641489E-3</v>
      </c>
      <c r="AI27" s="313">
        <v>6.3201011179515234E-3</v>
      </c>
      <c r="AJ27" s="313">
        <v>2.889801006192504E-3</v>
      </c>
      <c r="AK27" s="313">
        <v>2.4483281127581835E-3</v>
      </c>
      <c r="AL27" s="313">
        <v>1.6857977049778352E-3</v>
      </c>
      <c r="AM27" s="313">
        <v>3.064105177107574E-3</v>
      </c>
      <c r="AN27" s="313">
        <v>1.3495483660601756E-3</v>
      </c>
      <c r="AO27" s="313">
        <v>2.6608339905070198E-3</v>
      </c>
      <c r="AP27" s="321">
        <f t="shared" si="0"/>
        <v>1.1736205063493628</v>
      </c>
    </row>
    <row r="28" spans="1:42" ht="12.5" x14ac:dyDescent="0.2">
      <c r="A28" s="281" t="s">
        <v>470</v>
      </c>
      <c r="B28" s="283" t="s">
        <v>193</v>
      </c>
      <c r="C28" s="313">
        <v>2.0156119413964747E-3</v>
      </c>
      <c r="D28" s="313">
        <v>2.6817471069490531E-4</v>
      </c>
      <c r="E28" s="313">
        <v>1.8426243634782436E-4</v>
      </c>
      <c r="F28" s="313">
        <v>9.6250134598516203E-3</v>
      </c>
      <c r="G28" s="313">
        <v>3.2176159383419732E-3</v>
      </c>
      <c r="H28" s="313">
        <v>6.2175466853018708E-3</v>
      </c>
      <c r="I28" s="313">
        <v>1.2407319109325136E-2</v>
      </c>
      <c r="J28" s="313">
        <v>6.1747455788924224E-3</v>
      </c>
      <c r="K28" s="313">
        <v>1.6526408572477825E-3</v>
      </c>
      <c r="L28" s="313">
        <v>7.2052705467657383E-3</v>
      </c>
      <c r="M28" s="313">
        <v>1.1856328771042869E-2</v>
      </c>
      <c r="N28" s="313">
        <v>1.0719413075681215E-2</v>
      </c>
      <c r="O28" s="313">
        <v>8.282589934726187E-3</v>
      </c>
      <c r="P28" s="313">
        <v>5.9895741873223834E-3</v>
      </c>
      <c r="Q28" s="313">
        <v>3.5862740197555283E-3</v>
      </c>
      <c r="R28" s="313">
        <v>2.8006489550975885E-3</v>
      </c>
      <c r="S28" s="313">
        <v>2.5419047265341933E-3</v>
      </c>
      <c r="T28" s="313">
        <v>6.1466183962134713E-3</v>
      </c>
      <c r="U28" s="313">
        <v>2.6070467210178847E-3</v>
      </c>
      <c r="V28" s="313">
        <v>1.6053807805142812E-3</v>
      </c>
      <c r="W28" s="313">
        <v>3.2163555324749701E-3</v>
      </c>
      <c r="X28" s="313">
        <v>4.4219374500291554E-3</v>
      </c>
      <c r="Y28" s="313">
        <v>1.446763400594891E-3</v>
      </c>
      <c r="Z28" s="313">
        <v>1.0198872699142354</v>
      </c>
      <c r="AA28" s="313">
        <v>9.6461083613431278E-3</v>
      </c>
      <c r="AB28" s="313">
        <v>1.5234916788869882E-2</v>
      </c>
      <c r="AC28" s="313">
        <v>4.8619773905357799E-3</v>
      </c>
      <c r="AD28" s="313">
        <v>1.355262587256278E-3</v>
      </c>
      <c r="AE28" s="313">
        <v>1.0632847273535637E-3</v>
      </c>
      <c r="AF28" s="313">
        <v>3.7429081123892044E-3</v>
      </c>
      <c r="AG28" s="313">
        <v>1.4229323457906119E-3</v>
      </c>
      <c r="AH28" s="313">
        <v>2.9801754658812778E-3</v>
      </c>
      <c r="AI28" s="313">
        <v>4.1413102096302754E-3</v>
      </c>
      <c r="AJ28" s="313">
        <v>2.5228721146132341E-3</v>
      </c>
      <c r="AK28" s="313">
        <v>1.2790713414823995E-3</v>
      </c>
      <c r="AL28" s="313">
        <v>1.3704700914161118E-3</v>
      </c>
      <c r="AM28" s="313">
        <v>8.173359044873308E-3</v>
      </c>
      <c r="AN28" s="313">
        <v>2.0925272748913088E-3</v>
      </c>
      <c r="AO28" s="313">
        <v>2.1169473014105104E-3</v>
      </c>
      <c r="AP28" s="321">
        <f t="shared" si="0"/>
        <v>1.1939634829857324</v>
      </c>
    </row>
    <row r="29" spans="1:42" ht="12.5" x14ac:dyDescent="0.2">
      <c r="A29" s="281" t="s">
        <v>471</v>
      </c>
      <c r="B29" s="283" t="s">
        <v>286</v>
      </c>
      <c r="C29" s="313">
        <v>1.9676867790820846E-4</v>
      </c>
      <c r="D29" s="313">
        <v>1.86530023992404E-4</v>
      </c>
      <c r="E29" s="313">
        <v>9.7631065949182246E-5</v>
      </c>
      <c r="F29" s="313">
        <v>4.630128913163614E-3</v>
      </c>
      <c r="G29" s="313">
        <v>2.3442416081549586E-3</v>
      </c>
      <c r="H29" s="313">
        <v>1.9086805726736479E-3</v>
      </c>
      <c r="I29" s="313">
        <v>3.5231029602950099E-3</v>
      </c>
      <c r="J29" s="313">
        <v>2.9391163839906265E-3</v>
      </c>
      <c r="K29" s="313">
        <v>5.9400953350774053E-4</v>
      </c>
      <c r="L29" s="313">
        <v>1.3687481663303717E-3</v>
      </c>
      <c r="M29" s="313">
        <v>1.6923441337849756E-3</v>
      </c>
      <c r="N29" s="313">
        <v>1.4169089636361762E-3</v>
      </c>
      <c r="O29" s="313">
        <v>1.1266195124193031E-3</v>
      </c>
      <c r="P29" s="313">
        <v>1.0141542087968743E-3</v>
      </c>
      <c r="Q29" s="313">
        <v>9.2426650913370208E-4</v>
      </c>
      <c r="R29" s="313">
        <v>7.9635728837976791E-4</v>
      </c>
      <c r="S29" s="313">
        <v>9.322610471406541E-4</v>
      </c>
      <c r="T29" s="313">
        <v>2.1604880641969944E-3</v>
      </c>
      <c r="U29" s="313">
        <v>9.144391189779543E-4</v>
      </c>
      <c r="V29" s="313">
        <v>4.8498197177717804E-4</v>
      </c>
      <c r="W29" s="313">
        <v>6.1312348069925452E-4</v>
      </c>
      <c r="X29" s="313">
        <v>1.3953724041318081E-3</v>
      </c>
      <c r="Y29" s="313">
        <v>1.1564275888718493E-3</v>
      </c>
      <c r="Z29" s="313">
        <v>8.2808207055851428E-4</v>
      </c>
      <c r="AA29" s="313">
        <v>1.102043873549599</v>
      </c>
      <c r="AB29" s="313">
        <v>1.0577154718527444E-2</v>
      </c>
      <c r="AC29" s="313">
        <v>2.7888402294320414E-3</v>
      </c>
      <c r="AD29" s="313">
        <v>1.68559088998554E-3</v>
      </c>
      <c r="AE29" s="313">
        <v>6.1731951465303922E-4</v>
      </c>
      <c r="AF29" s="313">
        <v>2.9477638645635028E-3</v>
      </c>
      <c r="AG29" s="313">
        <v>1.5703292149457416E-3</v>
      </c>
      <c r="AH29" s="313">
        <v>4.8565360449697691E-3</v>
      </c>
      <c r="AI29" s="313">
        <v>1.0673085046911309E-2</v>
      </c>
      <c r="AJ29" s="313">
        <v>5.3282861824952921E-3</v>
      </c>
      <c r="AK29" s="313">
        <v>2.7681623090723825E-3</v>
      </c>
      <c r="AL29" s="313">
        <v>1.0795409971967006E-3</v>
      </c>
      <c r="AM29" s="313">
        <v>1.0785550176882942E-2</v>
      </c>
      <c r="AN29" s="313">
        <v>7.8793764087620774E-4</v>
      </c>
      <c r="AO29" s="313">
        <v>2.5756918094460208E-3</v>
      </c>
      <c r="AP29" s="321">
        <f t="shared" si="0"/>
        <v>1.1917547546485812</v>
      </c>
    </row>
    <row r="30" spans="1:42" ht="12.5" x14ac:dyDescent="0.2">
      <c r="A30" s="281" t="s">
        <v>472</v>
      </c>
      <c r="B30" s="283" t="s">
        <v>282</v>
      </c>
      <c r="C30" s="313">
        <v>2.3791009768171767E-4</v>
      </c>
      <c r="D30" s="313">
        <v>2.8701670486803413E-4</v>
      </c>
      <c r="E30" s="313">
        <v>5.2115672844621678E-5</v>
      </c>
      <c r="F30" s="313">
        <v>3.8676941028948897E-3</v>
      </c>
      <c r="G30" s="313">
        <v>1.0958122218467838E-3</v>
      </c>
      <c r="H30" s="313">
        <v>2.5849341300007977E-4</v>
      </c>
      <c r="I30" s="313">
        <v>1.3362257806883411E-3</v>
      </c>
      <c r="J30" s="313">
        <v>2.2773687958954842E-3</v>
      </c>
      <c r="K30" s="313">
        <v>1.4138893554073925E-4</v>
      </c>
      <c r="L30" s="313">
        <v>2.7284621632111926E-4</v>
      </c>
      <c r="M30" s="313">
        <v>2.2340574975872611E-3</v>
      </c>
      <c r="N30" s="313">
        <v>4.2409631640857322E-4</v>
      </c>
      <c r="O30" s="313">
        <v>4.7832306961717201E-4</v>
      </c>
      <c r="P30" s="313">
        <v>3.4816506414638942E-4</v>
      </c>
      <c r="Q30" s="313">
        <v>4.7771701371504793E-4</v>
      </c>
      <c r="R30" s="313">
        <v>2.2447645405365704E-4</v>
      </c>
      <c r="S30" s="313">
        <v>7.0674629150896569E-4</v>
      </c>
      <c r="T30" s="313">
        <v>9.3130030637853444E-4</v>
      </c>
      <c r="U30" s="313">
        <v>4.3379786378662137E-4</v>
      </c>
      <c r="V30" s="313">
        <v>3.6346588668778097E-4</v>
      </c>
      <c r="W30" s="313">
        <v>5.2515777161912715E-4</v>
      </c>
      <c r="X30" s="313">
        <v>7.9123595030064888E-4</v>
      </c>
      <c r="Y30" s="313">
        <v>2.0631411825329763E-3</v>
      </c>
      <c r="Z30" s="313">
        <v>1.0968043192819401E-2</v>
      </c>
      <c r="AA30" s="313">
        <v>2.3279635902313089E-3</v>
      </c>
      <c r="AB30" s="313">
        <v>1.0005721610376161</v>
      </c>
      <c r="AC30" s="313">
        <v>1.4827485538569246E-3</v>
      </c>
      <c r="AD30" s="313">
        <v>3.2494114907568403E-3</v>
      </c>
      <c r="AE30" s="313">
        <v>2.1301240318938479E-4</v>
      </c>
      <c r="AF30" s="313">
        <v>6.1669198244170198E-3</v>
      </c>
      <c r="AG30" s="313">
        <v>3.1345066852498612E-3</v>
      </c>
      <c r="AH30" s="313">
        <v>2.4051280294069156E-2</v>
      </c>
      <c r="AI30" s="313">
        <v>4.4905045089876187E-3</v>
      </c>
      <c r="AJ30" s="313">
        <v>3.5688422968135538E-3</v>
      </c>
      <c r="AK30" s="313">
        <v>3.5405383148687296E-4</v>
      </c>
      <c r="AL30" s="313">
        <v>4.9301484430635818E-4</v>
      </c>
      <c r="AM30" s="313">
        <v>1.6801225506791764E-2</v>
      </c>
      <c r="AN30" s="313">
        <v>6.6639059267454084E-4</v>
      </c>
      <c r="AO30" s="313">
        <v>1.4601925735214986E-2</v>
      </c>
      <c r="AP30" s="321">
        <f t="shared" si="0"/>
        <v>1.0983686312631911</v>
      </c>
    </row>
    <row r="31" spans="1:42" ht="12.5" x14ac:dyDescent="0.2">
      <c r="A31" s="281" t="s">
        <v>473</v>
      </c>
      <c r="B31" s="283" t="s">
        <v>385</v>
      </c>
      <c r="C31" s="313">
        <v>3.079459353240847E-2</v>
      </c>
      <c r="D31" s="313">
        <v>2.4091295394401815E-2</v>
      </c>
      <c r="E31" s="313">
        <v>3.1295523622140928E-2</v>
      </c>
      <c r="F31" s="313">
        <v>1.1625447372211207E-2</v>
      </c>
      <c r="G31" s="313">
        <v>3.3862093971297282E-2</v>
      </c>
      <c r="H31" s="313">
        <v>3.1768629020166306E-2</v>
      </c>
      <c r="I31" s="313">
        <v>3.8408125173932453E-2</v>
      </c>
      <c r="J31" s="313">
        <v>1.7254005572293511E-2</v>
      </c>
      <c r="K31" s="313">
        <v>4.5508797724344643E-3</v>
      </c>
      <c r="L31" s="313">
        <v>2.6034467159411514E-2</v>
      </c>
      <c r="M31" s="313">
        <v>1.7299258639487995E-2</v>
      </c>
      <c r="N31" s="313">
        <v>1.2147125998813809E-2</v>
      </c>
      <c r="O31" s="313">
        <v>1.870890274447078E-2</v>
      </c>
      <c r="P31" s="313">
        <v>2.0946442565306731E-2</v>
      </c>
      <c r="Q31" s="313">
        <v>2.040001585803413E-2</v>
      </c>
      <c r="R31" s="313">
        <v>1.8454810683075053E-2</v>
      </c>
      <c r="S31" s="313">
        <v>2.2431974623477315E-2</v>
      </c>
      <c r="T31" s="313">
        <v>1.9037680314803174E-2</v>
      </c>
      <c r="U31" s="313">
        <v>2.3917586628466353E-2</v>
      </c>
      <c r="V31" s="313">
        <v>1.9694016087313103E-2</v>
      </c>
      <c r="W31" s="313">
        <v>1.9167808298402093E-2</v>
      </c>
      <c r="X31" s="313">
        <v>3.2120347463952405E-2</v>
      </c>
      <c r="Y31" s="313">
        <v>2.6260600562777101E-2</v>
      </c>
      <c r="Z31" s="313">
        <v>8.5409849247506664E-3</v>
      </c>
      <c r="AA31" s="313">
        <v>1.0957663463051629E-2</v>
      </c>
      <c r="AB31" s="313">
        <v>7.8256626298262646E-3</v>
      </c>
      <c r="AC31" s="313">
        <v>1.0060699166690272</v>
      </c>
      <c r="AD31" s="313">
        <v>4.1898290534166565E-3</v>
      </c>
      <c r="AE31" s="313">
        <v>1.3745019253817204E-3</v>
      </c>
      <c r="AF31" s="313">
        <v>5.5974889097826983E-3</v>
      </c>
      <c r="AG31" s="313">
        <v>9.5587473686877776E-3</v>
      </c>
      <c r="AH31" s="313">
        <v>5.8500129640749188E-3</v>
      </c>
      <c r="AI31" s="313">
        <v>1.0560964577743455E-2</v>
      </c>
      <c r="AJ31" s="313">
        <v>2.7027183868091817E-2</v>
      </c>
      <c r="AK31" s="313">
        <v>1.8564840353800689E-2</v>
      </c>
      <c r="AL31" s="313">
        <v>1.2417353937730986E-2</v>
      </c>
      <c r="AM31" s="313">
        <v>3.6659417995938193E-2</v>
      </c>
      <c r="AN31" s="313">
        <v>5.5321755356618145E-2</v>
      </c>
      <c r="AO31" s="313">
        <v>2.8199619720386471E-2</v>
      </c>
      <c r="AP31" s="321">
        <f t="shared" si="0"/>
        <v>1.7407879550570005</v>
      </c>
    </row>
    <row r="32" spans="1:42" ht="12.5" x14ac:dyDescent="0.2">
      <c r="A32" s="281" t="s">
        <v>474</v>
      </c>
      <c r="B32" s="283" t="s">
        <v>37</v>
      </c>
      <c r="C32" s="313">
        <v>3.7717632107339399E-3</v>
      </c>
      <c r="D32" s="313">
        <v>7.5890297998720618E-4</v>
      </c>
      <c r="E32" s="313">
        <v>4.050782133195285E-4</v>
      </c>
      <c r="F32" s="313">
        <v>3.0398927080184563E-2</v>
      </c>
      <c r="G32" s="313">
        <v>3.48951440691308E-3</v>
      </c>
      <c r="H32" s="313">
        <v>1.107818715419245E-2</v>
      </c>
      <c r="I32" s="313">
        <v>5.8318941363615442E-3</v>
      </c>
      <c r="J32" s="313">
        <v>4.2196156306708458E-3</v>
      </c>
      <c r="K32" s="313">
        <v>2.2745910909960721E-3</v>
      </c>
      <c r="L32" s="313">
        <v>2.4342545673424212E-3</v>
      </c>
      <c r="M32" s="313">
        <v>7.4120140058839086E-3</v>
      </c>
      <c r="N32" s="313">
        <v>3.3281817673962199E-3</v>
      </c>
      <c r="O32" s="313">
        <v>5.7492517197873577E-3</v>
      </c>
      <c r="P32" s="313">
        <v>7.6089860100099493E-3</v>
      </c>
      <c r="Q32" s="313">
        <v>4.5064020817888583E-3</v>
      </c>
      <c r="R32" s="313">
        <v>4.5199589198215376E-3</v>
      </c>
      <c r="S32" s="313">
        <v>7.356765727399738E-3</v>
      </c>
      <c r="T32" s="313">
        <v>4.1483520812686135E-3</v>
      </c>
      <c r="U32" s="313">
        <v>4.449834728526187E-3</v>
      </c>
      <c r="V32" s="313">
        <v>4.4438742308908407E-3</v>
      </c>
      <c r="W32" s="313">
        <v>3.1074190975664885E-3</v>
      </c>
      <c r="X32" s="313">
        <v>1.0565485989052929E-2</v>
      </c>
      <c r="Y32" s="313">
        <v>8.5237671444205985E-3</v>
      </c>
      <c r="Z32" s="313">
        <v>1.1963680598928682E-2</v>
      </c>
      <c r="AA32" s="313">
        <v>1.6066886429634473E-2</v>
      </c>
      <c r="AB32" s="313">
        <v>1.6024040550195347E-2</v>
      </c>
      <c r="AC32" s="313">
        <v>1.1930400622453674E-2</v>
      </c>
      <c r="AD32" s="313">
        <v>1.0286412784771906</v>
      </c>
      <c r="AE32" s="313">
        <v>4.5264148887646523E-2</v>
      </c>
      <c r="AF32" s="313">
        <v>1.1653928141185642E-2</v>
      </c>
      <c r="AG32" s="313">
        <v>4.7627077458717495E-3</v>
      </c>
      <c r="AH32" s="313">
        <v>1.322874351966713E-2</v>
      </c>
      <c r="AI32" s="313">
        <v>5.1464391997796174E-3</v>
      </c>
      <c r="AJ32" s="313">
        <v>5.7865378055272001E-3</v>
      </c>
      <c r="AK32" s="313">
        <v>1.6970747654251554E-2</v>
      </c>
      <c r="AL32" s="313">
        <v>5.8221869832546401E-3</v>
      </c>
      <c r="AM32" s="313">
        <v>5.6193450744573183E-3</v>
      </c>
      <c r="AN32" s="313">
        <v>2.1862540067960718E-3</v>
      </c>
      <c r="AO32" s="313">
        <v>6.3531343337680599E-3</v>
      </c>
      <c r="AP32" s="321">
        <f t="shared" si="0"/>
        <v>1.3414503476713553</v>
      </c>
    </row>
    <row r="33" spans="1:42" ht="12.5" x14ac:dyDescent="0.2">
      <c r="A33" s="281" t="s">
        <v>475</v>
      </c>
      <c r="B33" s="283" t="s">
        <v>38</v>
      </c>
      <c r="C33" s="313">
        <v>3.2633767178372282E-3</v>
      </c>
      <c r="D33" s="313">
        <v>1.4339711362430195E-3</v>
      </c>
      <c r="E33" s="313">
        <v>9.3374352948978167E-4</v>
      </c>
      <c r="F33" s="313">
        <v>9.9004804473326775E-3</v>
      </c>
      <c r="G33" s="313">
        <v>3.2112276909002208E-3</v>
      </c>
      <c r="H33" s="313">
        <v>4.7863092765630597E-3</v>
      </c>
      <c r="I33" s="313">
        <v>3.080309815146481E-3</v>
      </c>
      <c r="J33" s="313">
        <v>2.951680615965388E-3</v>
      </c>
      <c r="K33" s="313">
        <v>8.1134134245434725E-4</v>
      </c>
      <c r="L33" s="313">
        <v>1.8512229721027349E-3</v>
      </c>
      <c r="M33" s="313">
        <v>4.0179966882372617E-3</v>
      </c>
      <c r="N33" s="313">
        <v>2.0901501501809907E-3</v>
      </c>
      <c r="O33" s="313">
        <v>2.2831277944529685E-3</v>
      </c>
      <c r="P33" s="313">
        <v>4.740519538029217E-3</v>
      </c>
      <c r="Q33" s="313">
        <v>3.2763783835906618E-3</v>
      </c>
      <c r="R33" s="313">
        <v>2.8783377895192394E-3</v>
      </c>
      <c r="S33" s="313">
        <v>3.337661902642051E-3</v>
      </c>
      <c r="T33" s="313">
        <v>1.5671818418377282E-3</v>
      </c>
      <c r="U33" s="313">
        <v>3.4282514893031199E-3</v>
      </c>
      <c r="V33" s="313">
        <v>3.2350452270603603E-3</v>
      </c>
      <c r="W33" s="313">
        <v>1.5083850811684516E-3</v>
      </c>
      <c r="X33" s="313">
        <v>4.0566070143616137E-3</v>
      </c>
      <c r="Y33" s="313">
        <v>5.5061056817932233E-3</v>
      </c>
      <c r="Z33" s="313">
        <v>3.6145415851377327E-3</v>
      </c>
      <c r="AA33" s="313">
        <v>2.1909555347254133E-3</v>
      </c>
      <c r="AB33" s="313">
        <v>2.4555598982096429E-3</v>
      </c>
      <c r="AC33" s="313">
        <v>2.9579946748430747E-2</v>
      </c>
      <c r="AD33" s="313">
        <v>1.6652282890260016E-2</v>
      </c>
      <c r="AE33" s="313">
        <v>1.0394461145074541</v>
      </c>
      <c r="AF33" s="313">
        <v>1.7933377037602088E-2</v>
      </c>
      <c r="AG33" s="313">
        <v>2.4180815572975901E-2</v>
      </c>
      <c r="AH33" s="313">
        <v>2.9698547404547124E-3</v>
      </c>
      <c r="AI33" s="313">
        <v>8.8105449217961672E-3</v>
      </c>
      <c r="AJ33" s="313">
        <v>2.2018704234317232E-2</v>
      </c>
      <c r="AK33" s="313">
        <v>1.7884216909597093E-2</v>
      </c>
      <c r="AL33" s="313">
        <v>6.8711091596001051E-3</v>
      </c>
      <c r="AM33" s="313">
        <v>1.2276431909249466E-2</v>
      </c>
      <c r="AN33" s="313">
        <v>3.1042567674783601E-3</v>
      </c>
      <c r="AO33" s="313">
        <v>2.8042636781490542E-2</v>
      </c>
      <c r="AP33" s="321">
        <f t="shared" si="0"/>
        <v>1.2841381245435004</v>
      </c>
    </row>
    <row r="34" spans="1:42" ht="12.5" x14ac:dyDescent="0.2">
      <c r="A34" s="281" t="s">
        <v>476</v>
      </c>
      <c r="B34" s="283" t="s">
        <v>477</v>
      </c>
      <c r="C34" s="313">
        <v>2.2180081297458912E-2</v>
      </c>
      <c r="D34" s="313">
        <v>4.2703478632973989E-2</v>
      </c>
      <c r="E34" s="313">
        <v>7.0465653197281195E-4</v>
      </c>
      <c r="F34" s="313">
        <v>1.9491332438490726E-2</v>
      </c>
      <c r="G34" s="313">
        <v>2.1142790964270929E-2</v>
      </c>
      <c r="H34" s="313">
        <v>1.3914928644755043E-2</v>
      </c>
      <c r="I34" s="313">
        <v>2.8595084624806821E-2</v>
      </c>
      <c r="J34" s="313">
        <v>1.6908177687052852E-2</v>
      </c>
      <c r="K34" s="313">
        <v>1.4087211273390717E-2</v>
      </c>
      <c r="L34" s="313">
        <v>1.3960177637463432E-2</v>
      </c>
      <c r="M34" s="313">
        <v>3.5095671953122742E-2</v>
      </c>
      <c r="N34" s="313">
        <v>1.6035469162660895E-2</v>
      </c>
      <c r="O34" s="313">
        <v>2.3814296460724808E-2</v>
      </c>
      <c r="P34" s="313">
        <v>1.7641584854104719E-2</v>
      </c>
      <c r="Q34" s="313">
        <v>1.391790115756082E-2</v>
      </c>
      <c r="R34" s="313">
        <v>1.1866867657923545E-2</v>
      </c>
      <c r="S34" s="313">
        <v>1.4133280332518027E-2</v>
      </c>
      <c r="T34" s="313">
        <v>1.4255238214593497E-2</v>
      </c>
      <c r="U34" s="313">
        <v>1.615128875435818E-2</v>
      </c>
      <c r="V34" s="313">
        <v>1.6370150394288359E-2</v>
      </c>
      <c r="W34" s="313">
        <v>1.3113359275966109E-2</v>
      </c>
      <c r="X34" s="313">
        <v>6.2966743281901758E-2</v>
      </c>
      <c r="Y34" s="313">
        <v>2.1854538375723615E-2</v>
      </c>
      <c r="Z34" s="313">
        <v>2.5734277000594264E-2</v>
      </c>
      <c r="AA34" s="313">
        <v>1.3048813681869496E-2</v>
      </c>
      <c r="AB34" s="313">
        <v>3.3409823303747553E-2</v>
      </c>
      <c r="AC34" s="313">
        <v>1.6771416259110598E-2</v>
      </c>
      <c r="AD34" s="313">
        <v>2.2895954154097547E-2</v>
      </c>
      <c r="AE34" s="313">
        <v>2.0750594915460818E-3</v>
      </c>
      <c r="AF34" s="313">
        <v>1.0359262972585856</v>
      </c>
      <c r="AG34" s="313">
        <v>1.8504383467391881E-2</v>
      </c>
      <c r="AH34" s="313">
        <v>1.9362442549531799E-2</v>
      </c>
      <c r="AI34" s="313">
        <v>1.6559380935633933E-2</v>
      </c>
      <c r="AJ34" s="313">
        <v>1.0570790850695552E-2</v>
      </c>
      <c r="AK34" s="313">
        <v>2.2161095094890979E-2</v>
      </c>
      <c r="AL34" s="313">
        <v>8.3263933590380836E-3</v>
      </c>
      <c r="AM34" s="313">
        <v>2.1967916225167233E-2</v>
      </c>
      <c r="AN34" s="313">
        <v>7.4814520919155927E-2</v>
      </c>
      <c r="AO34" s="313">
        <v>6.0399085295030533E-2</v>
      </c>
      <c r="AP34" s="321">
        <f t="shared" si="0"/>
        <v>1.8130328741591397</v>
      </c>
    </row>
    <row r="35" spans="1:42" ht="12.5" x14ac:dyDescent="0.2">
      <c r="A35" s="281" t="s">
        <v>478</v>
      </c>
      <c r="B35" s="283" t="s">
        <v>194</v>
      </c>
      <c r="C35" s="313">
        <v>6.7892107838323737E-4</v>
      </c>
      <c r="D35" s="313">
        <v>2.6742572794042247E-4</v>
      </c>
      <c r="E35" s="313">
        <v>2.2766719837970128E-4</v>
      </c>
      <c r="F35" s="313">
        <v>2.1204017664738805E-3</v>
      </c>
      <c r="G35" s="313">
        <v>1.0506378898576239E-3</v>
      </c>
      <c r="H35" s="313">
        <v>1.3009843823304772E-3</v>
      </c>
      <c r="I35" s="313">
        <v>1.2990459003120883E-3</v>
      </c>
      <c r="J35" s="313">
        <v>2.3053122210095985E-3</v>
      </c>
      <c r="K35" s="313">
        <v>2.2234949170084383E-4</v>
      </c>
      <c r="L35" s="313">
        <v>1.0076110933705399E-3</v>
      </c>
      <c r="M35" s="313">
        <v>1.3926564757350563E-3</v>
      </c>
      <c r="N35" s="313">
        <v>6.0623620765285109E-4</v>
      </c>
      <c r="O35" s="313">
        <v>8.4138502143759361E-4</v>
      </c>
      <c r="P35" s="313">
        <v>1.45829018729636E-3</v>
      </c>
      <c r="Q35" s="313">
        <v>1.6173739310615682E-3</v>
      </c>
      <c r="R35" s="313">
        <v>2.052994001334337E-3</v>
      </c>
      <c r="S35" s="313">
        <v>1.5694865001199729E-3</v>
      </c>
      <c r="T35" s="313">
        <v>1.5406048807765662E-3</v>
      </c>
      <c r="U35" s="313">
        <v>2.6288875578468615E-3</v>
      </c>
      <c r="V35" s="313">
        <v>3.711128466537011E-3</v>
      </c>
      <c r="W35" s="313">
        <v>7.6799014516779182E-4</v>
      </c>
      <c r="X35" s="313">
        <v>1.5286090565732253E-3</v>
      </c>
      <c r="Y35" s="313">
        <v>2.1792979136692008E-3</v>
      </c>
      <c r="Z35" s="313">
        <v>1.5720379517335228E-3</v>
      </c>
      <c r="AA35" s="313">
        <v>8.4097796169679377E-3</v>
      </c>
      <c r="AB35" s="313">
        <v>2.3153435608256933E-3</v>
      </c>
      <c r="AC35" s="313">
        <v>7.1084135719932402E-3</v>
      </c>
      <c r="AD35" s="313">
        <v>1.071818356375415E-2</v>
      </c>
      <c r="AE35" s="313">
        <v>1.1843339603082154E-3</v>
      </c>
      <c r="AF35" s="313">
        <v>2.4198528548175853E-3</v>
      </c>
      <c r="AG35" s="313">
        <v>1.0320975908628314</v>
      </c>
      <c r="AH35" s="313">
        <v>5.8267284254278013E-3</v>
      </c>
      <c r="AI35" s="313">
        <v>6.0737987977872668E-3</v>
      </c>
      <c r="AJ35" s="313">
        <v>2.4636320280981118E-3</v>
      </c>
      <c r="AK35" s="313">
        <v>1.2852373244236317E-2</v>
      </c>
      <c r="AL35" s="313">
        <v>5.0261422522278054E-3</v>
      </c>
      <c r="AM35" s="313">
        <v>4.1173625400409246E-3</v>
      </c>
      <c r="AN35" s="313">
        <v>6.9638899740127782E-4</v>
      </c>
      <c r="AO35" s="313">
        <v>1.153164424660902E-2</v>
      </c>
      <c r="AP35" s="321">
        <f t="shared" si="0"/>
        <v>1.135257259323418</v>
      </c>
    </row>
    <row r="36" spans="1:42" ht="12.5" x14ac:dyDescent="0.2">
      <c r="A36" s="281" t="s">
        <v>479</v>
      </c>
      <c r="B36" s="283" t="s">
        <v>39</v>
      </c>
      <c r="C36" s="313">
        <v>2.464456391071256E-4</v>
      </c>
      <c r="D36" s="313">
        <v>4.6229680824856203E-5</v>
      </c>
      <c r="E36" s="313">
        <v>2.0331236869197822E-5</v>
      </c>
      <c r="F36" s="313">
        <v>1.0642840474462227E-3</v>
      </c>
      <c r="G36" s="313">
        <v>4.1289014994381893E-4</v>
      </c>
      <c r="H36" s="313">
        <v>2.7330392789596722E-4</v>
      </c>
      <c r="I36" s="313">
        <v>2.3398783793252445E-4</v>
      </c>
      <c r="J36" s="313">
        <v>1.5332162131074275E-4</v>
      </c>
      <c r="K36" s="313">
        <v>4.100016659905378E-5</v>
      </c>
      <c r="L36" s="313">
        <v>1.4009769042352114E-4</v>
      </c>
      <c r="M36" s="313">
        <v>6.1414702309256866E-4</v>
      </c>
      <c r="N36" s="313">
        <v>2.9641502999593435E-4</v>
      </c>
      <c r="O36" s="313">
        <v>3.9433176170641901E-4</v>
      </c>
      <c r="P36" s="313">
        <v>3.1651804067569047E-4</v>
      </c>
      <c r="Q36" s="313">
        <v>5.504910240882421E-4</v>
      </c>
      <c r="R36" s="313">
        <v>4.4895563791390579E-4</v>
      </c>
      <c r="S36" s="313">
        <v>2.5128395832782588E-4</v>
      </c>
      <c r="T36" s="313">
        <v>1.4211914429478913E-4</v>
      </c>
      <c r="U36" s="313">
        <v>2.5721912793883335E-4</v>
      </c>
      <c r="V36" s="313">
        <v>1.801704745255447E-4</v>
      </c>
      <c r="W36" s="313">
        <v>1.6999138438865096E-4</v>
      </c>
      <c r="X36" s="313">
        <v>2.6936595529357459E-4</v>
      </c>
      <c r="Y36" s="313">
        <v>9.7822266330617751E-4</v>
      </c>
      <c r="Z36" s="313">
        <v>2.6498867452520014E-4</v>
      </c>
      <c r="AA36" s="313">
        <v>7.3937768788806459E-4</v>
      </c>
      <c r="AB36" s="313">
        <v>1.5303335348679063E-3</v>
      </c>
      <c r="AC36" s="313">
        <v>5.8844684262268751E-4</v>
      </c>
      <c r="AD36" s="313">
        <v>5.6932773435455948E-4</v>
      </c>
      <c r="AE36" s="313">
        <v>1.772826916522362E-4</v>
      </c>
      <c r="AF36" s="313">
        <v>7.9024605874045454E-4</v>
      </c>
      <c r="AG36" s="313">
        <v>4.1731405578751887E-4</v>
      </c>
      <c r="AH36" s="313">
        <v>1.0003145736101762</v>
      </c>
      <c r="AI36" s="313">
        <v>8.9513169192761131E-4</v>
      </c>
      <c r="AJ36" s="313">
        <v>3.1422999664029798E-4</v>
      </c>
      <c r="AK36" s="313">
        <v>6.4204328956751972E-4</v>
      </c>
      <c r="AL36" s="313">
        <v>3.270871838481117E-4</v>
      </c>
      <c r="AM36" s="313">
        <v>3.332526832906841E-4</v>
      </c>
      <c r="AN36" s="313">
        <v>1.410031328696337E-4</v>
      </c>
      <c r="AO36" s="313">
        <v>0.1898160802194741</v>
      </c>
      <c r="AP36" s="321">
        <f t="shared" si="0"/>
        <v>1.01554576209266</v>
      </c>
    </row>
    <row r="37" spans="1:42" ht="12.5" x14ac:dyDescent="0.2">
      <c r="A37" s="281" t="s">
        <v>480</v>
      </c>
      <c r="B37" s="283" t="s">
        <v>40</v>
      </c>
      <c r="C37" s="313">
        <v>4.2279944795802445E-5</v>
      </c>
      <c r="D37" s="313">
        <v>6.6939956905107185E-5</v>
      </c>
      <c r="E37" s="313">
        <v>4.2462236193190421E-6</v>
      </c>
      <c r="F37" s="313">
        <v>5.5337681968779526E-5</v>
      </c>
      <c r="G37" s="313">
        <v>1.4882815164408004E-4</v>
      </c>
      <c r="H37" s="313">
        <v>3.4529285551493998E-5</v>
      </c>
      <c r="I37" s="313">
        <v>1.1962014107000934E-4</v>
      </c>
      <c r="J37" s="313">
        <v>2.3625183661023328E-4</v>
      </c>
      <c r="K37" s="313">
        <v>2.3705907861788168E-5</v>
      </c>
      <c r="L37" s="313">
        <v>1.7691490850077639E-4</v>
      </c>
      <c r="M37" s="313">
        <v>4.0856038711884119E-4</v>
      </c>
      <c r="N37" s="313">
        <v>9.2541318394520595E-5</v>
      </c>
      <c r="O37" s="313">
        <v>5.9249689372138822E-5</v>
      </c>
      <c r="P37" s="313">
        <v>2.8917272900041844E-4</v>
      </c>
      <c r="Q37" s="313">
        <v>1.5047386330685266E-4</v>
      </c>
      <c r="R37" s="313">
        <v>1.2833104774613157E-4</v>
      </c>
      <c r="S37" s="313">
        <v>1.3092878709420309E-4</v>
      </c>
      <c r="T37" s="313">
        <v>9.5598830028846029E-4</v>
      </c>
      <c r="U37" s="313">
        <v>9.3683170221598258E-4</v>
      </c>
      <c r="V37" s="313">
        <v>1.2989930110784596E-3</v>
      </c>
      <c r="W37" s="313">
        <v>1.3390430462925898E-4</v>
      </c>
      <c r="X37" s="313">
        <v>1.6093703611945898E-4</v>
      </c>
      <c r="Y37" s="313">
        <v>2.2472464187218172E-4</v>
      </c>
      <c r="Z37" s="313">
        <v>1.1724958636313314E-4</v>
      </c>
      <c r="AA37" s="313">
        <v>1.7900566136529774E-4</v>
      </c>
      <c r="AB37" s="313">
        <v>1.6401437875326359E-4</v>
      </c>
      <c r="AC37" s="313">
        <v>9.6404533283038924E-5</v>
      </c>
      <c r="AD37" s="313">
        <v>3.069411531927865E-4</v>
      </c>
      <c r="AE37" s="313">
        <v>2.3257463154877024E-5</v>
      </c>
      <c r="AF37" s="313">
        <v>1.5831471469132503E-3</v>
      </c>
      <c r="AG37" s="313">
        <v>2.9386665153932948E-3</v>
      </c>
      <c r="AH37" s="313">
        <v>2.0148915003452667E-4</v>
      </c>
      <c r="AI37" s="313">
        <v>1.000057934119315</v>
      </c>
      <c r="AJ37" s="313">
        <v>1.3329767268989632E-4</v>
      </c>
      <c r="AK37" s="313">
        <v>8.6946891962627054E-5</v>
      </c>
      <c r="AL37" s="313">
        <v>2.3820385225208209E-4</v>
      </c>
      <c r="AM37" s="313">
        <v>2.1778908193467942E-4</v>
      </c>
      <c r="AN37" s="313">
        <v>1.2933367550623214E-4</v>
      </c>
      <c r="AO37" s="313">
        <v>2.3954241920084795E-4</v>
      </c>
      <c r="AP37" s="321">
        <f t="shared" si="0"/>
        <v>1.0123529717388784</v>
      </c>
    </row>
    <row r="38" spans="1:42" ht="12.5" x14ac:dyDescent="0.2">
      <c r="A38" s="281" t="s">
        <v>481</v>
      </c>
      <c r="B38" s="283" t="s">
        <v>482</v>
      </c>
      <c r="C38" s="313">
        <v>3.0704488559882975E-5</v>
      </c>
      <c r="D38" s="313">
        <v>5.2615557784571891E-5</v>
      </c>
      <c r="E38" s="313">
        <v>1.8845171370405825E-6</v>
      </c>
      <c r="F38" s="313">
        <v>4.0537136940615438E-5</v>
      </c>
      <c r="G38" s="313">
        <v>3.1737172407847321E-5</v>
      </c>
      <c r="H38" s="313">
        <v>2.3163878840667485E-5</v>
      </c>
      <c r="I38" s="313">
        <v>4.0413109532781331E-5</v>
      </c>
      <c r="J38" s="313">
        <v>3.6016801982902866E-5</v>
      </c>
      <c r="K38" s="313">
        <v>1.8149284037706016E-5</v>
      </c>
      <c r="L38" s="313">
        <v>2.0641680033152898E-5</v>
      </c>
      <c r="M38" s="313">
        <v>5.1279331403929501E-5</v>
      </c>
      <c r="N38" s="313">
        <v>2.6504271506277515E-5</v>
      </c>
      <c r="O38" s="313">
        <v>3.4451862305726775E-5</v>
      </c>
      <c r="P38" s="313">
        <v>2.7233940281385493E-5</v>
      </c>
      <c r="Q38" s="313">
        <v>2.4184595203204144E-5</v>
      </c>
      <c r="R38" s="313">
        <v>2.0791757582008534E-5</v>
      </c>
      <c r="S38" s="313">
        <v>2.2164034127266398E-5</v>
      </c>
      <c r="T38" s="313">
        <v>2.1616399597657573E-5</v>
      </c>
      <c r="U38" s="313">
        <v>2.4824322744059625E-5</v>
      </c>
      <c r="V38" s="313">
        <v>2.4493541915358515E-5</v>
      </c>
      <c r="W38" s="313">
        <v>1.9192949561837989E-5</v>
      </c>
      <c r="X38" s="313">
        <v>8.2107628042933067E-5</v>
      </c>
      <c r="Y38" s="313">
        <v>3.9053823965568518E-5</v>
      </c>
      <c r="Z38" s="313">
        <v>8.5193588504189861E-5</v>
      </c>
      <c r="AA38" s="313">
        <v>3.3133734279273215E-4</v>
      </c>
      <c r="AB38" s="313">
        <v>6.0831158485955297E-5</v>
      </c>
      <c r="AC38" s="313">
        <v>5.2430400208097549E-5</v>
      </c>
      <c r="AD38" s="313">
        <v>1.8775197385028511E-4</v>
      </c>
      <c r="AE38" s="313">
        <v>1.7604018865645838E-5</v>
      </c>
      <c r="AF38" s="313">
        <v>1.2579298486863448E-3</v>
      </c>
      <c r="AG38" s="313">
        <v>3.9496706614515037E-4</v>
      </c>
      <c r="AH38" s="313">
        <v>5.3103169854002482E-5</v>
      </c>
      <c r="AI38" s="313">
        <v>5.4166685130244587E-5</v>
      </c>
      <c r="AJ38" s="313">
        <v>1.016967261016561</v>
      </c>
      <c r="AK38" s="313">
        <v>4.1791146687926115E-5</v>
      </c>
      <c r="AL38" s="313">
        <v>4.5499208998981261E-5</v>
      </c>
      <c r="AM38" s="313">
        <v>9.0416995920698039E-5</v>
      </c>
      <c r="AN38" s="313">
        <v>9.3420431457435463E-5</v>
      </c>
      <c r="AO38" s="313">
        <v>1.6306546946479169E-3</v>
      </c>
      <c r="AP38" s="321">
        <f t="shared" si="0"/>
        <v>1.0204474661376428</v>
      </c>
    </row>
    <row r="39" spans="1:42" ht="12.5" x14ac:dyDescent="0.2">
      <c r="A39" s="281" t="s">
        <v>483</v>
      </c>
      <c r="B39" s="283" t="s">
        <v>484</v>
      </c>
      <c r="C39" s="313">
        <v>4.4625089664879424E-5</v>
      </c>
      <c r="D39" s="313">
        <v>3.9289677564726734E-5</v>
      </c>
      <c r="E39" s="313">
        <v>9.2984067378479325E-6</v>
      </c>
      <c r="F39" s="313">
        <v>1.8799338758138113E-3</v>
      </c>
      <c r="G39" s="313">
        <v>2.4820974801400419E-4</v>
      </c>
      <c r="H39" s="313">
        <v>4.0666677180116315E-4</v>
      </c>
      <c r="I39" s="313">
        <v>2.8947873771277441E-4</v>
      </c>
      <c r="J39" s="313">
        <v>6.8723508455998609E-4</v>
      </c>
      <c r="K39" s="313">
        <v>9.9536001259415793E-5</v>
      </c>
      <c r="L39" s="313">
        <v>2.005404229809418E-4</v>
      </c>
      <c r="M39" s="313">
        <v>2.0990044627377318E-4</v>
      </c>
      <c r="N39" s="313">
        <v>3.154861308510254E-4</v>
      </c>
      <c r="O39" s="313">
        <v>1.8982031986376584E-4</v>
      </c>
      <c r="P39" s="313">
        <v>4.1400484327112907E-4</v>
      </c>
      <c r="Q39" s="313">
        <v>1.0547965185439519E-3</v>
      </c>
      <c r="R39" s="313">
        <v>8.0635973999157646E-4</v>
      </c>
      <c r="S39" s="313">
        <v>6.778786959049614E-4</v>
      </c>
      <c r="T39" s="313">
        <v>3.1013845778334341E-4</v>
      </c>
      <c r="U39" s="313">
        <v>3.0322888815451825E-4</v>
      </c>
      <c r="V39" s="313">
        <v>3.6088479444954994E-4</v>
      </c>
      <c r="W39" s="313">
        <v>1.2823063050278834E-4</v>
      </c>
      <c r="X39" s="313">
        <v>3.7858124167934501E-4</v>
      </c>
      <c r="Y39" s="313">
        <v>4.2127626552076629E-4</v>
      </c>
      <c r="Z39" s="313">
        <v>2.8003916718528427E-4</v>
      </c>
      <c r="AA39" s="313">
        <v>4.6746603193769439E-3</v>
      </c>
      <c r="AB39" s="313">
        <v>8.3410455591666416E-4</v>
      </c>
      <c r="AC39" s="313">
        <v>2.439767697347468E-4</v>
      </c>
      <c r="AD39" s="313">
        <v>1.2810547322009487E-3</v>
      </c>
      <c r="AE39" s="313">
        <v>2.1424319943647775E-4</v>
      </c>
      <c r="AF39" s="313">
        <v>8.2037424095665959E-4</v>
      </c>
      <c r="AG39" s="313">
        <v>7.6606720012080529E-4</v>
      </c>
      <c r="AH39" s="313">
        <v>1.303169711097778E-4</v>
      </c>
      <c r="AI39" s="313">
        <v>1.1089313698551951E-3</v>
      </c>
      <c r="AJ39" s="313">
        <v>5.5657054656941326E-4</v>
      </c>
      <c r="AK39" s="313">
        <v>1.0001163914188103</v>
      </c>
      <c r="AL39" s="313">
        <v>8.9348603562045329E-4</v>
      </c>
      <c r="AM39" s="313">
        <v>1.2585125373403075E-3</v>
      </c>
      <c r="AN39" s="313">
        <v>1.0926843424103404E-4</v>
      </c>
      <c r="AO39" s="313">
        <v>1.7696100378429981E-3</v>
      </c>
      <c r="AP39" s="321">
        <f t="shared" si="0"/>
        <v>1.0227633982873749</v>
      </c>
    </row>
    <row r="40" spans="1:42" ht="12.5" x14ac:dyDescent="0.2">
      <c r="A40" s="281" t="s">
        <v>485</v>
      </c>
      <c r="B40" s="283" t="s">
        <v>41</v>
      </c>
      <c r="C40" s="313">
        <v>1.5648355684677102E-2</v>
      </c>
      <c r="D40" s="313">
        <v>3.3030091879227451E-3</v>
      </c>
      <c r="E40" s="313">
        <v>1.9994711880731791E-3</v>
      </c>
      <c r="F40" s="313">
        <v>4.5245110218812515E-2</v>
      </c>
      <c r="G40" s="313">
        <v>2.0047557556816739E-2</v>
      </c>
      <c r="H40" s="313">
        <v>2.3527497573838825E-2</v>
      </c>
      <c r="I40" s="313">
        <v>1.6263810255290605E-2</v>
      </c>
      <c r="J40" s="313">
        <v>3.1768268775693137E-2</v>
      </c>
      <c r="K40" s="313">
        <v>4.38929047606622E-3</v>
      </c>
      <c r="L40" s="313">
        <v>2.6972230016592904E-2</v>
      </c>
      <c r="M40" s="313">
        <v>3.9026782218233844E-2</v>
      </c>
      <c r="N40" s="313">
        <v>1.0471287475759167E-2</v>
      </c>
      <c r="O40" s="313">
        <v>1.2973889552627444E-2</v>
      </c>
      <c r="P40" s="313">
        <v>2.0854960598750982E-2</v>
      </c>
      <c r="Q40" s="313">
        <v>2.7436049826960147E-2</v>
      </c>
      <c r="R40" s="313">
        <v>2.3214549088037988E-2</v>
      </c>
      <c r="S40" s="313">
        <v>2.2421695495512386E-2</v>
      </c>
      <c r="T40" s="313">
        <v>3.1454816540473628E-2</v>
      </c>
      <c r="U40" s="313">
        <v>2.8442875937236739E-2</v>
      </c>
      <c r="V40" s="313">
        <v>2.5967319543017654E-2</v>
      </c>
      <c r="W40" s="313">
        <v>1.9424165000755656E-2</v>
      </c>
      <c r="X40" s="313">
        <v>2.9190790874885644E-2</v>
      </c>
      <c r="Y40" s="313">
        <v>6.5544539114486627E-2</v>
      </c>
      <c r="Z40" s="313">
        <v>4.7934836724177109E-2</v>
      </c>
      <c r="AA40" s="313">
        <v>0.10074571494284838</v>
      </c>
      <c r="AB40" s="313">
        <v>4.4637367443023011E-2</v>
      </c>
      <c r="AC40" s="313">
        <v>5.8753292272777619E-2</v>
      </c>
      <c r="AD40" s="313">
        <v>7.8888109194359138E-2</v>
      </c>
      <c r="AE40" s="313">
        <v>2.4813250061893579E-2</v>
      </c>
      <c r="AF40" s="313">
        <v>4.6756255881988507E-2</v>
      </c>
      <c r="AG40" s="313">
        <v>0.10295568765920719</v>
      </c>
      <c r="AH40" s="313">
        <v>6.3475110096185824E-2</v>
      </c>
      <c r="AI40" s="313">
        <v>5.2153701897696927E-2</v>
      </c>
      <c r="AJ40" s="313">
        <v>3.4079539044076144E-2</v>
      </c>
      <c r="AK40" s="313">
        <v>5.5824420905465605E-2</v>
      </c>
      <c r="AL40" s="313">
        <v>1.0897306426380822</v>
      </c>
      <c r="AM40" s="313">
        <v>2.695763709394014E-2</v>
      </c>
      <c r="AN40" s="313">
        <v>8.454620804458593E-3</v>
      </c>
      <c r="AO40" s="313">
        <v>3.8591433307379283E-2</v>
      </c>
      <c r="AP40" s="321">
        <f t="shared" si="0"/>
        <v>2.381748508860702</v>
      </c>
    </row>
    <row r="41" spans="1:42" ht="12.5" x14ac:dyDescent="0.2">
      <c r="A41" s="286">
        <v>37</v>
      </c>
      <c r="B41" s="283" t="s">
        <v>42</v>
      </c>
      <c r="C41" s="313">
        <v>4.2037296815087493E-5</v>
      </c>
      <c r="D41" s="313">
        <v>3.5711311378080943E-5</v>
      </c>
      <c r="E41" s="313">
        <v>1.8232986188189929E-5</v>
      </c>
      <c r="F41" s="313">
        <v>7.3496623693519589E-5</v>
      </c>
      <c r="G41" s="313">
        <v>1.298062590874088E-4</v>
      </c>
      <c r="H41" s="313">
        <v>5.1435919389538674E-5</v>
      </c>
      <c r="I41" s="313">
        <v>1.1087730936771876E-4</v>
      </c>
      <c r="J41" s="313">
        <v>1.0279093629693823E-4</v>
      </c>
      <c r="K41" s="313">
        <v>1.4118908265556601E-5</v>
      </c>
      <c r="L41" s="313">
        <v>9.2868193082974203E-5</v>
      </c>
      <c r="M41" s="313">
        <v>8.4094540693049847E-5</v>
      </c>
      <c r="N41" s="313">
        <v>5.6250891250880292E-5</v>
      </c>
      <c r="O41" s="313">
        <v>8.1435163264554581E-5</v>
      </c>
      <c r="P41" s="313">
        <v>9.2534626050655848E-5</v>
      </c>
      <c r="Q41" s="313">
        <v>1.1455772044914863E-4</v>
      </c>
      <c r="R41" s="313">
        <v>1.1614060952218358E-4</v>
      </c>
      <c r="S41" s="313">
        <v>9.1562290041416057E-5</v>
      </c>
      <c r="T41" s="313">
        <v>1.4375158033688276E-4</v>
      </c>
      <c r="U41" s="313">
        <v>1.2368156005378796E-4</v>
      </c>
      <c r="V41" s="313">
        <v>1.4651753787843424E-4</v>
      </c>
      <c r="W41" s="313">
        <v>8.1382917096145879E-5</v>
      </c>
      <c r="X41" s="313">
        <v>2.9231790343219602E-4</v>
      </c>
      <c r="Y41" s="313">
        <v>2.1298938760598815E-4</v>
      </c>
      <c r="Z41" s="313">
        <v>1.203894592494667E-4</v>
      </c>
      <c r="AA41" s="313">
        <v>3.262904861964972E-4</v>
      </c>
      <c r="AB41" s="313">
        <v>1.2336886845172655E-4</v>
      </c>
      <c r="AC41" s="313">
        <v>5.624433326836052E-4</v>
      </c>
      <c r="AD41" s="313">
        <v>2.7743285771366098E-4</v>
      </c>
      <c r="AE41" s="313">
        <v>3.1121168226609658E-4</v>
      </c>
      <c r="AF41" s="313">
        <v>5.4778862735570342E-4</v>
      </c>
      <c r="AG41" s="313">
        <v>1.1567071617403502E-2</v>
      </c>
      <c r="AH41" s="313">
        <v>3.5442905005965712E-4</v>
      </c>
      <c r="AI41" s="313">
        <v>1.6408530482406698E-3</v>
      </c>
      <c r="AJ41" s="313">
        <v>6.4753961984379835E-3</v>
      </c>
      <c r="AK41" s="313">
        <v>1.5685823526975316E-3</v>
      </c>
      <c r="AL41" s="313">
        <v>5.7887965954738321E-4</v>
      </c>
      <c r="AM41" s="313">
        <v>1.0083275239706562</v>
      </c>
      <c r="AN41" s="313">
        <v>8.0557406505691489E-5</v>
      </c>
      <c r="AO41" s="313">
        <v>8.9297630983695326E-4</v>
      </c>
      <c r="AP41" s="321">
        <f t="shared" si="0"/>
        <v>1.0351708110887057</v>
      </c>
    </row>
    <row r="42" spans="1:42" ht="12.5" x14ac:dyDescent="0.2">
      <c r="A42" s="287">
        <v>38</v>
      </c>
      <c r="B42" s="272" t="s">
        <v>283</v>
      </c>
      <c r="C42" s="313">
        <v>2.8469355396938949E-4</v>
      </c>
      <c r="D42" s="313">
        <v>2.4966891641295299E-4</v>
      </c>
      <c r="E42" s="313">
        <v>1.4644685677546386E-4</v>
      </c>
      <c r="F42" s="313">
        <v>3.1648824388258632E-3</v>
      </c>
      <c r="G42" s="313">
        <v>1.7633401558492046E-3</v>
      </c>
      <c r="H42" s="313">
        <v>1.9009440221929297E-3</v>
      </c>
      <c r="I42" s="313">
        <v>1.5106628971096527E-3</v>
      </c>
      <c r="J42" s="313">
        <v>1.3386004231865727E-3</v>
      </c>
      <c r="K42" s="313">
        <v>4.1815785252709607E-4</v>
      </c>
      <c r="L42" s="313">
        <v>4.5642597046610325E-4</v>
      </c>
      <c r="M42" s="313">
        <v>2.5680222159196633E-3</v>
      </c>
      <c r="N42" s="313">
        <v>5.44880205208232E-4</v>
      </c>
      <c r="O42" s="313">
        <v>8.1060002816972781E-4</v>
      </c>
      <c r="P42" s="313">
        <v>1.0786962335646568E-3</v>
      </c>
      <c r="Q42" s="313">
        <v>1.4503205445059188E-3</v>
      </c>
      <c r="R42" s="313">
        <v>1.8106771090466948E-3</v>
      </c>
      <c r="S42" s="313">
        <v>2.5379915601168126E-3</v>
      </c>
      <c r="T42" s="313">
        <v>2.1565969655164261E-3</v>
      </c>
      <c r="U42" s="313">
        <v>2.0928575658078425E-3</v>
      </c>
      <c r="V42" s="313">
        <v>1.7451312222339895E-3</v>
      </c>
      <c r="W42" s="313">
        <v>1.7121666348416009E-3</v>
      </c>
      <c r="X42" s="313">
        <v>2.541103346473947E-3</v>
      </c>
      <c r="Y42" s="313">
        <v>2.0555485159026313E-3</v>
      </c>
      <c r="Z42" s="313">
        <v>5.5873356134068688E-4</v>
      </c>
      <c r="AA42" s="313">
        <v>2.4713291980845778E-3</v>
      </c>
      <c r="AB42" s="313">
        <v>6.048558177116024E-3</v>
      </c>
      <c r="AC42" s="313">
        <v>4.2104871464833157E-3</v>
      </c>
      <c r="AD42" s="313">
        <v>7.0645110420871158E-3</v>
      </c>
      <c r="AE42" s="313">
        <v>1.0995312875653985E-3</v>
      </c>
      <c r="AF42" s="313">
        <v>3.6681435732658554E-3</v>
      </c>
      <c r="AG42" s="313">
        <v>4.3259934917170345E-3</v>
      </c>
      <c r="AH42" s="313">
        <v>5.5814875868480662E-3</v>
      </c>
      <c r="AI42" s="313">
        <v>7.7301556646564998E-3</v>
      </c>
      <c r="AJ42" s="313">
        <v>3.3155374955255966E-3</v>
      </c>
      <c r="AK42" s="313">
        <v>9.2277457990266373E-3</v>
      </c>
      <c r="AL42" s="313">
        <v>3.1901607545512948E-3</v>
      </c>
      <c r="AM42" s="313">
        <v>3.6394153193038707E-3</v>
      </c>
      <c r="AN42" s="313">
        <v>1.0006682857274081</v>
      </c>
      <c r="AO42" s="313">
        <v>2.011477195667456E-3</v>
      </c>
      <c r="AP42" s="321">
        <f t="shared" si="0"/>
        <v>1.0971384910596034</v>
      </c>
    </row>
    <row r="43" spans="1:42" ht="12.5" x14ac:dyDescent="0.2">
      <c r="A43" s="287">
        <v>39</v>
      </c>
      <c r="B43" s="272" t="s">
        <v>284</v>
      </c>
      <c r="C43" s="313">
        <v>1.2995033240368935E-3</v>
      </c>
      <c r="D43" s="313">
        <v>2.4376825704329651E-4</v>
      </c>
      <c r="E43" s="313">
        <v>1.0720623821555827E-4</v>
      </c>
      <c r="F43" s="313">
        <v>5.6119502150111964E-3</v>
      </c>
      <c r="G43" s="313">
        <v>2.177162169547883E-3</v>
      </c>
      <c r="H43" s="313">
        <v>1.4411265870229797E-3</v>
      </c>
      <c r="I43" s="313">
        <v>1.2338135674835311E-3</v>
      </c>
      <c r="J43" s="313">
        <v>8.0846209030880451E-4</v>
      </c>
      <c r="K43" s="313">
        <v>2.1619312467678519E-4</v>
      </c>
      <c r="L43" s="313">
        <v>7.3873254586631274E-4</v>
      </c>
      <c r="M43" s="313">
        <v>3.2383859614949074E-3</v>
      </c>
      <c r="N43" s="313">
        <v>1.5629910034917513E-3</v>
      </c>
      <c r="O43" s="313">
        <v>2.0793041295734554E-3</v>
      </c>
      <c r="P43" s="313">
        <v>1.6689938092063882E-3</v>
      </c>
      <c r="Q43" s="313">
        <v>2.9027290490792074E-3</v>
      </c>
      <c r="R43" s="313">
        <v>2.3673348245396319E-3</v>
      </c>
      <c r="S43" s="313">
        <v>1.3250156923337354E-3</v>
      </c>
      <c r="T43" s="313">
        <v>7.4939163496448948E-4</v>
      </c>
      <c r="U43" s="313">
        <v>1.3563117325727529E-3</v>
      </c>
      <c r="V43" s="313">
        <v>9.5003559968645523E-4</v>
      </c>
      <c r="W43" s="313">
        <v>8.9636144454015667E-4</v>
      </c>
      <c r="X43" s="313">
        <v>1.4203617298913385E-3</v>
      </c>
      <c r="Y43" s="313">
        <v>5.1581501187043955E-3</v>
      </c>
      <c r="Z43" s="313">
        <v>1.3972804088772843E-3</v>
      </c>
      <c r="AA43" s="313">
        <v>3.8987249545592464E-3</v>
      </c>
      <c r="AB43" s="313">
        <v>8.0694205937299306E-3</v>
      </c>
      <c r="AC43" s="313">
        <v>3.10286938238254E-3</v>
      </c>
      <c r="AD43" s="313">
        <v>3.0020546759950851E-3</v>
      </c>
      <c r="AE43" s="313">
        <v>9.3480837368823029E-4</v>
      </c>
      <c r="AF43" s="313">
        <v>4.1669529388340589E-3</v>
      </c>
      <c r="AG43" s="313">
        <v>2.2004893437269127E-3</v>
      </c>
      <c r="AH43" s="313">
        <v>1.6587408629308786E-3</v>
      </c>
      <c r="AI43" s="313">
        <v>4.7200129542769682E-3</v>
      </c>
      <c r="AJ43" s="313">
        <v>1.6569289950741212E-3</v>
      </c>
      <c r="AK43" s="313">
        <v>3.3854824617363254E-3</v>
      </c>
      <c r="AL43" s="313">
        <v>1.7247247068377844E-3</v>
      </c>
      <c r="AM43" s="313">
        <v>1.7572352720439627E-3</v>
      </c>
      <c r="AN43" s="313">
        <v>7.4350692723784066E-4</v>
      </c>
      <c r="AO43" s="313">
        <v>1.0008967011732701</v>
      </c>
      <c r="AP43" s="321">
        <f t="shared" si="0"/>
        <v>8.1972517701223074E-2</v>
      </c>
    </row>
    <row r="44" spans="1:42" ht="12.5" x14ac:dyDescent="0.2">
      <c r="A44" s="322">
        <v>40</v>
      </c>
      <c r="B44" s="323" t="s">
        <v>43</v>
      </c>
      <c r="C44" s="324">
        <f t="shared" ref="C44:AO44" si="1">SUM(C5:C42)</f>
        <v>1.0971002890292725</v>
      </c>
      <c r="D44" s="325">
        <f t="shared" si="1"/>
        <v>1.0789547543736766</v>
      </c>
      <c r="E44" s="325">
        <f t="shared" si="1"/>
        <v>1.0503903900978528</v>
      </c>
      <c r="F44" s="325">
        <f t="shared" si="1"/>
        <v>1.1620197593954782</v>
      </c>
      <c r="G44" s="325">
        <f t="shared" si="1"/>
        <v>1.1119269347666882</v>
      </c>
      <c r="H44" s="325">
        <f t="shared" si="1"/>
        <v>1.1089163001188458</v>
      </c>
      <c r="I44" s="325">
        <f t="shared" si="1"/>
        <v>1.1984513023502956</v>
      </c>
      <c r="J44" s="325">
        <f t="shared" si="1"/>
        <v>1.1106117962663997</v>
      </c>
      <c r="K44" s="325">
        <f t="shared" si="1"/>
        <v>1.0407403730164171</v>
      </c>
      <c r="L44" s="325">
        <f t="shared" si="1"/>
        <v>1.1336461138931582</v>
      </c>
      <c r="M44" s="325">
        <f t="shared" si="1"/>
        <v>1.1685688542477095</v>
      </c>
      <c r="N44" s="325">
        <f t="shared" si="1"/>
        <v>1.3026842431867105</v>
      </c>
      <c r="O44" s="325">
        <f t="shared" si="1"/>
        <v>1.2177189154363266</v>
      </c>
      <c r="P44" s="325">
        <f t="shared" si="1"/>
        <v>1.2299228542039919</v>
      </c>
      <c r="Q44" s="325">
        <f t="shared" si="1"/>
        <v>1.1881885556189473</v>
      </c>
      <c r="R44" s="325">
        <f t="shared" si="1"/>
        <v>1.1525649890433582</v>
      </c>
      <c r="S44" s="325">
        <f t="shared" si="1"/>
        <v>1.1822393519208492</v>
      </c>
      <c r="T44" s="325">
        <f t="shared" si="1"/>
        <v>1.1423546653068699</v>
      </c>
      <c r="U44" s="325">
        <f t="shared" si="1"/>
        <v>1.2150386673438187</v>
      </c>
      <c r="V44" s="325">
        <f t="shared" si="1"/>
        <v>1.1622129739406291</v>
      </c>
      <c r="W44" s="325">
        <f t="shared" si="1"/>
        <v>1.220665337739185</v>
      </c>
      <c r="X44" s="325">
        <f t="shared" si="1"/>
        <v>1.2029053597080082</v>
      </c>
      <c r="Y44" s="325">
        <f t="shared" si="1"/>
        <v>1.2095182383245702</v>
      </c>
      <c r="Z44" s="325">
        <f t="shared" si="1"/>
        <v>1.1583757317933885</v>
      </c>
      <c r="AA44" s="325">
        <f t="shared" si="1"/>
        <v>1.3250936264704039</v>
      </c>
      <c r="AB44" s="325">
        <f t="shared" si="1"/>
        <v>1.1532921062360528</v>
      </c>
      <c r="AC44" s="325">
        <f t="shared" si="1"/>
        <v>1.1572081373605219</v>
      </c>
      <c r="AD44" s="325">
        <f t="shared" si="1"/>
        <v>1.1897402531853234</v>
      </c>
      <c r="AE44" s="325">
        <f t="shared" si="1"/>
        <v>1.129698343010344</v>
      </c>
      <c r="AF44" s="325">
        <f t="shared" si="1"/>
        <v>1.1569575745545118</v>
      </c>
      <c r="AG44" s="325">
        <f t="shared" si="1"/>
        <v>1.2414671959460679</v>
      </c>
      <c r="AH44" s="325">
        <f t="shared" si="1"/>
        <v>1.1709158008569682</v>
      </c>
      <c r="AI44" s="325">
        <f t="shared" si="1"/>
        <v>1.1469673236070588</v>
      </c>
      <c r="AJ44" s="325">
        <f t="shared" si="1"/>
        <v>1.1555879625235002</v>
      </c>
      <c r="AK44" s="325">
        <f t="shared" si="1"/>
        <v>1.1817170029067883</v>
      </c>
      <c r="AL44" s="325">
        <f t="shared" si="1"/>
        <v>1.1662308534893364</v>
      </c>
      <c r="AM44" s="325">
        <f t="shared" si="1"/>
        <v>1.1702542426737601</v>
      </c>
      <c r="AN44" s="325">
        <f t="shared" si="1"/>
        <v>1.299627647077731</v>
      </c>
      <c r="AO44" s="325">
        <f t="shared" si="1"/>
        <v>0.43364914410615796</v>
      </c>
      <c r="AP44" s="326">
        <f t="shared" si="0"/>
        <v>44.490474821020811</v>
      </c>
    </row>
    <row r="45" spans="1:42" ht="13" x14ac:dyDescent="0.2">
      <c r="A45" s="56" t="s">
        <v>486</v>
      </c>
    </row>
    <row r="61" spans="3:41" x14ac:dyDescent="0.2">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row>
    <row r="62" spans="3:41" x14ac:dyDescent="0.2">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row>
    <row r="63" spans="3:41" x14ac:dyDescent="0.2">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row>
    <row r="64" spans="3:41" x14ac:dyDescent="0.2">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row>
    <row r="65" spans="3:41" x14ac:dyDescent="0.2">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row>
    <row r="66" spans="3:41" x14ac:dyDescent="0.2">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row>
    <row r="67" spans="3:41" x14ac:dyDescent="0.2">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row>
    <row r="68" spans="3:41" x14ac:dyDescent="0.2">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row>
    <row r="69" spans="3:41" x14ac:dyDescent="0.2">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row>
    <row r="70" spans="3:41" x14ac:dyDescent="0.2">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row>
    <row r="71" spans="3:41" x14ac:dyDescent="0.2">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row>
    <row r="72" spans="3:41" x14ac:dyDescent="0.2">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7"/>
    </row>
    <row r="73" spans="3:41" x14ac:dyDescent="0.2">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7"/>
    </row>
    <row r="74" spans="3:41" x14ac:dyDescent="0.2">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7"/>
    </row>
    <row r="75" spans="3:41" x14ac:dyDescent="0.2">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row>
    <row r="76" spans="3:41" x14ac:dyDescent="0.2">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7"/>
    </row>
    <row r="77" spans="3:41" x14ac:dyDescent="0.2">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row>
    <row r="78" spans="3:41" x14ac:dyDescent="0.2">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row>
    <row r="79" spans="3:41" x14ac:dyDescent="0.2">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row>
    <row r="80" spans="3:41" x14ac:dyDescent="0.2">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row>
    <row r="81" spans="3:41" x14ac:dyDescent="0.2">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row>
    <row r="82" spans="3:41" x14ac:dyDescent="0.2">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row>
    <row r="83" spans="3:41" x14ac:dyDescent="0.2">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row>
    <row r="84" spans="3:41" x14ac:dyDescent="0.2">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row>
    <row r="85" spans="3:41" x14ac:dyDescent="0.2">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row>
    <row r="86" spans="3:41" x14ac:dyDescent="0.2">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row>
    <row r="87" spans="3:41" x14ac:dyDescent="0.2">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row>
    <row r="88" spans="3:41" x14ac:dyDescent="0.2">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327"/>
      <c r="AE88" s="327"/>
      <c r="AF88" s="327"/>
      <c r="AG88" s="327"/>
      <c r="AH88" s="327"/>
      <c r="AI88" s="327"/>
      <c r="AJ88" s="327"/>
      <c r="AK88" s="327"/>
      <c r="AL88" s="327"/>
      <c r="AM88" s="327"/>
      <c r="AN88" s="327"/>
      <c r="AO88" s="327"/>
    </row>
    <row r="89" spans="3:41" x14ac:dyDescent="0.2">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row>
    <row r="90" spans="3:41" x14ac:dyDescent="0.2">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row>
    <row r="91" spans="3:41" x14ac:dyDescent="0.2">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row>
    <row r="92" spans="3:41" x14ac:dyDescent="0.2">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C38"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36" customWidth="1"/>
    <col min="2" max="2" width="21.36328125" style="336" customWidth="1"/>
    <col min="3" max="44" width="9.36328125" style="336" customWidth="1"/>
    <col min="45" max="233" width="9" style="336"/>
    <col min="234" max="234" width="3.36328125" style="336" customWidth="1"/>
    <col min="235" max="235" width="21.36328125" style="336" customWidth="1"/>
    <col min="236" max="237" width="0" style="336" hidden="1" customWidth="1"/>
    <col min="238" max="239" width="9.08984375" style="336" bestFit="1" customWidth="1"/>
    <col min="240" max="248" width="9" style="336"/>
    <col min="249" max="288" width="9.08984375" style="336" bestFit="1" customWidth="1"/>
    <col min="289" max="489" width="9" style="336"/>
    <col min="490" max="490" width="3.36328125" style="336" customWidth="1"/>
    <col min="491" max="491" width="21.36328125" style="336" customWidth="1"/>
    <col min="492" max="493" width="0" style="336" hidden="1" customWidth="1"/>
    <col min="494" max="495" width="9.08984375" style="336" bestFit="1" customWidth="1"/>
    <col min="496" max="504" width="9" style="336"/>
    <col min="505" max="544" width="9.08984375" style="336" bestFit="1" customWidth="1"/>
    <col min="545" max="745" width="9" style="336"/>
    <col min="746" max="746" width="3.36328125" style="336" customWidth="1"/>
    <col min="747" max="747" width="21.36328125" style="336" customWidth="1"/>
    <col min="748" max="749" width="0" style="336" hidden="1" customWidth="1"/>
    <col min="750" max="751" width="9.08984375" style="336" bestFit="1" customWidth="1"/>
    <col min="752" max="760" width="9" style="336"/>
    <col min="761" max="800" width="9.08984375" style="336" bestFit="1" customWidth="1"/>
    <col min="801" max="1001" width="9" style="336"/>
    <col min="1002" max="1002" width="3.36328125" style="336" customWidth="1"/>
    <col min="1003" max="1003" width="21.36328125" style="336" customWidth="1"/>
    <col min="1004" max="1005" width="0" style="336" hidden="1" customWidth="1"/>
    <col min="1006" max="1007" width="9.08984375" style="336" bestFit="1" customWidth="1"/>
    <col min="1008" max="1016" width="9" style="336"/>
    <col min="1017" max="1056" width="9.08984375" style="336" bestFit="1" customWidth="1"/>
    <col min="1057" max="1257" width="9" style="336"/>
    <col min="1258" max="1258" width="3.36328125" style="336" customWidth="1"/>
    <col min="1259" max="1259" width="21.36328125" style="336" customWidth="1"/>
    <col min="1260" max="1261" width="0" style="336" hidden="1" customWidth="1"/>
    <col min="1262" max="1263" width="9.08984375" style="336" bestFit="1" customWidth="1"/>
    <col min="1264" max="1272" width="9" style="336"/>
    <col min="1273" max="1312" width="9.08984375" style="336" bestFit="1" customWidth="1"/>
    <col min="1313" max="1513" width="9" style="336"/>
    <col min="1514" max="1514" width="3.36328125" style="336" customWidth="1"/>
    <col min="1515" max="1515" width="21.36328125" style="336" customWidth="1"/>
    <col min="1516" max="1517" width="0" style="336" hidden="1" customWidth="1"/>
    <col min="1518" max="1519" width="9.08984375" style="336" bestFit="1" customWidth="1"/>
    <col min="1520" max="1528" width="9" style="336"/>
    <col min="1529" max="1568" width="9.08984375" style="336" bestFit="1" customWidth="1"/>
    <col min="1569" max="1769" width="9" style="336"/>
    <col min="1770" max="1770" width="3.36328125" style="336" customWidth="1"/>
    <col min="1771" max="1771" width="21.36328125" style="336" customWidth="1"/>
    <col min="1772" max="1773" width="0" style="336" hidden="1" customWidth="1"/>
    <col min="1774" max="1775" width="9.08984375" style="336" bestFit="1" customWidth="1"/>
    <col min="1776" max="1784" width="9" style="336"/>
    <col min="1785" max="1824" width="9.08984375" style="336" bestFit="1" customWidth="1"/>
    <col min="1825" max="2025" width="9" style="336"/>
    <col min="2026" max="2026" width="3.36328125" style="336" customWidth="1"/>
    <col min="2027" max="2027" width="21.36328125" style="336" customWidth="1"/>
    <col min="2028" max="2029" width="0" style="336" hidden="1" customWidth="1"/>
    <col min="2030" max="2031" width="9.08984375" style="336" bestFit="1" customWidth="1"/>
    <col min="2032" max="2040" width="9" style="336"/>
    <col min="2041" max="2080" width="9.08984375" style="336" bestFit="1" customWidth="1"/>
    <col min="2081" max="2281" width="9" style="336"/>
    <col min="2282" max="2282" width="3.36328125" style="336" customWidth="1"/>
    <col min="2283" max="2283" width="21.36328125" style="336" customWidth="1"/>
    <col min="2284" max="2285" width="0" style="336" hidden="1" customWidth="1"/>
    <col min="2286" max="2287" width="9.08984375" style="336" bestFit="1" customWidth="1"/>
    <col min="2288" max="2296" width="9" style="336"/>
    <col min="2297" max="2336" width="9.08984375" style="336" bestFit="1" customWidth="1"/>
    <col min="2337" max="2537" width="9" style="336"/>
    <col min="2538" max="2538" width="3.36328125" style="336" customWidth="1"/>
    <col min="2539" max="2539" width="21.36328125" style="336" customWidth="1"/>
    <col min="2540" max="2541" width="0" style="336" hidden="1" customWidth="1"/>
    <col min="2542" max="2543" width="9.08984375" style="336" bestFit="1" customWidth="1"/>
    <col min="2544" max="2552" width="9" style="336"/>
    <col min="2553" max="2592" width="9.08984375" style="336" bestFit="1" customWidth="1"/>
    <col min="2593" max="2793" width="9" style="336"/>
    <col min="2794" max="2794" width="3.36328125" style="336" customWidth="1"/>
    <col min="2795" max="2795" width="21.36328125" style="336" customWidth="1"/>
    <col min="2796" max="2797" width="0" style="336" hidden="1" customWidth="1"/>
    <col min="2798" max="2799" width="9.08984375" style="336" bestFit="1" customWidth="1"/>
    <col min="2800" max="2808" width="9" style="336"/>
    <col min="2809" max="2848" width="9.08984375" style="336" bestFit="1" customWidth="1"/>
    <col min="2849" max="3049" width="9" style="336"/>
    <col min="3050" max="3050" width="3.36328125" style="336" customWidth="1"/>
    <col min="3051" max="3051" width="21.36328125" style="336" customWidth="1"/>
    <col min="3052" max="3053" width="0" style="336" hidden="1" customWidth="1"/>
    <col min="3054" max="3055" width="9.08984375" style="336" bestFit="1" customWidth="1"/>
    <col min="3056" max="3064" width="9" style="336"/>
    <col min="3065" max="3104" width="9.08984375" style="336" bestFit="1" customWidth="1"/>
    <col min="3105" max="3305" width="9" style="336"/>
    <col min="3306" max="3306" width="3.36328125" style="336" customWidth="1"/>
    <col min="3307" max="3307" width="21.36328125" style="336" customWidth="1"/>
    <col min="3308" max="3309" width="0" style="336" hidden="1" customWidth="1"/>
    <col min="3310" max="3311" width="9.08984375" style="336" bestFit="1" customWidth="1"/>
    <col min="3312" max="3320" width="9" style="336"/>
    <col min="3321" max="3360" width="9.08984375" style="336" bestFit="1" customWidth="1"/>
    <col min="3361" max="3561" width="9" style="336"/>
    <col min="3562" max="3562" width="3.36328125" style="336" customWidth="1"/>
    <col min="3563" max="3563" width="21.36328125" style="336" customWidth="1"/>
    <col min="3564" max="3565" width="0" style="336" hidden="1" customWidth="1"/>
    <col min="3566" max="3567" width="9.08984375" style="336" bestFit="1" customWidth="1"/>
    <col min="3568" max="3576" width="9" style="336"/>
    <col min="3577" max="3616" width="9.08984375" style="336" bestFit="1" customWidth="1"/>
    <col min="3617" max="3817" width="9" style="336"/>
    <col min="3818" max="3818" width="3.36328125" style="336" customWidth="1"/>
    <col min="3819" max="3819" width="21.36328125" style="336" customWidth="1"/>
    <col min="3820" max="3821" width="0" style="336" hidden="1" customWidth="1"/>
    <col min="3822" max="3823" width="9.08984375" style="336" bestFit="1" customWidth="1"/>
    <col min="3824" max="3832" width="9" style="336"/>
    <col min="3833" max="3872" width="9.08984375" style="336" bestFit="1" customWidth="1"/>
    <col min="3873" max="4073" width="9" style="336"/>
    <col min="4074" max="4074" width="3.36328125" style="336" customWidth="1"/>
    <col min="4075" max="4075" width="21.36328125" style="336" customWidth="1"/>
    <col min="4076" max="4077" width="0" style="336" hidden="1" customWidth="1"/>
    <col min="4078" max="4079" width="9.08984375" style="336" bestFit="1" customWidth="1"/>
    <col min="4080" max="4088" width="9" style="336"/>
    <col min="4089" max="4128" width="9.08984375" style="336" bestFit="1" customWidth="1"/>
    <col min="4129" max="4329" width="9" style="336"/>
    <col min="4330" max="4330" width="3.36328125" style="336" customWidth="1"/>
    <col min="4331" max="4331" width="21.36328125" style="336" customWidth="1"/>
    <col min="4332" max="4333" width="0" style="336" hidden="1" customWidth="1"/>
    <col min="4334" max="4335" width="9.08984375" style="336" bestFit="1" customWidth="1"/>
    <col min="4336" max="4344" width="9" style="336"/>
    <col min="4345" max="4384" width="9.08984375" style="336" bestFit="1" customWidth="1"/>
    <col min="4385" max="4585" width="9" style="336"/>
    <col min="4586" max="4586" width="3.36328125" style="336" customWidth="1"/>
    <col min="4587" max="4587" width="21.36328125" style="336" customWidth="1"/>
    <col min="4588" max="4589" width="0" style="336" hidden="1" customWidth="1"/>
    <col min="4590" max="4591" width="9.08984375" style="336" bestFit="1" customWidth="1"/>
    <col min="4592" max="4600" width="9" style="336"/>
    <col min="4601" max="4640" width="9.08984375" style="336" bestFit="1" customWidth="1"/>
    <col min="4641" max="4841" width="9" style="336"/>
    <col min="4842" max="4842" width="3.36328125" style="336" customWidth="1"/>
    <col min="4843" max="4843" width="21.36328125" style="336" customWidth="1"/>
    <col min="4844" max="4845" width="0" style="336" hidden="1" customWidth="1"/>
    <col min="4846" max="4847" width="9.08984375" style="336" bestFit="1" customWidth="1"/>
    <col min="4848" max="4856" width="9" style="336"/>
    <col min="4857" max="4896" width="9.08984375" style="336" bestFit="1" customWidth="1"/>
    <col min="4897" max="5097" width="9" style="336"/>
    <col min="5098" max="5098" width="3.36328125" style="336" customWidth="1"/>
    <col min="5099" max="5099" width="21.36328125" style="336" customWidth="1"/>
    <col min="5100" max="5101" width="0" style="336" hidden="1" customWidth="1"/>
    <col min="5102" max="5103" width="9.08984375" style="336" bestFit="1" customWidth="1"/>
    <col min="5104" max="5112" width="9" style="336"/>
    <col min="5113" max="5152" width="9.08984375" style="336" bestFit="1" customWidth="1"/>
    <col min="5153" max="5353" width="9" style="336"/>
    <col min="5354" max="5354" width="3.36328125" style="336" customWidth="1"/>
    <col min="5355" max="5355" width="21.36328125" style="336" customWidth="1"/>
    <col min="5356" max="5357" width="0" style="336" hidden="1" customWidth="1"/>
    <col min="5358" max="5359" width="9.08984375" style="336" bestFit="1" customWidth="1"/>
    <col min="5360" max="5368" width="9" style="336"/>
    <col min="5369" max="5408" width="9.08984375" style="336" bestFit="1" customWidth="1"/>
    <col min="5409" max="5609" width="9" style="336"/>
    <col min="5610" max="5610" width="3.36328125" style="336" customWidth="1"/>
    <col min="5611" max="5611" width="21.36328125" style="336" customWidth="1"/>
    <col min="5612" max="5613" width="0" style="336" hidden="1" customWidth="1"/>
    <col min="5614" max="5615" width="9.08984375" style="336" bestFit="1" customWidth="1"/>
    <col min="5616" max="5624" width="9" style="336"/>
    <col min="5625" max="5664" width="9.08984375" style="336" bestFit="1" customWidth="1"/>
    <col min="5665" max="5865" width="9" style="336"/>
    <col min="5866" max="5866" width="3.36328125" style="336" customWidth="1"/>
    <col min="5867" max="5867" width="21.36328125" style="336" customWidth="1"/>
    <col min="5868" max="5869" width="0" style="336" hidden="1" customWidth="1"/>
    <col min="5870" max="5871" width="9.08984375" style="336" bestFit="1" customWidth="1"/>
    <col min="5872" max="5880" width="9" style="336"/>
    <col min="5881" max="5920" width="9.08984375" style="336" bestFit="1" customWidth="1"/>
    <col min="5921" max="6121" width="9" style="336"/>
    <col min="6122" max="6122" width="3.36328125" style="336" customWidth="1"/>
    <col min="6123" max="6123" width="21.36328125" style="336" customWidth="1"/>
    <col min="6124" max="6125" width="0" style="336" hidden="1" customWidth="1"/>
    <col min="6126" max="6127" width="9.08984375" style="336" bestFit="1" customWidth="1"/>
    <col min="6128" max="6136" width="9" style="336"/>
    <col min="6137" max="6176" width="9.08984375" style="336" bestFit="1" customWidth="1"/>
    <col min="6177" max="6377" width="9" style="336"/>
    <col min="6378" max="6378" width="3.36328125" style="336" customWidth="1"/>
    <col min="6379" max="6379" width="21.36328125" style="336" customWidth="1"/>
    <col min="6380" max="6381" width="0" style="336" hidden="1" customWidth="1"/>
    <col min="6382" max="6383" width="9.08984375" style="336" bestFit="1" customWidth="1"/>
    <col min="6384" max="6392" width="9" style="336"/>
    <col min="6393" max="6432" width="9.08984375" style="336" bestFit="1" customWidth="1"/>
    <col min="6433" max="6633" width="9" style="336"/>
    <col min="6634" max="6634" width="3.36328125" style="336" customWidth="1"/>
    <col min="6635" max="6635" width="21.36328125" style="336" customWidth="1"/>
    <col min="6636" max="6637" width="0" style="336" hidden="1" customWidth="1"/>
    <col min="6638" max="6639" width="9.08984375" style="336" bestFit="1" customWidth="1"/>
    <col min="6640" max="6648" width="9" style="336"/>
    <col min="6649" max="6688" width="9.08984375" style="336" bestFit="1" customWidth="1"/>
    <col min="6689" max="6889" width="9" style="336"/>
    <col min="6890" max="6890" width="3.36328125" style="336" customWidth="1"/>
    <col min="6891" max="6891" width="21.36328125" style="336" customWidth="1"/>
    <col min="6892" max="6893" width="0" style="336" hidden="1" customWidth="1"/>
    <col min="6894" max="6895" width="9.08984375" style="336" bestFit="1" customWidth="1"/>
    <col min="6896" max="6904" width="9" style="336"/>
    <col min="6905" max="6944" width="9.08984375" style="336" bestFit="1" customWidth="1"/>
    <col min="6945" max="7145" width="9" style="336"/>
    <col min="7146" max="7146" width="3.36328125" style="336" customWidth="1"/>
    <col min="7147" max="7147" width="21.36328125" style="336" customWidth="1"/>
    <col min="7148" max="7149" width="0" style="336" hidden="1" customWidth="1"/>
    <col min="7150" max="7151" width="9.08984375" style="336" bestFit="1" customWidth="1"/>
    <col min="7152" max="7160" width="9" style="336"/>
    <col min="7161" max="7200" width="9.08984375" style="336" bestFit="1" customWidth="1"/>
    <col min="7201" max="7401" width="9" style="336"/>
    <col min="7402" max="7402" width="3.36328125" style="336" customWidth="1"/>
    <col min="7403" max="7403" width="21.36328125" style="336" customWidth="1"/>
    <col min="7404" max="7405" width="0" style="336" hidden="1" customWidth="1"/>
    <col min="7406" max="7407" width="9.08984375" style="336" bestFit="1" customWidth="1"/>
    <col min="7408" max="7416" width="9" style="336"/>
    <col min="7417" max="7456" width="9.08984375" style="336" bestFit="1" customWidth="1"/>
    <col min="7457" max="7657" width="9" style="336"/>
    <col min="7658" max="7658" width="3.36328125" style="336" customWidth="1"/>
    <col min="7659" max="7659" width="21.36328125" style="336" customWidth="1"/>
    <col min="7660" max="7661" width="0" style="336" hidden="1" customWidth="1"/>
    <col min="7662" max="7663" width="9.08984375" style="336" bestFit="1" customWidth="1"/>
    <col min="7664" max="7672" width="9" style="336"/>
    <col min="7673" max="7712" width="9.08984375" style="336" bestFit="1" customWidth="1"/>
    <col min="7713" max="7913" width="9" style="336"/>
    <col min="7914" max="7914" width="3.36328125" style="336" customWidth="1"/>
    <col min="7915" max="7915" width="21.36328125" style="336" customWidth="1"/>
    <col min="7916" max="7917" width="0" style="336" hidden="1" customWidth="1"/>
    <col min="7918" max="7919" width="9.08984375" style="336" bestFit="1" customWidth="1"/>
    <col min="7920" max="7928" width="9" style="336"/>
    <col min="7929" max="7968" width="9.08984375" style="336" bestFit="1" customWidth="1"/>
    <col min="7969" max="8169" width="9" style="336"/>
    <col min="8170" max="8170" width="3.36328125" style="336" customWidth="1"/>
    <col min="8171" max="8171" width="21.36328125" style="336" customWidth="1"/>
    <col min="8172" max="8173" width="0" style="336" hidden="1" customWidth="1"/>
    <col min="8174" max="8175" width="9.08984375" style="336" bestFit="1" customWidth="1"/>
    <col min="8176" max="8184" width="9" style="336"/>
    <col min="8185" max="8224" width="9.08984375" style="336" bestFit="1" customWidth="1"/>
    <col min="8225" max="8425" width="9" style="336"/>
    <col min="8426" max="8426" width="3.36328125" style="336" customWidth="1"/>
    <col min="8427" max="8427" width="21.36328125" style="336" customWidth="1"/>
    <col min="8428" max="8429" width="0" style="336" hidden="1" customWidth="1"/>
    <col min="8430" max="8431" width="9.08984375" style="336" bestFit="1" customWidth="1"/>
    <col min="8432" max="8440" width="9" style="336"/>
    <col min="8441" max="8480" width="9.08984375" style="336" bestFit="1" customWidth="1"/>
    <col min="8481" max="8681" width="9" style="336"/>
    <col min="8682" max="8682" width="3.36328125" style="336" customWidth="1"/>
    <col min="8683" max="8683" width="21.36328125" style="336" customWidth="1"/>
    <col min="8684" max="8685" width="0" style="336" hidden="1" customWidth="1"/>
    <col min="8686" max="8687" width="9.08984375" style="336" bestFit="1" customWidth="1"/>
    <col min="8688" max="8696" width="9" style="336"/>
    <col min="8697" max="8736" width="9.08984375" style="336" bestFit="1" customWidth="1"/>
    <col min="8737" max="8937" width="9" style="336"/>
    <col min="8938" max="8938" width="3.36328125" style="336" customWidth="1"/>
    <col min="8939" max="8939" width="21.36328125" style="336" customWidth="1"/>
    <col min="8940" max="8941" width="0" style="336" hidden="1" customWidth="1"/>
    <col min="8942" max="8943" width="9.08984375" style="336" bestFit="1" customWidth="1"/>
    <col min="8944" max="8952" width="9" style="336"/>
    <col min="8953" max="8992" width="9.08984375" style="336" bestFit="1" customWidth="1"/>
    <col min="8993" max="9193" width="9" style="336"/>
    <col min="9194" max="9194" width="3.36328125" style="336" customWidth="1"/>
    <col min="9195" max="9195" width="21.36328125" style="336" customWidth="1"/>
    <col min="9196" max="9197" width="0" style="336" hidden="1" customWidth="1"/>
    <col min="9198" max="9199" width="9.08984375" style="336" bestFit="1" customWidth="1"/>
    <col min="9200" max="9208" width="9" style="336"/>
    <col min="9209" max="9248" width="9.08984375" style="336" bestFit="1" customWidth="1"/>
    <col min="9249" max="9449" width="9" style="336"/>
    <col min="9450" max="9450" width="3.36328125" style="336" customWidth="1"/>
    <col min="9451" max="9451" width="21.36328125" style="336" customWidth="1"/>
    <col min="9452" max="9453" width="0" style="336" hidden="1" customWidth="1"/>
    <col min="9454" max="9455" width="9.08984375" style="336" bestFit="1" customWidth="1"/>
    <col min="9456" max="9464" width="9" style="336"/>
    <col min="9465" max="9504" width="9.08984375" style="336" bestFit="1" customWidth="1"/>
    <col min="9505" max="9705" width="9" style="336"/>
    <col min="9706" max="9706" width="3.36328125" style="336" customWidth="1"/>
    <col min="9707" max="9707" width="21.36328125" style="336" customWidth="1"/>
    <col min="9708" max="9709" width="0" style="336" hidden="1" customWidth="1"/>
    <col min="9710" max="9711" width="9.08984375" style="336" bestFit="1" customWidth="1"/>
    <col min="9712" max="9720" width="9" style="336"/>
    <col min="9721" max="9760" width="9.08984375" style="336" bestFit="1" customWidth="1"/>
    <col min="9761" max="9961" width="9" style="336"/>
    <col min="9962" max="9962" width="3.36328125" style="336" customWidth="1"/>
    <col min="9963" max="9963" width="21.36328125" style="336" customWidth="1"/>
    <col min="9964" max="9965" width="0" style="336" hidden="1" customWidth="1"/>
    <col min="9966" max="9967" width="9.08984375" style="336" bestFit="1" customWidth="1"/>
    <col min="9968" max="9976" width="9" style="336"/>
    <col min="9977" max="10016" width="9.08984375" style="336" bestFit="1" customWidth="1"/>
    <col min="10017" max="10217" width="9" style="336"/>
    <col min="10218" max="10218" width="3.36328125" style="336" customWidth="1"/>
    <col min="10219" max="10219" width="21.36328125" style="336" customWidth="1"/>
    <col min="10220" max="10221" width="0" style="336" hidden="1" customWidth="1"/>
    <col min="10222" max="10223" width="9.08984375" style="336" bestFit="1" customWidth="1"/>
    <col min="10224" max="10232" width="9" style="336"/>
    <col min="10233" max="10272" width="9.08984375" style="336" bestFit="1" customWidth="1"/>
    <col min="10273" max="10473" width="9" style="336"/>
    <col min="10474" max="10474" width="3.36328125" style="336" customWidth="1"/>
    <col min="10475" max="10475" width="21.36328125" style="336" customWidth="1"/>
    <col min="10476" max="10477" width="0" style="336" hidden="1" customWidth="1"/>
    <col min="10478" max="10479" width="9.08984375" style="336" bestFit="1" customWidth="1"/>
    <col min="10480" max="10488" width="9" style="336"/>
    <col min="10489" max="10528" width="9.08984375" style="336" bestFit="1" customWidth="1"/>
    <col min="10529" max="10729" width="9" style="336"/>
    <col min="10730" max="10730" width="3.36328125" style="336" customWidth="1"/>
    <col min="10731" max="10731" width="21.36328125" style="336" customWidth="1"/>
    <col min="10732" max="10733" width="0" style="336" hidden="1" customWidth="1"/>
    <col min="10734" max="10735" width="9.08984375" style="336" bestFit="1" customWidth="1"/>
    <col min="10736" max="10744" width="9" style="336"/>
    <col min="10745" max="10784" width="9.08984375" style="336" bestFit="1" customWidth="1"/>
    <col min="10785" max="10985" width="9" style="336"/>
    <col min="10986" max="10986" width="3.36328125" style="336" customWidth="1"/>
    <col min="10987" max="10987" width="21.36328125" style="336" customWidth="1"/>
    <col min="10988" max="10989" width="0" style="336" hidden="1" customWidth="1"/>
    <col min="10990" max="10991" width="9.08984375" style="336" bestFit="1" customWidth="1"/>
    <col min="10992" max="11000" width="9" style="336"/>
    <col min="11001" max="11040" width="9.08984375" style="336" bestFit="1" customWidth="1"/>
    <col min="11041" max="11241" width="9" style="336"/>
    <col min="11242" max="11242" width="3.36328125" style="336" customWidth="1"/>
    <col min="11243" max="11243" width="21.36328125" style="336" customWidth="1"/>
    <col min="11244" max="11245" width="0" style="336" hidden="1" customWidth="1"/>
    <col min="11246" max="11247" width="9.08984375" style="336" bestFit="1" customWidth="1"/>
    <col min="11248" max="11256" width="9" style="336"/>
    <col min="11257" max="11296" width="9.08984375" style="336" bestFit="1" customWidth="1"/>
    <col min="11297" max="11497" width="9" style="336"/>
    <col min="11498" max="11498" width="3.36328125" style="336" customWidth="1"/>
    <col min="11499" max="11499" width="21.36328125" style="336" customWidth="1"/>
    <col min="11500" max="11501" width="0" style="336" hidden="1" customWidth="1"/>
    <col min="11502" max="11503" width="9.08984375" style="336" bestFit="1" customWidth="1"/>
    <col min="11504" max="11512" width="9" style="336"/>
    <col min="11513" max="11552" width="9.08984375" style="336" bestFit="1" customWidth="1"/>
    <col min="11553" max="11753" width="9" style="336"/>
    <col min="11754" max="11754" width="3.36328125" style="336" customWidth="1"/>
    <col min="11755" max="11755" width="21.36328125" style="336" customWidth="1"/>
    <col min="11756" max="11757" width="0" style="336" hidden="1" customWidth="1"/>
    <col min="11758" max="11759" width="9.08984375" style="336" bestFit="1" customWidth="1"/>
    <col min="11760" max="11768" width="9" style="336"/>
    <col min="11769" max="11808" width="9.08984375" style="336" bestFit="1" customWidth="1"/>
    <col min="11809" max="12009" width="9" style="336"/>
    <col min="12010" max="12010" width="3.36328125" style="336" customWidth="1"/>
    <col min="12011" max="12011" width="21.36328125" style="336" customWidth="1"/>
    <col min="12012" max="12013" width="0" style="336" hidden="1" customWidth="1"/>
    <col min="12014" max="12015" width="9.08984375" style="336" bestFit="1" customWidth="1"/>
    <col min="12016" max="12024" width="9" style="336"/>
    <col min="12025" max="12064" width="9.08984375" style="336" bestFit="1" customWidth="1"/>
    <col min="12065" max="12265" width="9" style="336"/>
    <col min="12266" max="12266" width="3.36328125" style="336" customWidth="1"/>
    <col min="12267" max="12267" width="21.36328125" style="336" customWidth="1"/>
    <col min="12268" max="12269" width="0" style="336" hidden="1" customWidth="1"/>
    <col min="12270" max="12271" width="9.08984375" style="336" bestFit="1" customWidth="1"/>
    <col min="12272" max="12280" width="9" style="336"/>
    <col min="12281" max="12320" width="9.08984375" style="336" bestFit="1" customWidth="1"/>
    <col min="12321" max="12521" width="9" style="336"/>
    <col min="12522" max="12522" width="3.36328125" style="336" customWidth="1"/>
    <col min="12523" max="12523" width="21.36328125" style="336" customWidth="1"/>
    <col min="12524" max="12525" width="0" style="336" hidden="1" customWidth="1"/>
    <col min="12526" max="12527" width="9.08984375" style="336" bestFit="1" customWidth="1"/>
    <col min="12528" max="12536" width="9" style="336"/>
    <col min="12537" max="12576" width="9.08984375" style="336" bestFit="1" customWidth="1"/>
    <col min="12577" max="12777" width="9" style="336"/>
    <col min="12778" max="12778" width="3.36328125" style="336" customWidth="1"/>
    <col min="12779" max="12779" width="21.36328125" style="336" customWidth="1"/>
    <col min="12780" max="12781" width="0" style="336" hidden="1" customWidth="1"/>
    <col min="12782" max="12783" width="9.08984375" style="336" bestFit="1" customWidth="1"/>
    <col min="12784" max="12792" width="9" style="336"/>
    <col min="12793" max="12832" width="9.08984375" style="336" bestFit="1" customWidth="1"/>
    <col min="12833" max="13033" width="9" style="336"/>
    <col min="13034" max="13034" width="3.36328125" style="336" customWidth="1"/>
    <col min="13035" max="13035" width="21.36328125" style="336" customWidth="1"/>
    <col min="13036" max="13037" width="0" style="336" hidden="1" customWidth="1"/>
    <col min="13038" max="13039" width="9.08984375" style="336" bestFit="1" customWidth="1"/>
    <col min="13040" max="13048" width="9" style="336"/>
    <col min="13049" max="13088" width="9.08984375" style="336" bestFit="1" customWidth="1"/>
    <col min="13089" max="13289" width="9" style="336"/>
    <col min="13290" max="13290" width="3.36328125" style="336" customWidth="1"/>
    <col min="13291" max="13291" width="21.36328125" style="336" customWidth="1"/>
    <col min="13292" max="13293" width="0" style="336" hidden="1" customWidth="1"/>
    <col min="13294" max="13295" width="9.08984375" style="336" bestFit="1" customWidth="1"/>
    <col min="13296" max="13304" width="9" style="336"/>
    <col min="13305" max="13344" width="9.08984375" style="336" bestFit="1" customWidth="1"/>
    <col min="13345" max="13545" width="9" style="336"/>
    <col min="13546" max="13546" width="3.36328125" style="336" customWidth="1"/>
    <col min="13547" max="13547" width="21.36328125" style="336" customWidth="1"/>
    <col min="13548" max="13549" width="0" style="336" hidden="1" customWidth="1"/>
    <col min="13550" max="13551" width="9.08984375" style="336" bestFit="1" customWidth="1"/>
    <col min="13552" max="13560" width="9" style="336"/>
    <col min="13561" max="13600" width="9.08984375" style="336" bestFit="1" customWidth="1"/>
    <col min="13601" max="13801" width="9" style="336"/>
    <col min="13802" max="13802" width="3.36328125" style="336" customWidth="1"/>
    <col min="13803" max="13803" width="21.36328125" style="336" customWidth="1"/>
    <col min="13804" max="13805" width="0" style="336" hidden="1" customWidth="1"/>
    <col min="13806" max="13807" width="9.08984375" style="336" bestFit="1" customWidth="1"/>
    <col min="13808" max="13816" width="9" style="336"/>
    <col min="13817" max="13856" width="9.08984375" style="336" bestFit="1" customWidth="1"/>
    <col min="13857" max="14057" width="9" style="336"/>
    <col min="14058" max="14058" width="3.36328125" style="336" customWidth="1"/>
    <col min="14059" max="14059" width="21.36328125" style="336" customWidth="1"/>
    <col min="14060" max="14061" width="0" style="336" hidden="1" customWidth="1"/>
    <col min="14062" max="14063" width="9.08984375" style="336" bestFit="1" customWidth="1"/>
    <col min="14064" max="14072" width="9" style="336"/>
    <col min="14073" max="14112" width="9.08984375" style="336" bestFit="1" customWidth="1"/>
    <col min="14113" max="14313" width="9" style="336"/>
    <col min="14314" max="14314" width="3.36328125" style="336" customWidth="1"/>
    <col min="14315" max="14315" width="21.36328125" style="336" customWidth="1"/>
    <col min="14316" max="14317" width="0" style="336" hidden="1" customWidth="1"/>
    <col min="14318" max="14319" width="9.08984375" style="336" bestFit="1" customWidth="1"/>
    <col min="14320" max="14328" width="9" style="336"/>
    <col min="14329" max="14368" width="9.08984375" style="336" bestFit="1" customWidth="1"/>
    <col min="14369" max="14569" width="9" style="336"/>
    <col min="14570" max="14570" width="3.36328125" style="336" customWidth="1"/>
    <col min="14571" max="14571" width="21.36328125" style="336" customWidth="1"/>
    <col min="14572" max="14573" width="0" style="336" hidden="1" customWidth="1"/>
    <col min="14574" max="14575" width="9.08984375" style="336" bestFit="1" customWidth="1"/>
    <col min="14576" max="14584" width="9" style="336"/>
    <col min="14585" max="14624" width="9.08984375" style="336" bestFit="1" customWidth="1"/>
    <col min="14625" max="14825" width="9" style="336"/>
    <col min="14826" max="14826" width="3.36328125" style="336" customWidth="1"/>
    <col min="14827" max="14827" width="21.36328125" style="336" customWidth="1"/>
    <col min="14828" max="14829" width="0" style="336" hidden="1" customWidth="1"/>
    <col min="14830" max="14831" width="9.08984375" style="336" bestFit="1" customWidth="1"/>
    <col min="14832" max="14840" width="9" style="336"/>
    <col min="14841" max="14880" width="9.08984375" style="336" bestFit="1" customWidth="1"/>
    <col min="14881" max="15081" width="9" style="336"/>
    <col min="15082" max="15082" width="3.36328125" style="336" customWidth="1"/>
    <col min="15083" max="15083" width="21.36328125" style="336" customWidth="1"/>
    <col min="15084" max="15085" width="0" style="336" hidden="1" customWidth="1"/>
    <col min="15086" max="15087" width="9.08984375" style="336" bestFit="1" customWidth="1"/>
    <col min="15088" max="15096" width="9" style="336"/>
    <col min="15097" max="15136" width="9.08984375" style="336" bestFit="1" customWidth="1"/>
    <col min="15137" max="15337" width="9" style="336"/>
    <col min="15338" max="15338" width="3.36328125" style="336" customWidth="1"/>
    <col min="15339" max="15339" width="21.36328125" style="336" customWidth="1"/>
    <col min="15340" max="15341" width="0" style="336" hidden="1" customWidth="1"/>
    <col min="15342" max="15343" width="9.08984375" style="336" bestFit="1" customWidth="1"/>
    <col min="15344" max="15352" width="9" style="336"/>
    <col min="15353" max="15392" width="9.08984375" style="336" bestFit="1" customWidth="1"/>
    <col min="15393" max="15593" width="9" style="336"/>
    <col min="15594" max="15594" width="3.36328125" style="336" customWidth="1"/>
    <col min="15595" max="15595" width="21.36328125" style="336" customWidth="1"/>
    <col min="15596" max="15597" width="0" style="336" hidden="1" customWidth="1"/>
    <col min="15598" max="15599" width="9.08984375" style="336" bestFit="1" customWidth="1"/>
    <col min="15600" max="15608" width="9" style="336"/>
    <col min="15609" max="15648" width="9.08984375" style="336" bestFit="1" customWidth="1"/>
    <col min="15649" max="15849" width="9" style="336"/>
    <col min="15850" max="15850" width="3.36328125" style="336" customWidth="1"/>
    <col min="15851" max="15851" width="21.36328125" style="336" customWidth="1"/>
    <col min="15852" max="15853" width="0" style="336" hidden="1" customWidth="1"/>
    <col min="15854" max="15855" width="9.08984375" style="336" bestFit="1" customWidth="1"/>
    <col min="15856" max="15864" width="9" style="336"/>
    <col min="15865" max="15904" width="9.08984375" style="336" bestFit="1" customWidth="1"/>
    <col min="15905" max="16105" width="9" style="336"/>
    <col min="16106" max="16106" width="3.36328125" style="336" customWidth="1"/>
    <col min="16107" max="16107" width="21.36328125" style="336" customWidth="1"/>
    <col min="16108" max="16109" width="0" style="336" hidden="1" customWidth="1"/>
    <col min="16110" max="16111" width="9.08984375" style="336" bestFit="1" customWidth="1"/>
    <col min="16112" max="16120" width="9" style="336"/>
    <col min="16121" max="16160" width="9.08984375" style="336" bestFit="1" customWidth="1"/>
    <col min="16161" max="16384" width="9" style="336"/>
  </cols>
  <sheetData>
    <row r="1" spans="1:44" x14ac:dyDescent="0.2">
      <c r="A1" s="332" t="s">
        <v>489</v>
      </c>
      <c r="B1" s="333"/>
      <c r="C1" s="334"/>
      <c r="D1" s="334"/>
      <c r="E1" s="335">
        <v>45093</v>
      </c>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row>
    <row r="2" spans="1:44" x14ac:dyDescent="0.2">
      <c r="A2" s="333" t="s">
        <v>178</v>
      </c>
      <c r="B2" s="333" t="s">
        <v>351</v>
      </c>
      <c r="C2" s="334"/>
      <c r="D2" s="334"/>
      <c r="E2" s="334" t="s">
        <v>178</v>
      </c>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334" t="s">
        <v>490</v>
      </c>
      <c r="AR2" s="334"/>
    </row>
    <row r="3" spans="1:44" x14ac:dyDescent="0.2">
      <c r="A3" s="463" t="s">
        <v>491</v>
      </c>
      <c r="B3" s="464"/>
      <c r="C3" s="337" t="s">
        <v>492</v>
      </c>
      <c r="D3" s="338" t="s">
        <v>133</v>
      </c>
      <c r="E3" s="339" t="s">
        <v>493</v>
      </c>
      <c r="F3" s="338" t="s">
        <v>494</v>
      </c>
      <c r="G3" s="340" t="s">
        <v>495</v>
      </c>
      <c r="H3" s="339" t="s">
        <v>496</v>
      </c>
      <c r="I3" s="339" t="s">
        <v>497</v>
      </c>
      <c r="J3" s="338" t="s">
        <v>498</v>
      </c>
      <c r="K3" s="340" t="s">
        <v>499</v>
      </c>
      <c r="L3" s="339" t="s">
        <v>500</v>
      </c>
      <c r="M3" s="339" t="s">
        <v>501</v>
      </c>
      <c r="N3" s="338" t="s">
        <v>502</v>
      </c>
      <c r="O3" s="340" t="s">
        <v>503</v>
      </c>
      <c r="P3" s="338" t="s">
        <v>504</v>
      </c>
      <c r="Q3" s="340" t="s">
        <v>505</v>
      </c>
      <c r="R3" s="339" t="s">
        <v>506</v>
      </c>
      <c r="S3" s="339" t="s">
        <v>507</v>
      </c>
      <c r="T3" s="338" t="s">
        <v>508</v>
      </c>
      <c r="U3" s="340" t="s">
        <v>509</v>
      </c>
      <c r="V3" s="339" t="s">
        <v>510</v>
      </c>
      <c r="W3" s="339" t="s">
        <v>511</v>
      </c>
      <c r="X3" s="338" t="s">
        <v>512</v>
      </c>
      <c r="Y3" s="340" t="s">
        <v>513</v>
      </c>
      <c r="Z3" s="339" t="s">
        <v>514</v>
      </c>
      <c r="AA3" s="339" t="s">
        <v>515</v>
      </c>
      <c r="AB3" s="338" t="s">
        <v>516</v>
      </c>
      <c r="AC3" s="340" t="s">
        <v>517</v>
      </c>
      <c r="AD3" s="339" t="s">
        <v>518</v>
      </c>
      <c r="AE3" s="339" t="s">
        <v>519</v>
      </c>
      <c r="AF3" s="338" t="s">
        <v>520</v>
      </c>
      <c r="AG3" s="340" t="s">
        <v>521</v>
      </c>
      <c r="AH3" s="339" t="s">
        <v>522</v>
      </c>
      <c r="AI3" s="339" t="s">
        <v>523</v>
      </c>
      <c r="AJ3" s="338" t="s">
        <v>524</v>
      </c>
      <c r="AK3" s="340" t="s">
        <v>525</v>
      </c>
      <c r="AL3" s="339" t="s">
        <v>526</v>
      </c>
      <c r="AM3" s="339" t="s">
        <v>527</v>
      </c>
      <c r="AN3" s="338" t="s">
        <v>528</v>
      </c>
      <c r="AO3" s="340" t="s">
        <v>529</v>
      </c>
      <c r="AP3" s="339" t="s">
        <v>530</v>
      </c>
      <c r="AQ3" s="339" t="s">
        <v>531</v>
      </c>
      <c r="AR3" s="341" t="s">
        <v>532</v>
      </c>
    </row>
    <row r="4" spans="1:44" x14ac:dyDescent="0.2">
      <c r="A4" s="342"/>
      <c r="B4" s="343"/>
      <c r="C4" s="344" t="s">
        <v>533</v>
      </c>
      <c r="D4" s="345" t="s">
        <v>533</v>
      </c>
      <c r="E4" s="346" t="s">
        <v>533</v>
      </c>
      <c r="F4" s="345" t="s">
        <v>533</v>
      </c>
      <c r="G4" s="347" t="s">
        <v>533</v>
      </c>
      <c r="H4" s="346" t="s">
        <v>533</v>
      </c>
      <c r="I4" s="346" t="s">
        <v>533</v>
      </c>
      <c r="J4" s="345" t="s">
        <v>533</v>
      </c>
      <c r="K4" s="347" t="s">
        <v>533</v>
      </c>
      <c r="L4" s="346" t="s">
        <v>533</v>
      </c>
      <c r="M4" s="346" t="s">
        <v>533</v>
      </c>
      <c r="N4" s="345" t="s">
        <v>533</v>
      </c>
      <c r="O4" s="347" t="s">
        <v>533</v>
      </c>
      <c r="P4" s="345" t="s">
        <v>533</v>
      </c>
      <c r="Q4" s="347" t="s">
        <v>533</v>
      </c>
      <c r="R4" s="346" t="s">
        <v>533</v>
      </c>
      <c r="S4" s="346" t="s">
        <v>533</v>
      </c>
      <c r="T4" s="345" t="s">
        <v>533</v>
      </c>
      <c r="U4" s="347" t="s">
        <v>533</v>
      </c>
      <c r="V4" s="346" t="s">
        <v>533</v>
      </c>
      <c r="W4" s="346" t="s">
        <v>533</v>
      </c>
      <c r="X4" s="345" t="s">
        <v>533</v>
      </c>
      <c r="Y4" s="347" t="s">
        <v>533</v>
      </c>
      <c r="Z4" s="346" t="s">
        <v>533</v>
      </c>
      <c r="AA4" s="346" t="s">
        <v>533</v>
      </c>
      <c r="AB4" s="345" t="s">
        <v>533</v>
      </c>
      <c r="AC4" s="347" t="s">
        <v>533</v>
      </c>
      <c r="AD4" s="346" t="s">
        <v>533</v>
      </c>
      <c r="AE4" s="346" t="s">
        <v>533</v>
      </c>
      <c r="AF4" s="345" t="s">
        <v>533</v>
      </c>
      <c r="AG4" s="347" t="s">
        <v>533</v>
      </c>
      <c r="AH4" s="346" t="s">
        <v>533</v>
      </c>
      <c r="AI4" s="346" t="s">
        <v>533</v>
      </c>
      <c r="AJ4" s="345" t="s">
        <v>533</v>
      </c>
      <c r="AK4" s="347" t="s">
        <v>533</v>
      </c>
      <c r="AL4" s="346" t="s">
        <v>533</v>
      </c>
      <c r="AM4" s="346" t="s">
        <v>533</v>
      </c>
      <c r="AN4" s="345" t="s">
        <v>533</v>
      </c>
      <c r="AO4" s="347" t="s">
        <v>533</v>
      </c>
      <c r="AP4" s="346" t="s">
        <v>533</v>
      </c>
      <c r="AQ4" s="346" t="s">
        <v>533</v>
      </c>
      <c r="AR4" s="348" t="s">
        <v>533</v>
      </c>
    </row>
    <row r="5" spans="1:44" x14ac:dyDescent="0.2">
      <c r="A5" s="349" t="s">
        <v>264</v>
      </c>
      <c r="B5" s="350" t="s">
        <v>534</v>
      </c>
      <c r="C5" s="351">
        <v>52217</v>
      </c>
      <c r="D5" s="352">
        <v>5496</v>
      </c>
      <c r="E5" s="353">
        <v>2250</v>
      </c>
      <c r="F5" s="352">
        <v>682</v>
      </c>
      <c r="G5" s="354">
        <v>797</v>
      </c>
      <c r="H5" s="353">
        <v>732</v>
      </c>
      <c r="I5" s="353">
        <v>2451</v>
      </c>
      <c r="J5" s="352">
        <v>105</v>
      </c>
      <c r="K5" s="354">
        <v>727</v>
      </c>
      <c r="L5" s="353">
        <v>204</v>
      </c>
      <c r="M5" s="353">
        <v>2710</v>
      </c>
      <c r="N5" s="352">
        <v>1090</v>
      </c>
      <c r="O5" s="354">
        <v>495</v>
      </c>
      <c r="P5" s="352">
        <v>383</v>
      </c>
      <c r="Q5" s="354">
        <v>1109</v>
      </c>
      <c r="R5" s="353">
        <v>1919</v>
      </c>
      <c r="S5" s="353">
        <v>215</v>
      </c>
      <c r="T5" s="352">
        <v>567</v>
      </c>
      <c r="U5" s="354">
        <v>811</v>
      </c>
      <c r="V5" s="353">
        <v>1485</v>
      </c>
      <c r="W5" s="353">
        <v>1074</v>
      </c>
      <c r="X5" s="352">
        <v>3000</v>
      </c>
      <c r="Y5" s="354">
        <v>1075</v>
      </c>
      <c r="Z5" s="353">
        <v>3053</v>
      </c>
      <c r="AA5" s="353">
        <v>6898</v>
      </c>
      <c r="AB5" s="352">
        <v>942</v>
      </c>
      <c r="AC5" s="354">
        <v>2553</v>
      </c>
      <c r="AD5" s="353">
        <v>732</v>
      </c>
      <c r="AE5" s="353">
        <v>1117</v>
      </c>
      <c r="AF5" s="352">
        <v>1098</v>
      </c>
      <c r="AG5" s="354">
        <v>487</v>
      </c>
      <c r="AH5" s="353">
        <v>417</v>
      </c>
      <c r="AI5" s="353">
        <v>845</v>
      </c>
      <c r="AJ5" s="352">
        <v>71</v>
      </c>
      <c r="AK5" s="354">
        <v>215</v>
      </c>
      <c r="AL5" s="353">
        <v>313</v>
      </c>
      <c r="AM5" s="353">
        <v>227</v>
      </c>
      <c r="AN5" s="352">
        <v>215</v>
      </c>
      <c r="AO5" s="354">
        <v>383</v>
      </c>
      <c r="AP5" s="353">
        <v>852</v>
      </c>
      <c r="AQ5" s="353">
        <v>933</v>
      </c>
      <c r="AR5" s="355">
        <v>1116</v>
      </c>
    </row>
    <row r="6" spans="1:44" x14ac:dyDescent="0.2">
      <c r="A6" s="349" t="s">
        <v>220</v>
      </c>
      <c r="B6" s="350" t="s">
        <v>446</v>
      </c>
      <c r="C6" s="351">
        <v>1559</v>
      </c>
      <c r="D6" s="352">
        <f t="shared" ref="D6:D40" si="0">C6-SUM(E6:AR6)</f>
        <v>89</v>
      </c>
      <c r="E6" s="353">
        <v>98</v>
      </c>
      <c r="F6" s="352">
        <v>2</v>
      </c>
      <c r="G6" s="354">
        <v>25</v>
      </c>
      <c r="H6" s="353">
        <v>8</v>
      </c>
      <c r="I6" s="353">
        <v>15</v>
      </c>
      <c r="J6" s="352">
        <v>0</v>
      </c>
      <c r="K6" s="354">
        <v>5</v>
      </c>
      <c r="L6" s="353">
        <v>9</v>
      </c>
      <c r="M6" s="353">
        <v>123</v>
      </c>
      <c r="N6" s="352">
        <v>0</v>
      </c>
      <c r="O6" s="354">
        <v>0</v>
      </c>
      <c r="P6" s="352">
        <v>21</v>
      </c>
      <c r="Q6" s="354">
        <v>6</v>
      </c>
      <c r="R6" s="353">
        <v>0</v>
      </c>
      <c r="S6" s="353">
        <v>0</v>
      </c>
      <c r="T6" s="352">
        <v>0</v>
      </c>
      <c r="U6" s="354">
        <v>1</v>
      </c>
      <c r="V6" s="353">
        <v>9</v>
      </c>
      <c r="W6" s="353">
        <v>2</v>
      </c>
      <c r="X6" s="352">
        <v>46</v>
      </c>
      <c r="Y6" s="354">
        <v>124</v>
      </c>
      <c r="Z6" s="353">
        <v>145</v>
      </c>
      <c r="AA6" s="353">
        <v>13</v>
      </c>
      <c r="AB6" s="352">
        <v>123</v>
      </c>
      <c r="AC6" s="354">
        <v>1</v>
      </c>
      <c r="AD6" s="353">
        <v>317</v>
      </c>
      <c r="AE6" s="353">
        <v>2</v>
      </c>
      <c r="AF6" s="352">
        <v>18</v>
      </c>
      <c r="AG6" s="354">
        <v>8</v>
      </c>
      <c r="AH6" s="353">
        <v>92</v>
      </c>
      <c r="AI6" s="353">
        <v>1</v>
      </c>
      <c r="AJ6" s="352">
        <v>0</v>
      </c>
      <c r="AK6" s="354">
        <v>15</v>
      </c>
      <c r="AL6" s="353">
        <v>18</v>
      </c>
      <c r="AM6" s="353">
        <v>78</v>
      </c>
      <c r="AN6" s="352">
        <v>0</v>
      </c>
      <c r="AO6" s="354">
        <v>11</v>
      </c>
      <c r="AP6" s="353">
        <v>25</v>
      </c>
      <c r="AQ6" s="353">
        <v>81</v>
      </c>
      <c r="AR6" s="355">
        <v>28</v>
      </c>
    </row>
    <row r="7" spans="1:44" x14ac:dyDescent="0.2">
      <c r="A7" s="349" t="s">
        <v>221</v>
      </c>
      <c r="B7" s="350" t="s">
        <v>250</v>
      </c>
      <c r="C7" s="351">
        <v>4484</v>
      </c>
      <c r="D7" s="352">
        <f t="shared" si="0"/>
        <v>226</v>
      </c>
      <c r="E7" s="353">
        <v>564</v>
      </c>
      <c r="F7" s="352">
        <v>1</v>
      </c>
      <c r="G7" s="354">
        <v>563</v>
      </c>
      <c r="H7" s="353">
        <v>0</v>
      </c>
      <c r="I7" s="353">
        <v>381</v>
      </c>
      <c r="J7" s="352">
        <v>9</v>
      </c>
      <c r="K7" s="354">
        <v>0</v>
      </c>
      <c r="L7" s="353">
        <v>88</v>
      </c>
      <c r="M7" s="353">
        <v>162</v>
      </c>
      <c r="N7" s="352">
        <v>24</v>
      </c>
      <c r="O7" s="354">
        <v>106</v>
      </c>
      <c r="P7" s="352">
        <v>0</v>
      </c>
      <c r="Q7" s="354">
        <v>0</v>
      </c>
      <c r="R7" s="353">
        <v>1</v>
      </c>
      <c r="S7" s="353">
        <v>46</v>
      </c>
      <c r="T7" s="352">
        <v>1</v>
      </c>
      <c r="U7" s="354">
        <v>0</v>
      </c>
      <c r="V7" s="353">
        <v>0</v>
      </c>
      <c r="W7" s="353">
        <v>0</v>
      </c>
      <c r="X7" s="352">
        <v>0</v>
      </c>
      <c r="Y7" s="354">
        <v>2</v>
      </c>
      <c r="Z7" s="353">
        <v>1</v>
      </c>
      <c r="AA7" s="353">
        <v>443</v>
      </c>
      <c r="AB7" s="352">
        <v>6</v>
      </c>
      <c r="AC7" s="354">
        <v>1108</v>
      </c>
      <c r="AD7" s="353">
        <v>9</v>
      </c>
      <c r="AE7" s="353">
        <v>0</v>
      </c>
      <c r="AF7" s="352">
        <v>149</v>
      </c>
      <c r="AG7" s="354">
        <v>0</v>
      </c>
      <c r="AH7" s="353">
        <v>0</v>
      </c>
      <c r="AI7" s="353">
        <v>0</v>
      </c>
      <c r="AJ7" s="352">
        <v>14</v>
      </c>
      <c r="AK7" s="354">
        <v>0</v>
      </c>
      <c r="AL7" s="353">
        <v>0</v>
      </c>
      <c r="AM7" s="353">
        <v>0</v>
      </c>
      <c r="AN7" s="352">
        <v>0</v>
      </c>
      <c r="AO7" s="354">
        <v>1</v>
      </c>
      <c r="AP7" s="353">
        <v>0</v>
      </c>
      <c r="AQ7" s="353">
        <v>352</v>
      </c>
      <c r="AR7" s="355">
        <v>227</v>
      </c>
    </row>
    <row r="8" spans="1:44" x14ac:dyDescent="0.2">
      <c r="A8" s="349" t="s">
        <v>222</v>
      </c>
      <c r="B8" s="350" t="s">
        <v>27</v>
      </c>
      <c r="C8" s="351">
        <v>420</v>
      </c>
      <c r="D8" s="352">
        <f t="shared" si="0"/>
        <v>30</v>
      </c>
      <c r="E8" s="353">
        <v>119</v>
      </c>
      <c r="F8" s="352">
        <v>21</v>
      </c>
      <c r="G8" s="354">
        <v>5</v>
      </c>
      <c r="H8" s="353">
        <v>5</v>
      </c>
      <c r="I8" s="353">
        <v>13</v>
      </c>
      <c r="J8" s="352">
        <v>0</v>
      </c>
      <c r="K8" s="354">
        <v>0</v>
      </c>
      <c r="L8" s="353">
        <v>9</v>
      </c>
      <c r="M8" s="353">
        <v>12</v>
      </c>
      <c r="N8" s="352">
        <v>9</v>
      </c>
      <c r="O8" s="354">
        <v>22</v>
      </c>
      <c r="P8" s="352">
        <v>1</v>
      </c>
      <c r="Q8" s="354">
        <v>8</v>
      </c>
      <c r="R8" s="353">
        <v>0</v>
      </c>
      <c r="S8" s="353">
        <v>13</v>
      </c>
      <c r="T8" s="352">
        <v>0</v>
      </c>
      <c r="U8" s="354">
        <v>5</v>
      </c>
      <c r="V8" s="353">
        <v>1</v>
      </c>
      <c r="W8" s="353">
        <v>8</v>
      </c>
      <c r="X8" s="352">
        <v>1</v>
      </c>
      <c r="Y8" s="354">
        <v>32</v>
      </c>
      <c r="Z8" s="353">
        <v>11</v>
      </c>
      <c r="AA8" s="353">
        <v>4</v>
      </c>
      <c r="AB8" s="352">
        <v>8</v>
      </c>
      <c r="AC8" s="354">
        <v>1</v>
      </c>
      <c r="AD8" s="353">
        <v>1</v>
      </c>
      <c r="AE8" s="353">
        <v>43</v>
      </c>
      <c r="AF8" s="352">
        <v>7</v>
      </c>
      <c r="AG8" s="354">
        <v>0</v>
      </c>
      <c r="AH8" s="353">
        <v>1</v>
      </c>
      <c r="AI8" s="353">
        <v>0</v>
      </c>
      <c r="AJ8" s="352">
        <v>1</v>
      </c>
      <c r="AK8" s="354">
        <v>0</v>
      </c>
      <c r="AL8" s="353">
        <v>0</v>
      </c>
      <c r="AM8" s="353">
        <v>15</v>
      </c>
      <c r="AN8" s="352">
        <v>0</v>
      </c>
      <c r="AO8" s="354">
        <v>1</v>
      </c>
      <c r="AP8" s="353">
        <v>5</v>
      </c>
      <c r="AQ8" s="353">
        <v>7</v>
      </c>
      <c r="AR8" s="355">
        <v>1</v>
      </c>
    </row>
    <row r="9" spans="1:44" x14ac:dyDescent="0.2">
      <c r="A9" s="349" t="s">
        <v>223</v>
      </c>
      <c r="B9" s="350" t="s">
        <v>191</v>
      </c>
      <c r="C9" s="351">
        <v>71746</v>
      </c>
      <c r="D9" s="352">
        <f t="shared" si="0"/>
        <v>20579</v>
      </c>
      <c r="E9" s="353">
        <v>6310</v>
      </c>
      <c r="F9" s="352">
        <v>2289</v>
      </c>
      <c r="G9" s="354">
        <v>2199</v>
      </c>
      <c r="H9" s="353">
        <v>6105</v>
      </c>
      <c r="I9" s="353">
        <v>191</v>
      </c>
      <c r="J9" s="352">
        <v>219</v>
      </c>
      <c r="K9" s="354">
        <v>4036</v>
      </c>
      <c r="L9" s="353">
        <v>481</v>
      </c>
      <c r="M9" s="353">
        <v>1014</v>
      </c>
      <c r="N9" s="352">
        <v>3971</v>
      </c>
      <c r="O9" s="354">
        <v>229</v>
      </c>
      <c r="P9" s="352">
        <v>168</v>
      </c>
      <c r="Q9" s="354">
        <v>1782</v>
      </c>
      <c r="R9" s="353">
        <v>1571</v>
      </c>
      <c r="S9" s="353">
        <v>1055</v>
      </c>
      <c r="T9" s="352">
        <v>226</v>
      </c>
      <c r="U9" s="354">
        <v>2431</v>
      </c>
      <c r="V9" s="353">
        <v>1192</v>
      </c>
      <c r="W9" s="353">
        <v>680</v>
      </c>
      <c r="X9" s="352">
        <v>567</v>
      </c>
      <c r="Y9" s="354">
        <v>238</v>
      </c>
      <c r="Z9" s="353">
        <v>1199</v>
      </c>
      <c r="AA9" s="353">
        <v>893</v>
      </c>
      <c r="AB9" s="352">
        <v>606</v>
      </c>
      <c r="AC9" s="354">
        <v>1022</v>
      </c>
      <c r="AD9" s="353">
        <v>2015</v>
      </c>
      <c r="AE9" s="353">
        <v>749</v>
      </c>
      <c r="AF9" s="352">
        <v>3055</v>
      </c>
      <c r="AG9" s="354">
        <v>24</v>
      </c>
      <c r="AH9" s="353">
        <v>341</v>
      </c>
      <c r="AI9" s="353">
        <v>1803</v>
      </c>
      <c r="AJ9" s="352">
        <v>22</v>
      </c>
      <c r="AK9" s="354">
        <v>22</v>
      </c>
      <c r="AL9" s="353">
        <v>202</v>
      </c>
      <c r="AM9" s="353">
        <v>292</v>
      </c>
      <c r="AN9" s="352">
        <v>223</v>
      </c>
      <c r="AO9" s="354">
        <v>187</v>
      </c>
      <c r="AP9" s="353">
        <v>188</v>
      </c>
      <c r="AQ9" s="353">
        <v>870</v>
      </c>
      <c r="AR9" s="355">
        <v>500</v>
      </c>
    </row>
    <row r="10" spans="1:44" x14ac:dyDescent="0.2">
      <c r="A10" s="349" t="s">
        <v>224</v>
      </c>
      <c r="B10" s="350" t="s">
        <v>28</v>
      </c>
      <c r="C10" s="351">
        <v>13333</v>
      </c>
      <c r="D10" s="352">
        <f t="shared" si="0"/>
        <v>767</v>
      </c>
      <c r="E10" s="353">
        <v>1941</v>
      </c>
      <c r="F10" s="352">
        <v>351</v>
      </c>
      <c r="G10" s="354">
        <v>89</v>
      </c>
      <c r="H10" s="353">
        <v>324</v>
      </c>
      <c r="I10" s="353">
        <v>198</v>
      </c>
      <c r="J10" s="352">
        <v>69</v>
      </c>
      <c r="K10" s="354">
        <v>399</v>
      </c>
      <c r="L10" s="353">
        <v>43</v>
      </c>
      <c r="M10" s="353">
        <v>448</v>
      </c>
      <c r="N10" s="352">
        <v>1408</v>
      </c>
      <c r="O10" s="354">
        <v>325</v>
      </c>
      <c r="P10" s="352">
        <v>1799</v>
      </c>
      <c r="Q10" s="354">
        <v>284</v>
      </c>
      <c r="R10" s="353">
        <v>151</v>
      </c>
      <c r="S10" s="353">
        <v>217</v>
      </c>
      <c r="T10" s="352">
        <v>81</v>
      </c>
      <c r="U10" s="354">
        <v>423</v>
      </c>
      <c r="V10" s="353">
        <v>49</v>
      </c>
      <c r="W10" s="353">
        <v>319</v>
      </c>
      <c r="X10" s="352">
        <v>91</v>
      </c>
      <c r="Y10" s="354">
        <v>157</v>
      </c>
      <c r="Z10" s="353">
        <v>581</v>
      </c>
      <c r="AA10" s="353">
        <v>88</v>
      </c>
      <c r="AB10" s="352">
        <v>368</v>
      </c>
      <c r="AC10" s="354">
        <v>75</v>
      </c>
      <c r="AD10" s="353">
        <v>161</v>
      </c>
      <c r="AE10" s="353">
        <v>270</v>
      </c>
      <c r="AF10" s="352">
        <v>192</v>
      </c>
      <c r="AG10" s="354">
        <v>0</v>
      </c>
      <c r="AH10" s="353">
        <v>974</v>
      </c>
      <c r="AI10" s="353">
        <v>81</v>
      </c>
      <c r="AJ10" s="352">
        <v>144</v>
      </c>
      <c r="AK10" s="354">
        <v>66</v>
      </c>
      <c r="AL10" s="353">
        <v>58</v>
      </c>
      <c r="AM10" s="353">
        <v>43</v>
      </c>
      <c r="AN10" s="352">
        <v>20</v>
      </c>
      <c r="AO10" s="354">
        <v>13</v>
      </c>
      <c r="AP10" s="353">
        <v>73</v>
      </c>
      <c r="AQ10" s="353">
        <v>145</v>
      </c>
      <c r="AR10" s="355">
        <v>48</v>
      </c>
    </row>
    <row r="11" spans="1:44" x14ac:dyDescent="0.2">
      <c r="A11" s="349" t="s">
        <v>225</v>
      </c>
      <c r="B11" s="350" t="s">
        <v>268</v>
      </c>
      <c r="C11" s="351">
        <v>15830</v>
      </c>
      <c r="D11" s="352">
        <f t="shared" si="0"/>
        <v>1747</v>
      </c>
      <c r="E11" s="353">
        <v>1704</v>
      </c>
      <c r="F11" s="352">
        <v>1404</v>
      </c>
      <c r="G11" s="354">
        <v>650</v>
      </c>
      <c r="H11" s="353">
        <v>317</v>
      </c>
      <c r="I11" s="353">
        <v>80</v>
      </c>
      <c r="J11" s="352">
        <v>14</v>
      </c>
      <c r="K11" s="354">
        <v>837</v>
      </c>
      <c r="L11" s="353">
        <v>69</v>
      </c>
      <c r="M11" s="353">
        <v>477</v>
      </c>
      <c r="N11" s="352">
        <v>571</v>
      </c>
      <c r="O11" s="354">
        <v>100</v>
      </c>
      <c r="P11" s="352">
        <v>142</v>
      </c>
      <c r="Q11" s="354">
        <v>49</v>
      </c>
      <c r="R11" s="353">
        <v>518</v>
      </c>
      <c r="S11" s="353">
        <v>621</v>
      </c>
      <c r="T11" s="352">
        <v>86</v>
      </c>
      <c r="U11" s="354">
        <v>540</v>
      </c>
      <c r="V11" s="353">
        <v>375</v>
      </c>
      <c r="W11" s="353">
        <v>762</v>
      </c>
      <c r="X11" s="352">
        <v>262</v>
      </c>
      <c r="Y11" s="354">
        <v>91</v>
      </c>
      <c r="Z11" s="353">
        <v>1234</v>
      </c>
      <c r="AA11" s="353">
        <v>113</v>
      </c>
      <c r="AB11" s="352">
        <v>108</v>
      </c>
      <c r="AC11" s="354">
        <v>27</v>
      </c>
      <c r="AD11" s="353">
        <v>619</v>
      </c>
      <c r="AE11" s="353">
        <v>651</v>
      </c>
      <c r="AF11" s="352">
        <v>610</v>
      </c>
      <c r="AG11" s="354">
        <v>10</v>
      </c>
      <c r="AH11" s="353">
        <v>114</v>
      </c>
      <c r="AI11" s="353">
        <v>242</v>
      </c>
      <c r="AJ11" s="352">
        <v>61</v>
      </c>
      <c r="AK11" s="354">
        <v>60</v>
      </c>
      <c r="AL11" s="353">
        <v>236</v>
      </c>
      <c r="AM11" s="353">
        <v>143</v>
      </c>
      <c r="AN11" s="352">
        <v>73</v>
      </c>
      <c r="AO11" s="354">
        <v>41</v>
      </c>
      <c r="AP11" s="353">
        <v>47</v>
      </c>
      <c r="AQ11" s="353">
        <v>16</v>
      </c>
      <c r="AR11" s="355">
        <v>9</v>
      </c>
    </row>
    <row r="12" spans="1:44" x14ac:dyDescent="0.2">
      <c r="A12" s="349" t="s">
        <v>226</v>
      </c>
      <c r="B12" s="350" t="s">
        <v>29</v>
      </c>
      <c r="C12" s="351">
        <v>27385</v>
      </c>
      <c r="D12" s="352">
        <f t="shared" si="0"/>
        <v>3721</v>
      </c>
      <c r="E12" s="353">
        <v>4289</v>
      </c>
      <c r="F12" s="352">
        <v>4057</v>
      </c>
      <c r="G12" s="354">
        <v>726</v>
      </c>
      <c r="H12" s="353">
        <v>844</v>
      </c>
      <c r="I12" s="353">
        <v>68</v>
      </c>
      <c r="J12" s="352">
        <v>237</v>
      </c>
      <c r="K12" s="354">
        <v>948</v>
      </c>
      <c r="L12" s="353">
        <v>140</v>
      </c>
      <c r="M12" s="353">
        <v>164</v>
      </c>
      <c r="N12" s="352">
        <v>618</v>
      </c>
      <c r="O12" s="354">
        <v>1941</v>
      </c>
      <c r="P12" s="352">
        <v>12</v>
      </c>
      <c r="Q12" s="354">
        <v>76</v>
      </c>
      <c r="R12" s="353">
        <v>369</v>
      </c>
      <c r="S12" s="353">
        <v>1815</v>
      </c>
      <c r="T12" s="352">
        <v>165</v>
      </c>
      <c r="U12" s="354">
        <v>611</v>
      </c>
      <c r="V12" s="353">
        <v>1519</v>
      </c>
      <c r="W12" s="353">
        <v>62</v>
      </c>
      <c r="X12" s="352">
        <v>492</v>
      </c>
      <c r="Y12" s="354">
        <v>101</v>
      </c>
      <c r="Z12" s="353">
        <v>792</v>
      </c>
      <c r="AA12" s="353">
        <v>0</v>
      </c>
      <c r="AB12" s="352">
        <v>125</v>
      </c>
      <c r="AC12" s="354">
        <v>111</v>
      </c>
      <c r="AD12" s="353">
        <v>39</v>
      </c>
      <c r="AE12" s="353">
        <v>596</v>
      </c>
      <c r="AF12" s="352">
        <v>931</v>
      </c>
      <c r="AG12" s="354">
        <v>56</v>
      </c>
      <c r="AH12" s="353">
        <v>3</v>
      </c>
      <c r="AI12" s="353">
        <v>135</v>
      </c>
      <c r="AJ12" s="352">
        <v>816</v>
      </c>
      <c r="AK12" s="354">
        <v>60</v>
      </c>
      <c r="AL12" s="353">
        <v>673</v>
      </c>
      <c r="AM12" s="353">
        <v>21</v>
      </c>
      <c r="AN12" s="352">
        <v>0</v>
      </c>
      <c r="AO12" s="354">
        <v>51</v>
      </c>
      <c r="AP12" s="353">
        <v>1</v>
      </c>
      <c r="AQ12" s="353">
        <v>0</v>
      </c>
      <c r="AR12" s="355">
        <v>0</v>
      </c>
    </row>
    <row r="13" spans="1:44" x14ac:dyDescent="0.2">
      <c r="A13" s="349" t="s">
        <v>227</v>
      </c>
      <c r="B13" s="350" t="s">
        <v>30</v>
      </c>
      <c r="C13" s="351">
        <v>1491</v>
      </c>
      <c r="D13" s="352">
        <f t="shared" si="0"/>
        <v>382</v>
      </c>
      <c r="E13" s="353">
        <v>83</v>
      </c>
      <c r="F13" s="352">
        <v>281</v>
      </c>
      <c r="G13" s="354">
        <v>25</v>
      </c>
      <c r="H13" s="353">
        <v>33</v>
      </c>
      <c r="I13" s="353">
        <v>3</v>
      </c>
      <c r="J13" s="352">
        <v>0</v>
      </c>
      <c r="K13" s="354">
        <v>10</v>
      </c>
      <c r="L13" s="353">
        <v>0</v>
      </c>
      <c r="M13" s="353">
        <v>0</v>
      </c>
      <c r="N13" s="352">
        <v>395</v>
      </c>
      <c r="O13" s="354">
        <v>68</v>
      </c>
      <c r="P13" s="352">
        <v>10</v>
      </c>
      <c r="Q13" s="354">
        <v>10</v>
      </c>
      <c r="R13" s="353">
        <v>20</v>
      </c>
      <c r="S13" s="353">
        <v>0</v>
      </c>
      <c r="T13" s="352">
        <v>0</v>
      </c>
      <c r="U13" s="354">
        <v>28</v>
      </c>
      <c r="V13" s="353">
        <v>43</v>
      </c>
      <c r="W13" s="353">
        <v>0</v>
      </c>
      <c r="X13" s="352">
        <v>0</v>
      </c>
      <c r="Y13" s="354">
        <v>3</v>
      </c>
      <c r="Z13" s="353">
        <v>25</v>
      </c>
      <c r="AA13" s="353">
        <v>0</v>
      </c>
      <c r="AB13" s="352">
        <v>8</v>
      </c>
      <c r="AC13" s="354">
        <v>6</v>
      </c>
      <c r="AD13" s="353">
        <v>22</v>
      </c>
      <c r="AE13" s="353">
        <v>9</v>
      </c>
      <c r="AF13" s="352">
        <v>2</v>
      </c>
      <c r="AG13" s="354">
        <v>0</v>
      </c>
      <c r="AH13" s="353">
        <v>0</v>
      </c>
      <c r="AI13" s="353">
        <v>0</v>
      </c>
      <c r="AJ13" s="352">
        <v>0</v>
      </c>
      <c r="AK13" s="354">
        <v>0</v>
      </c>
      <c r="AL13" s="353">
        <v>0</v>
      </c>
      <c r="AM13" s="353">
        <v>10</v>
      </c>
      <c r="AN13" s="352">
        <v>15</v>
      </c>
      <c r="AO13" s="354">
        <v>0</v>
      </c>
      <c r="AP13" s="353">
        <v>0</v>
      </c>
      <c r="AQ13" s="353">
        <v>0</v>
      </c>
      <c r="AR13" s="355">
        <v>0</v>
      </c>
    </row>
    <row r="14" spans="1:44" x14ac:dyDescent="0.2">
      <c r="A14" s="349" t="s">
        <v>2</v>
      </c>
      <c r="B14" s="350" t="s">
        <v>535</v>
      </c>
      <c r="C14" s="351">
        <v>24915</v>
      </c>
      <c r="D14" s="352">
        <f t="shared" si="0"/>
        <v>6656</v>
      </c>
      <c r="E14" s="353">
        <v>2168</v>
      </c>
      <c r="F14" s="352">
        <v>1733</v>
      </c>
      <c r="G14" s="354">
        <v>961</v>
      </c>
      <c r="H14" s="353">
        <v>293</v>
      </c>
      <c r="I14" s="353">
        <v>25</v>
      </c>
      <c r="J14" s="352">
        <v>29</v>
      </c>
      <c r="K14" s="354">
        <v>950</v>
      </c>
      <c r="L14" s="353">
        <v>62</v>
      </c>
      <c r="M14" s="353">
        <v>918</v>
      </c>
      <c r="N14" s="352">
        <v>1337</v>
      </c>
      <c r="O14" s="354">
        <v>203</v>
      </c>
      <c r="P14" s="352">
        <v>265</v>
      </c>
      <c r="Q14" s="354">
        <v>175</v>
      </c>
      <c r="R14" s="353">
        <v>446</v>
      </c>
      <c r="S14" s="353">
        <v>207</v>
      </c>
      <c r="T14" s="352">
        <v>48</v>
      </c>
      <c r="U14" s="354">
        <v>668</v>
      </c>
      <c r="V14" s="353">
        <v>971</v>
      </c>
      <c r="W14" s="353">
        <v>882</v>
      </c>
      <c r="X14" s="352">
        <v>501</v>
      </c>
      <c r="Y14" s="354">
        <v>36</v>
      </c>
      <c r="Z14" s="353">
        <v>1022</v>
      </c>
      <c r="AA14" s="353">
        <v>90</v>
      </c>
      <c r="AB14" s="352">
        <v>191</v>
      </c>
      <c r="AC14" s="354">
        <v>46</v>
      </c>
      <c r="AD14" s="353">
        <v>238</v>
      </c>
      <c r="AE14" s="353">
        <v>747</v>
      </c>
      <c r="AF14" s="352">
        <v>1321</v>
      </c>
      <c r="AG14" s="354">
        <v>0</v>
      </c>
      <c r="AH14" s="353">
        <v>250</v>
      </c>
      <c r="AI14" s="353">
        <v>512</v>
      </c>
      <c r="AJ14" s="352">
        <v>124</v>
      </c>
      <c r="AK14" s="354">
        <v>173</v>
      </c>
      <c r="AL14" s="353">
        <v>407</v>
      </c>
      <c r="AM14" s="353">
        <v>18</v>
      </c>
      <c r="AN14" s="352">
        <v>35</v>
      </c>
      <c r="AO14" s="354">
        <v>164</v>
      </c>
      <c r="AP14" s="353">
        <v>38</v>
      </c>
      <c r="AQ14" s="353">
        <v>2</v>
      </c>
      <c r="AR14" s="355">
        <v>3</v>
      </c>
    </row>
    <row r="15" spans="1:44" x14ac:dyDescent="0.2">
      <c r="A15" s="349" t="s">
        <v>3</v>
      </c>
      <c r="B15" s="350" t="s">
        <v>31</v>
      </c>
      <c r="C15" s="351">
        <v>10880</v>
      </c>
      <c r="D15" s="352">
        <f t="shared" si="0"/>
        <v>771</v>
      </c>
      <c r="E15" s="353">
        <v>1251</v>
      </c>
      <c r="F15" s="352">
        <v>1443</v>
      </c>
      <c r="G15" s="354">
        <v>296</v>
      </c>
      <c r="H15" s="353">
        <v>203</v>
      </c>
      <c r="I15" s="353">
        <v>17</v>
      </c>
      <c r="J15" s="352">
        <v>12</v>
      </c>
      <c r="K15" s="354">
        <v>196</v>
      </c>
      <c r="L15" s="353">
        <v>32</v>
      </c>
      <c r="M15" s="353">
        <v>216</v>
      </c>
      <c r="N15" s="352">
        <v>146</v>
      </c>
      <c r="O15" s="354">
        <v>830</v>
      </c>
      <c r="P15" s="352">
        <v>167</v>
      </c>
      <c r="Q15" s="354">
        <v>19</v>
      </c>
      <c r="R15" s="353">
        <v>109</v>
      </c>
      <c r="S15" s="353">
        <v>1449</v>
      </c>
      <c r="T15" s="352">
        <v>93</v>
      </c>
      <c r="U15" s="354">
        <v>308</v>
      </c>
      <c r="V15" s="353">
        <v>31</v>
      </c>
      <c r="W15" s="353">
        <v>271</v>
      </c>
      <c r="X15" s="352">
        <v>205</v>
      </c>
      <c r="Y15" s="354">
        <v>103</v>
      </c>
      <c r="Z15" s="353">
        <v>319</v>
      </c>
      <c r="AA15" s="353">
        <v>846</v>
      </c>
      <c r="AB15" s="352">
        <v>56</v>
      </c>
      <c r="AC15" s="354">
        <v>153</v>
      </c>
      <c r="AD15" s="353">
        <v>75</v>
      </c>
      <c r="AE15" s="353">
        <v>318</v>
      </c>
      <c r="AF15" s="352">
        <v>133</v>
      </c>
      <c r="AG15" s="354">
        <v>35</v>
      </c>
      <c r="AH15" s="353">
        <v>42</v>
      </c>
      <c r="AI15" s="353">
        <v>44</v>
      </c>
      <c r="AJ15" s="352">
        <v>317</v>
      </c>
      <c r="AK15" s="354">
        <v>85</v>
      </c>
      <c r="AL15" s="353">
        <v>52</v>
      </c>
      <c r="AM15" s="353">
        <v>47</v>
      </c>
      <c r="AN15" s="352">
        <v>5</v>
      </c>
      <c r="AO15" s="354">
        <v>5</v>
      </c>
      <c r="AP15" s="353">
        <v>109</v>
      </c>
      <c r="AQ15" s="353">
        <v>39</v>
      </c>
      <c r="AR15" s="355">
        <v>32</v>
      </c>
    </row>
    <row r="16" spans="1:44" x14ac:dyDescent="0.2">
      <c r="A16" s="349" t="s">
        <v>4</v>
      </c>
      <c r="B16" s="350" t="s">
        <v>32</v>
      </c>
      <c r="C16" s="351">
        <v>23687</v>
      </c>
      <c r="D16" s="352">
        <f t="shared" si="0"/>
        <v>4316</v>
      </c>
      <c r="E16" s="353">
        <v>6480</v>
      </c>
      <c r="F16" s="352">
        <v>3271</v>
      </c>
      <c r="G16" s="354">
        <v>65</v>
      </c>
      <c r="H16" s="353">
        <v>247</v>
      </c>
      <c r="I16" s="353">
        <v>15</v>
      </c>
      <c r="J16" s="352">
        <v>0</v>
      </c>
      <c r="K16" s="354">
        <v>1254</v>
      </c>
      <c r="L16" s="353">
        <v>85</v>
      </c>
      <c r="M16" s="353">
        <v>34</v>
      </c>
      <c r="N16" s="352">
        <v>5085</v>
      </c>
      <c r="O16" s="354">
        <v>11</v>
      </c>
      <c r="P16" s="352">
        <v>61</v>
      </c>
      <c r="Q16" s="354">
        <v>3</v>
      </c>
      <c r="R16" s="353">
        <v>157</v>
      </c>
      <c r="S16" s="353">
        <v>152</v>
      </c>
      <c r="T16" s="352">
        <v>156</v>
      </c>
      <c r="U16" s="354">
        <v>717</v>
      </c>
      <c r="V16" s="353">
        <v>61</v>
      </c>
      <c r="W16" s="353">
        <v>473</v>
      </c>
      <c r="X16" s="352">
        <v>56</v>
      </c>
      <c r="Y16" s="354">
        <v>17</v>
      </c>
      <c r="Z16" s="353">
        <v>38</v>
      </c>
      <c r="AA16" s="353">
        <v>13</v>
      </c>
      <c r="AB16" s="352">
        <v>105</v>
      </c>
      <c r="AC16" s="354">
        <v>31</v>
      </c>
      <c r="AD16" s="353">
        <v>11</v>
      </c>
      <c r="AE16" s="353">
        <v>53</v>
      </c>
      <c r="AF16" s="352">
        <v>96</v>
      </c>
      <c r="AG16" s="354">
        <v>13</v>
      </c>
      <c r="AH16" s="353">
        <v>82</v>
      </c>
      <c r="AI16" s="353">
        <v>122</v>
      </c>
      <c r="AJ16" s="352">
        <v>165</v>
      </c>
      <c r="AK16" s="354">
        <v>16</v>
      </c>
      <c r="AL16" s="353">
        <v>40</v>
      </c>
      <c r="AM16" s="353">
        <v>0</v>
      </c>
      <c r="AN16" s="352">
        <v>95</v>
      </c>
      <c r="AO16" s="354">
        <v>3</v>
      </c>
      <c r="AP16" s="353">
        <v>88</v>
      </c>
      <c r="AQ16" s="353">
        <v>0</v>
      </c>
      <c r="AR16" s="355">
        <v>0</v>
      </c>
    </row>
    <row r="17" spans="1:44" x14ac:dyDescent="0.2">
      <c r="A17" s="349" t="s">
        <v>5</v>
      </c>
      <c r="B17" s="350" t="s">
        <v>33</v>
      </c>
      <c r="C17" s="351">
        <v>6870</v>
      </c>
      <c r="D17" s="352">
        <f t="shared" si="0"/>
        <v>978</v>
      </c>
      <c r="E17" s="353">
        <v>690</v>
      </c>
      <c r="F17" s="352">
        <v>1893</v>
      </c>
      <c r="G17" s="354">
        <v>406</v>
      </c>
      <c r="H17" s="353">
        <v>50</v>
      </c>
      <c r="I17" s="353">
        <v>4</v>
      </c>
      <c r="J17" s="352">
        <v>9</v>
      </c>
      <c r="K17" s="354">
        <v>114</v>
      </c>
      <c r="L17" s="353">
        <v>65</v>
      </c>
      <c r="M17" s="353">
        <v>353</v>
      </c>
      <c r="N17" s="352">
        <v>292</v>
      </c>
      <c r="O17" s="354">
        <v>89</v>
      </c>
      <c r="P17" s="352">
        <v>0</v>
      </c>
      <c r="Q17" s="354">
        <v>68</v>
      </c>
      <c r="R17" s="353">
        <v>102</v>
      </c>
      <c r="S17" s="353">
        <v>167</v>
      </c>
      <c r="T17" s="352">
        <v>48</v>
      </c>
      <c r="U17" s="354">
        <v>78</v>
      </c>
      <c r="V17" s="353">
        <v>376</v>
      </c>
      <c r="W17" s="353">
        <v>81</v>
      </c>
      <c r="X17" s="352">
        <v>9</v>
      </c>
      <c r="Y17" s="354">
        <v>6</v>
      </c>
      <c r="Z17" s="353">
        <v>241</v>
      </c>
      <c r="AA17" s="353">
        <v>1</v>
      </c>
      <c r="AB17" s="352">
        <v>67</v>
      </c>
      <c r="AC17" s="354">
        <v>7</v>
      </c>
      <c r="AD17" s="353">
        <v>33</v>
      </c>
      <c r="AE17" s="353">
        <v>145</v>
      </c>
      <c r="AF17" s="352">
        <v>45</v>
      </c>
      <c r="AG17" s="354">
        <v>0</v>
      </c>
      <c r="AH17" s="353">
        <v>146</v>
      </c>
      <c r="AI17" s="353">
        <v>33</v>
      </c>
      <c r="AJ17" s="352">
        <v>173</v>
      </c>
      <c r="AK17" s="354">
        <v>4</v>
      </c>
      <c r="AL17" s="353">
        <v>41</v>
      </c>
      <c r="AM17" s="353">
        <v>12</v>
      </c>
      <c r="AN17" s="352">
        <v>0</v>
      </c>
      <c r="AO17" s="354">
        <v>0</v>
      </c>
      <c r="AP17" s="353">
        <v>35</v>
      </c>
      <c r="AQ17" s="353">
        <v>9</v>
      </c>
      <c r="AR17" s="355">
        <v>0</v>
      </c>
    </row>
    <row r="18" spans="1:44" x14ac:dyDescent="0.2">
      <c r="A18" s="349" t="s">
        <v>6</v>
      </c>
      <c r="B18" s="350" t="s">
        <v>34</v>
      </c>
      <c r="C18" s="351">
        <v>39164</v>
      </c>
      <c r="D18" s="352">
        <f t="shared" si="0"/>
        <v>4594</v>
      </c>
      <c r="E18" s="353">
        <v>4229</v>
      </c>
      <c r="F18" s="352">
        <v>5784</v>
      </c>
      <c r="G18" s="354">
        <v>4259</v>
      </c>
      <c r="H18" s="353">
        <v>366</v>
      </c>
      <c r="I18" s="353">
        <v>169</v>
      </c>
      <c r="J18" s="352">
        <v>6</v>
      </c>
      <c r="K18" s="354">
        <v>1663</v>
      </c>
      <c r="L18" s="353">
        <v>292</v>
      </c>
      <c r="M18" s="353">
        <v>663</v>
      </c>
      <c r="N18" s="352">
        <v>1310</v>
      </c>
      <c r="O18" s="354">
        <v>496</v>
      </c>
      <c r="P18" s="352">
        <v>421</v>
      </c>
      <c r="Q18" s="354">
        <v>214</v>
      </c>
      <c r="R18" s="353">
        <v>2556</v>
      </c>
      <c r="S18" s="353">
        <v>844</v>
      </c>
      <c r="T18" s="352">
        <v>442</v>
      </c>
      <c r="U18" s="354">
        <v>1605</v>
      </c>
      <c r="V18" s="353">
        <v>291</v>
      </c>
      <c r="W18" s="353">
        <v>1777</v>
      </c>
      <c r="X18" s="352">
        <v>346</v>
      </c>
      <c r="Y18" s="354">
        <v>162</v>
      </c>
      <c r="Z18" s="353">
        <v>773</v>
      </c>
      <c r="AA18" s="353">
        <v>115</v>
      </c>
      <c r="AB18" s="352">
        <v>1359</v>
      </c>
      <c r="AC18" s="354">
        <v>63</v>
      </c>
      <c r="AD18" s="353">
        <v>212</v>
      </c>
      <c r="AE18" s="353">
        <v>587</v>
      </c>
      <c r="AF18" s="352">
        <v>587</v>
      </c>
      <c r="AG18" s="354">
        <v>108</v>
      </c>
      <c r="AH18" s="353">
        <v>278</v>
      </c>
      <c r="AI18" s="353">
        <v>502</v>
      </c>
      <c r="AJ18" s="352">
        <v>521</v>
      </c>
      <c r="AK18" s="354">
        <v>635</v>
      </c>
      <c r="AL18" s="353">
        <v>545</v>
      </c>
      <c r="AM18" s="353">
        <v>4</v>
      </c>
      <c r="AN18" s="352">
        <v>91</v>
      </c>
      <c r="AO18" s="354">
        <v>83</v>
      </c>
      <c r="AP18" s="353">
        <v>160</v>
      </c>
      <c r="AQ18" s="353">
        <v>28</v>
      </c>
      <c r="AR18" s="355">
        <v>24</v>
      </c>
    </row>
    <row r="19" spans="1:44" x14ac:dyDescent="0.2">
      <c r="A19" s="349" t="s">
        <v>7</v>
      </c>
      <c r="B19" s="350" t="s">
        <v>269</v>
      </c>
      <c r="C19" s="351">
        <v>31734</v>
      </c>
      <c r="D19" s="352">
        <f t="shared" si="0"/>
        <v>9431</v>
      </c>
      <c r="E19" s="353">
        <v>2932</v>
      </c>
      <c r="F19" s="352">
        <v>2245</v>
      </c>
      <c r="G19" s="354">
        <v>538</v>
      </c>
      <c r="H19" s="353">
        <v>190</v>
      </c>
      <c r="I19" s="353">
        <v>177</v>
      </c>
      <c r="J19" s="352">
        <v>21</v>
      </c>
      <c r="K19" s="354">
        <v>670</v>
      </c>
      <c r="L19" s="353">
        <v>749</v>
      </c>
      <c r="M19" s="353">
        <v>157</v>
      </c>
      <c r="N19" s="352">
        <v>1315</v>
      </c>
      <c r="O19" s="354">
        <v>27</v>
      </c>
      <c r="P19" s="352">
        <v>88</v>
      </c>
      <c r="Q19" s="354">
        <v>67</v>
      </c>
      <c r="R19" s="353">
        <v>264</v>
      </c>
      <c r="S19" s="353">
        <v>7743</v>
      </c>
      <c r="T19" s="352">
        <v>153</v>
      </c>
      <c r="U19" s="354">
        <v>319</v>
      </c>
      <c r="V19" s="353">
        <v>52</v>
      </c>
      <c r="W19" s="353">
        <v>1661</v>
      </c>
      <c r="X19" s="352">
        <v>178</v>
      </c>
      <c r="Y19" s="354">
        <v>37</v>
      </c>
      <c r="Z19" s="353">
        <v>40</v>
      </c>
      <c r="AA19" s="353">
        <v>81</v>
      </c>
      <c r="AB19" s="352">
        <v>122</v>
      </c>
      <c r="AC19" s="354">
        <v>21</v>
      </c>
      <c r="AD19" s="353">
        <v>49</v>
      </c>
      <c r="AE19" s="353">
        <v>794</v>
      </c>
      <c r="AF19" s="352">
        <v>606</v>
      </c>
      <c r="AG19" s="354">
        <v>13</v>
      </c>
      <c r="AH19" s="353">
        <v>98</v>
      </c>
      <c r="AI19" s="353">
        <v>135</v>
      </c>
      <c r="AJ19" s="352">
        <v>607</v>
      </c>
      <c r="AK19" s="354">
        <v>12</v>
      </c>
      <c r="AL19" s="353">
        <v>52</v>
      </c>
      <c r="AM19" s="353">
        <v>4</v>
      </c>
      <c r="AN19" s="352">
        <v>46</v>
      </c>
      <c r="AO19" s="354">
        <v>3</v>
      </c>
      <c r="AP19" s="353">
        <v>8</v>
      </c>
      <c r="AQ19" s="353">
        <v>24</v>
      </c>
      <c r="AR19" s="355">
        <v>5</v>
      </c>
    </row>
    <row r="20" spans="1:44" x14ac:dyDescent="0.2">
      <c r="A20" s="349" t="s">
        <v>8</v>
      </c>
      <c r="B20" s="350" t="s">
        <v>270</v>
      </c>
      <c r="C20" s="351">
        <v>30254</v>
      </c>
      <c r="D20" s="352">
        <f t="shared" si="0"/>
        <v>5601</v>
      </c>
      <c r="E20" s="353">
        <v>1875</v>
      </c>
      <c r="F20" s="352">
        <v>5058</v>
      </c>
      <c r="G20" s="354">
        <v>4761</v>
      </c>
      <c r="H20" s="353">
        <v>590</v>
      </c>
      <c r="I20" s="353">
        <v>599</v>
      </c>
      <c r="J20" s="352">
        <v>24</v>
      </c>
      <c r="K20" s="354">
        <v>1375</v>
      </c>
      <c r="L20" s="353">
        <v>40</v>
      </c>
      <c r="M20" s="353">
        <v>187</v>
      </c>
      <c r="N20" s="352">
        <v>1544</v>
      </c>
      <c r="O20" s="354">
        <v>123</v>
      </c>
      <c r="P20" s="352">
        <v>249</v>
      </c>
      <c r="Q20" s="354">
        <v>132</v>
      </c>
      <c r="R20" s="353">
        <v>1052</v>
      </c>
      <c r="S20" s="353">
        <v>235</v>
      </c>
      <c r="T20" s="352">
        <v>693</v>
      </c>
      <c r="U20" s="354">
        <v>264</v>
      </c>
      <c r="V20" s="353">
        <v>211</v>
      </c>
      <c r="W20" s="353">
        <v>950</v>
      </c>
      <c r="X20" s="352">
        <v>158</v>
      </c>
      <c r="Y20" s="354">
        <v>251</v>
      </c>
      <c r="Z20" s="353">
        <v>210</v>
      </c>
      <c r="AA20" s="353">
        <v>250</v>
      </c>
      <c r="AB20" s="352">
        <v>205</v>
      </c>
      <c r="AC20" s="354">
        <v>103</v>
      </c>
      <c r="AD20" s="353">
        <v>55</v>
      </c>
      <c r="AE20" s="353">
        <v>583</v>
      </c>
      <c r="AF20" s="352">
        <v>268</v>
      </c>
      <c r="AG20" s="354">
        <v>0</v>
      </c>
      <c r="AH20" s="353">
        <v>164</v>
      </c>
      <c r="AI20" s="353">
        <v>892</v>
      </c>
      <c r="AJ20" s="352">
        <v>1214</v>
      </c>
      <c r="AK20" s="354">
        <v>52</v>
      </c>
      <c r="AL20" s="353">
        <v>148</v>
      </c>
      <c r="AM20" s="353">
        <v>8</v>
      </c>
      <c r="AN20" s="352">
        <v>18</v>
      </c>
      <c r="AO20" s="354">
        <v>25</v>
      </c>
      <c r="AP20" s="353">
        <v>10</v>
      </c>
      <c r="AQ20" s="353">
        <v>22</v>
      </c>
      <c r="AR20" s="355">
        <v>55</v>
      </c>
    </row>
    <row r="21" spans="1:44" x14ac:dyDescent="0.2">
      <c r="A21" s="349" t="s">
        <v>9</v>
      </c>
      <c r="B21" s="350" t="s">
        <v>271</v>
      </c>
      <c r="C21" s="351">
        <v>10720</v>
      </c>
      <c r="D21" s="352">
        <f t="shared" si="0"/>
        <v>2732</v>
      </c>
      <c r="E21" s="353">
        <v>2506</v>
      </c>
      <c r="F21" s="352">
        <v>617</v>
      </c>
      <c r="G21" s="354">
        <v>725</v>
      </c>
      <c r="H21" s="353">
        <v>663</v>
      </c>
      <c r="I21" s="353">
        <v>0</v>
      </c>
      <c r="J21" s="352">
        <v>66</v>
      </c>
      <c r="K21" s="354">
        <v>232</v>
      </c>
      <c r="L21" s="353">
        <v>31</v>
      </c>
      <c r="M21" s="353">
        <v>184</v>
      </c>
      <c r="N21" s="352">
        <v>278</v>
      </c>
      <c r="O21" s="354">
        <v>1</v>
      </c>
      <c r="P21" s="352">
        <v>15</v>
      </c>
      <c r="Q21" s="354">
        <v>649</v>
      </c>
      <c r="R21" s="353">
        <v>142</v>
      </c>
      <c r="S21" s="353">
        <v>49</v>
      </c>
      <c r="T21" s="352">
        <v>67</v>
      </c>
      <c r="U21" s="354">
        <v>0</v>
      </c>
      <c r="V21" s="353">
        <v>43</v>
      </c>
      <c r="W21" s="353">
        <v>151</v>
      </c>
      <c r="X21" s="352">
        <v>109</v>
      </c>
      <c r="Y21" s="354">
        <v>7</v>
      </c>
      <c r="Z21" s="353">
        <v>10</v>
      </c>
      <c r="AA21" s="353">
        <v>60</v>
      </c>
      <c r="AB21" s="352">
        <v>0</v>
      </c>
      <c r="AC21" s="354">
        <v>9</v>
      </c>
      <c r="AD21" s="353">
        <v>69</v>
      </c>
      <c r="AE21" s="353">
        <v>7</v>
      </c>
      <c r="AF21" s="352">
        <v>112</v>
      </c>
      <c r="AG21" s="354">
        <v>3</v>
      </c>
      <c r="AH21" s="353">
        <v>235</v>
      </c>
      <c r="AI21" s="353">
        <v>9</v>
      </c>
      <c r="AJ21" s="352">
        <v>69</v>
      </c>
      <c r="AK21" s="354">
        <v>202</v>
      </c>
      <c r="AL21" s="353">
        <v>529</v>
      </c>
      <c r="AM21" s="353">
        <v>0</v>
      </c>
      <c r="AN21" s="352">
        <v>0</v>
      </c>
      <c r="AO21" s="354">
        <v>10</v>
      </c>
      <c r="AP21" s="353">
        <v>102</v>
      </c>
      <c r="AQ21" s="353">
        <v>27</v>
      </c>
      <c r="AR21" s="355">
        <v>0</v>
      </c>
    </row>
    <row r="22" spans="1:44" x14ac:dyDescent="0.2">
      <c r="A22" s="349" t="s">
        <v>10</v>
      </c>
      <c r="B22" s="350" t="s">
        <v>281</v>
      </c>
      <c r="C22" s="351">
        <v>11196</v>
      </c>
      <c r="D22" s="352">
        <f t="shared" si="0"/>
        <v>1058</v>
      </c>
      <c r="E22" s="353">
        <v>1505</v>
      </c>
      <c r="F22" s="352">
        <v>1466</v>
      </c>
      <c r="G22" s="354">
        <v>514</v>
      </c>
      <c r="H22" s="353">
        <v>147</v>
      </c>
      <c r="I22" s="353">
        <v>14</v>
      </c>
      <c r="J22" s="352">
        <v>13</v>
      </c>
      <c r="K22" s="354">
        <v>1254</v>
      </c>
      <c r="L22" s="353">
        <v>48</v>
      </c>
      <c r="M22" s="353">
        <v>266</v>
      </c>
      <c r="N22" s="352">
        <v>162</v>
      </c>
      <c r="O22" s="354">
        <v>213</v>
      </c>
      <c r="P22" s="352">
        <v>152</v>
      </c>
      <c r="Q22" s="354">
        <v>104</v>
      </c>
      <c r="R22" s="353">
        <v>51</v>
      </c>
      <c r="S22" s="353">
        <v>8</v>
      </c>
      <c r="T22" s="352">
        <v>72</v>
      </c>
      <c r="U22" s="354">
        <v>142</v>
      </c>
      <c r="V22" s="353">
        <v>137</v>
      </c>
      <c r="W22" s="353">
        <v>93</v>
      </c>
      <c r="X22" s="352">
        <v>165</v>
      </c>
      <c r="Y22" s="354">
        <v>31</v>
      </c>
      <c r="Z22" s="353">
        <v>376</v>
      </c>
      <c r="AA22" s="353">
        <v>35</v>
      </c>
      <c r="AB22" s="352">
        <v>108</v>
      </c>
      <c r="AC22" s="354">
        <v>2</v>
      </c>
      <c r="AD22" s="353">
        <v>13</v>
      </c>
      <c r="AE22" s="353">
        <v>452</v>
      </c>
      <c r="AF22" s="352">
        <v>248</v>
      </c>
      <c r="AG22" s="354">
        <v>319</v>
      </c>
      <c r="AH22" s="353">
        <v>163</v>
      </c>
      <c r="AI22" s="353">
        <v>3</v>
      </c>
      <c r="AJ22" s="352">
        <v>2</v>
      </c>
      <c r="AK22" s="354">
        <v>6</v>
      </c>
      <c r="AL22" s="353">
        <v>2</v>
      </c>
      <c r="AM22" s="353">
        <v>0</v>
      </c>
      <c r="AN22" s="352">
        <v>1567</v>
      </c>
      <c r="AO22" s="354">
        <v>18</v>
      </c>
      <c r="AP22" s="353">
        <v>164</v>
      </c>
      <c r="AQ22" s="353">
        <v>103</v>
      </c>
      <c r="AR22" s="355">
        <v>0</v>
      </c>
    </row>
    <row r="23" spans="1:44" x14ac:dyDescent="0.2">
      <c r="A23" s="349" t="s">
        <v>11</v>
      </c>
      <c r="B23" s="350" t="s">
        <v>35</v>
      </c>
      <c r="C23" s="351">
        <v>38482</v>
      </c>
      <c r="D23" s="352">
        <f t="shared" si="0"/>
        <v>7041</v>
      </c>
      <c r="E23" s="353">
        <v>10403</v>
      </c>
      <c r="F23" s="352">
        <v>3136</v>
      </c>
      <c r="G23" s="354">
        <v>1365</v>
      </c>
      <c r="H23" s="353">
        <v>567</v>
      </c>
      <c r="I23" s="353">
        <v>1357</v>
      </c>
      <c r="J23" s="352">
        <v>39</v>
      </c>
      <c r="K23" s="354">
        <v>1016</v>
      </c>
      <c r="L23" s="353">
        <v>52</v>
      </c>
      <c r="M23" s="353">
        <v>245</v>
      </c>
      <c r="N23" s="352">
        <v>1152</v>
      </c>
      <c r="O23" s="354">
        <v>725</v>
      </c>
      <c r="P23" s="352">
        <v>99</v>
      </c>
      <c r="Q23" s="354">
        <v>314</v>
      </c>
      <c r="R23" s="353">
        <v>135</v>
      </c>
      <c r="S23" s="353">
        <v>556</v>
      </c>
      <c r="T23" s="352">
        <v>309</v>
      </c>
      <c r="U23" s="354">
        <v>94</v>
      </c>
      <c r="V23" s="353">
        <v>1473</v>
      </c>
      <c r="W23" s="353">
        <v>1430</v>
      </c>
      <c r="X23" s="352">
        <v>241</v>
      </c>
      <c r="Y23" s="354">
        <v>306</v>
      </c>
      <c r="Z23" s="353">
        <v>1375</v>
      </c>
      <c r="AA23" s="353">
        <v>794</v>
      </c>
      <c r="AB23" s="352">
        <v>12</v>
      </c>
      <c r="AC23" s="354">
        <v>350</v>
      </c>
      <c r="AD23" s="353">
        <v>568</v>
      </c>
      <c r="AE23" s="353">
        <v>431</v>
      </c>
      <c r="AF23" s="352">
        <v>786</v>
      </c>
      <c r="AG23" s="354">
        <v>3</v>
      </c>
      <c r="AH23" s="353">
        <v>115</v>
      </c>
      <c r="AI23" s="353">
        <v>140</v>
      </c>
      <c r="AJ23" s="352">
        <v>96</v>
      </c>
      <c r="AK23" s="354">
        <v>112</v>
      </c>
      <c r="AL23" s="353">
        <v>916</v>
      </c>
      <c r="AM23" s="353">
        <v>22</v>
      </c>
      <c r="AN23" s="352">
        <v>140</v>
      </c>
      <c r="AO23" s="354">
        <v>365</v>
      </c>
      <c r="AP23" s="353">
        <v>181</v>
      </c>
      <c r="AQ23" s="353">
        <v>0</v>
      </c>
      <c r="AR23" s="355">
        <v>21</v>
      </c>
    </row>
    <row r="24" spans="1:44" x14ac:dyDescent="0.2">
      <c r="A24" s="349" t="s">
        <v>12</v>
      </c>
      <c r="B24" s="350" t="s">
        <v>366</v>
      </c>
      <c r="C24" s="351">
        <v>13315</v>
      </c>
      <c r="D24" s="352">
        <f t="shared" si="0"/>
        <v>3151</v>
      </c>
      <c r="E24" s="353">
        <v>474</v>
      </c>
      <c r="F24" s="352">
        <v>3386</v>
      </c>
      <c r="G24" s="354">
        <v>508</v>
      </c>
      <c r="H24" s="353">
        <v>824</v>
      </c>
      <c r="I24" s="353">
        <v>0</v>
      </c>
      <c r="J24" s="352">
        <v>0</v>
      </c>
      <c r="K24" s="354">
        <v>731</v>
      </c>
      <c r="L24" s="353">
        <v>0</v>
      </c>
      <c r="M24" s="353">
        <v>12</v>
      </c>
      <c r="N24" s="352">
        <v>41</v>
      </c>
      <c r="O24" s="354">
        <v>0</v>
      </c>
      <c r="P24" s="352">
        <v>96</v>
      </c>
      <c r="Q24" s="354">
        <v>144</v>
      </c>
      <c r="R24" s="353">
        <v>423</v>
      </c>
      <c r="S24" s="353">
        <v>0</v>
      </c>
      <c r="T24" s="352">
        <v>31</v>
      </c>
      <c r="U24" s="354">
        <v>10</v>
      </c>
      <c r="V24" s="353">
        <v>2279</v>
      </c>
      <c r="W24" s="353">
        <v>24</v>
      </c>
      <c r="X24" s="352">
        <v>200</v>
      </c>
      <c r="Y24" s="354">
        <v>0</v>
      </c>
      <c r="Z24" s="353">
        <v>12</v>
      </c>
      <c r="AA24" s="353">
        <v>0</v>
      </c>
      <c r="AB24" s="352">
        <v>0</v>
      </c>
      <c r="AC24" s="354">
        <v>89</v>
      </c>
      <c r="AD24" s="353">
        <v>0</v>
      </c>
      <c r="AE24" s="353">
        <v>661</v>
      </c>
      <c r="AF24" s="352">
        <v>8</v>
      </c>
      <c r="AG24" s="354">
        <v>15</v>
      </c>
      <c r="AH24" s="353">
        <v>0</v>
      </c>
      <c r="AI24" s="353">
        <v>79</v>
      </c>
      <c r="AJ24" s="352">
        <v>0</v>
      </c>
      <c r="AK24" s="354">
        <v>2</v>
      </c>
      <c r="AL24" s="353">
        <v>105</v>
      </c>
      <c r="AM24" s="353">
        <v>0</v>
      </c>
      <c r="AN24" s="352">
        <v>0</v>
      </c>
      <c r="AO24" s="354">
        <v>0</v>
      </c>
      <c r="AP24" s="353">
        <v>0</v>
      </c>
      <c r="AQ24" s="353">
        <v>10</v>
      </c>
      <c r="AR24" s="355">
        <v>0</v>
      </c>
    </row>
    <row r="25" spans="1:44" x14ac:dyDescent="0.2">
      <c r="A25" s="349" t="s">
        <v>13</v>
      </c>
      <c r="B25" s="350" t="s">
        <v>192</v>
      </c>
      <c r="C25" s="351">
        <v>32308</v>
      </c>
      <c r="D25" s="352">
        <f t="shared" si="0"/>
        <v>9941</v>
      </c>
      <c r="E25" s="353">
        <v>2887</v>
      </c>
      <c r="F25" s="352">
        <v>1816</v>
      </c>
      <c r="G25" s="354">
        <v>6662</v>
      </c>
      <c r="H25" s="353">
        <v>692</v>
      </c>
      <c r="I25" s="353">
        <v>105</v>
      </c>
      <c r="J25" s="352">
        <v>16</v>
      </c>
      <c r="K25" s="354">
        <v>555</v>
      </c>
      <c r="L25" s="353">
        <v>882</v>
      </c>
      <c r="M25" s="353">
        <v>287</v>
      </c>
      <c r="N25" s="352">
        <v>432</v>
      </c>
      <c r="O25" s="354">
        <v>71</v>
      </c>
      <c r="P25" s="352">
        <v>166</v>
      </c>
      <c r="Q25" s="354">
        <v>197</v>
      </c>
      <c r="R25" s="353">
        <v>544</v>
      </c>
      <c r="S25" s="353">
        <v>439</v>
      </c>
      <c r="T25" s="352">
        <v>379</v>
      </c>
      <c r="U25" s="354">
        <v>715</v>
      </c>
      <c r="V25" s="353">
        <v>671</v>
      </c>
      <c r="W25" s="353">
        <v>606</v>
      </c>
      <c r="X25" s="352">
        <v>248</v>
      </c>
      <c r="Y25" s="354">
        <v>75</v>
      </c>
      <c r="Z25" s="353">
        <v>777</v>
      </c>
      <c r="AA25" s="353">
        <v>117</v>
      </c>
      <c r="AB25" s="352">
        <v>70</v>
      </c>
      <c r="AC25" s="354">
        <v>222</v>
      </c>
      <c r="AD25" s="353">
        <v>174</v>
      </c>
      <c r="AE25" s="353">
        <v>207</v>
      </c>
      <c r="AF25" s="352">
        <v>318</v>
      </c>
      <c r="AG25" s="354">
        <v>3</v>
      </c>
      <c r="AH25" s="353">
        <v>297</v>
      </c>
      <c r="AI25" s="353">
        <v>597</v>
      </c>
      <c r="AJ25" s="352">
        <v>146</v>
      </c>
      <c r="AK25" s="354">
        <v>33</v>
      </c>
      <c r="AL25" s="353">
        <v>651</v>
      </c>
      <c r="AM25" s="353">
        <v>57</v>
      </c>
      <c r="AN25" s="352">
        <v>19</v>
      </c>
      <c r="AO25" s="354">
        <v>0</v>
      </c>
      <c r="AP25" s="353">
        <v>74</v>
      </c>
      <c r="AQ25" s="353">
        <v>132</v>
      </c>
      <c r="AR25" s="355">
        <v>28</v>
      </c>
    </row>
    <row r="26" spans="1:44" x14ac:dyDescent="0.2">
      <c r="A26" s="349" t="s">
        <v>14</v>
      </c>
      <c r="B26" s="350" t="s">
        <v>50</v>
      </c>
      <c r="C26" s="351">
        <v>35106</v>
      </c>
      <c r="D26" s="352">
        <f t="shared" si="0"/>
        <v>8818</v>
      </c>
      <c r="E26" s="353">
        <v>4915</v>
      </c>
      <c r="F26" s="352">
        <v>1451</v>
      </c>
      <c r="G26" s="354">
        <v>650</v>
      </c>
      <c r="H26" s="353">
        <v>797</v>
      </c>
      <c r="I26" s="353">
        <v>290</v>
      </c>
      <c r="J26" s="352">
        <v>165</v>
      </c>
      <c r="K26" s="354">
        <v>596</v>
      </c>
      <c r="L26" s="353">
        <v>29</v>
      </c>
      <c r="M26" s="353">
        <v>2900</v>
      </c>
      <c r="N26" s="352">
        <v>549</v>
      </c>
      <c r="O26" s="354">
        <v>163</v>
      </c>
      <c r="P26" s="352">
        <v>811</v>
      </c>
      <c r="Q26" s="354">
        <v>175</v>
      </c>
      <c r="R26" s="353">
        <v>679</v>
      </c>
      <c r="S26" s="353">
        <v>324</v>
      </c>
      <c r="T26" s="352">
        <v>177</v>
      </c>
      <c r="U26" s="354">
        <v>387</v>
      </c>
      <c r="V26" s="353">
        <v>397</v>
      </c>
      <c r="W26" s="353">
        <v>533</v>
      </c>
      <c r="X26" s="352">
        <v>432</v>
      </c>
      <c r="Y26" s="354">
        <v>338</v>
      </c>
      <c r="Z26" s="353">
        <v>1129</v>
      </c>
      <c r="AA26" s="353">
        <v>178</v>
      </c>
      <c r="AB26" s="352">
        <v>175</v>
      </c>
      <c r="AC26" s="354">
        <v>793</v>
      </c>
      <c r="AD26" s="353">
        <v>379</v>
      </c>
      <c r="AE26" s="353">
        <v>2318</v>
      </c>
      <c r="AF26" s="352">
        <v>2990</v>
      </c>
      <c r="AG26" s="354">
        <v>38</v>
      </c>
      <c r="AH26" s="353">
        <v>91</v>
      </c>
      <c r="AI26" s="353">
        <v>259</v>
      </c>
      <c r="AJ26" s="352">
        <v>28</v>
      </c>
      <c r="AK26" s="354">
        <v>158</v>
      </c>
      <c r="AL26" s="353">
        <v>603</v>
      </c>
      <c r="AM26" s="353">
        <v>55</v>
      </c>
      <c r="AN26" s="352">
        <v>153</v>
      </c>
      <c r="AO26" s="354">
        <v>76</v>
      </c>
      <c r="AP26" s="353">
        <v>46</v>
      </c>
      <c r="AQ26" s="353">
        <v>43</v>
      </c>
      <c r="AR26" s="355">
        <v>18</v>
      </c>
    </row>
    <row r="27" spans="1:44" x14ac:dyDescent="0.2">
      <c r="A27" s="349" t="s">
        <v>15</v>
      </c>
      <c r="B27" s="350" t="s">
        <v>36</v>
      </c>
      <c r="C27" s="351">
        <v>160898</v>
      </c>
      <c r="D27" s="352">
        <f t="shared" si="0"/>
        <v>39946</v>
      </c>
      <c r="E27" s="353">
        <v>24975</v>
      </c>
      <c r="F27" s="352">
        <v>16540</v>
      </c>
      <c r="G27" s="354">
        <v>5351</v>
      </c>
      <c r="H27" s="353">
        <v>8271</v>
      </c>
      <c r="I27" s="353">
        <v>1758</v>
      </c>
      <c r="J27" s="352">
        <v>990</v>
      </c>
      <c r="K27" s="354">
        <v>5172</v>
      </c>
      <c r="L27" s="353">
        <v>1246</v>
      </c>
      <c r="M27" s="353">
        <v>4190</v>
      </c>
      <c r="N27" s="352">
        <v>8789</v>
      </c>
      <c r="O27" s="354">
        <v>1269</v>
      </c>
      <c r="P27" s="352">
        <v>1232</v>
      </c>
      <c r="Q27" s="354">
        <v>3691</v>
      </c>
      <c r="R27" s="353">
        <v>2451</v>
      </c>
      <c r="S27" s="353">
        <v>4236</v>
      </c>
      <c r="T27" s="352">
        <v>2924</v>
      </c>
      <c r="U27" s="354">
        <v>1071</v>
      </c>
      <c r="V27" s="353">
        <v>1706</v>
      </c>
      <c r="W27" s="353">
        <v>1293</v>
      </c>
      <c r="X27" s="352">
        <v>1038</v>
      </c>
      <c r="Y27" s="354">
        <v>1126</v>
      </c>
      <c r="Z27" s="353">
        <v>2505</v>
      </c>
      <c r="AA27" s="353">
        <v>1937</v>
      </c>
      <c r="AB27" s="352">
        <v>1238</v>
      </c>
      <c r="AC27" s="354">
        <v>1488</v>
      </c>
      <c r="AD27" s="353">
        <v>1882</v>
      </c>
      <c r="AE27" s="353">
        <v>1242</v>
      </c>
      <c r="AF27" s="352">
        <v>2462</v>
      </c>
      <c r="AG27" s="354">
        <v>542</v>
      </c>
      <c r="AH27" s="353">
        <v>615</v>
      </c>
      <c r="AI27" s="353">
        <v>1142</v>
      </c>
      <c r="AJ27" s="352">
        <v>831</v>
      </c>
      <c r="AK27" s="354">
        <v>363</v>
      </c>
      <c r="AL27" s="353">
        <v>585</v>
      </c>
      <c r="AM27" s="353">
        <v>404</v>
      </c>
      <c r="AN27" s="352">
        <v>1129</v>
      </c>
      <c r="AO27" s="354">
        <v>404</v>
      </c>
      <c r="AP27" s="353">
        <v>899</v>
      </c>
      <c r="AQ27" s="353">
        <v>942</v>
      </c>
      <c r="AR27" s="355">
        <v>1023</v>
      </c>
    </row>
    <row r="28" spans="1:44" x14ac:dyDescent="0.2">
      <c r="A28" s="349" t="s">
        <v>16</v>
      </c>
      <c r="B28" s="350" t="s">
        <v>193</v>
      </c>
      <c r="C28" s="351">
        <v>7222</v>
      </c>
      <c r="D28" s="352">
        <f t="shared" si="0"/>
        <v>2084</v>
      </c>
      <c r="E28" s="353">
        <v>1982</v>
      </c>
      <c r="F28" s="352">
        <v>765</v>
      </c>
      <c r="G28" s="354">
        <v>179</v>
      </c>
      <c r="H28" s="353">
        <v>26</v>
      </c>
      <c r="I28" s="353">
        <v>199</v>
      </c>
      <c r="J28" s="352">
        <v>10</v>
      </c>
      <c r="K28" s="354">
        <v>0</v>
      </c>
      <c r="L28" s="353">
        <v>419</v>
      </c>
      <c r="M28" s="353">
        <v>196</v>
      </c>
      <c r="N28" s="352">
        <v>188</v>
      </c>
      <c r="O28" s="354">
        <v>250</v>
      </c>
      <c r="P28" s="352">
        <v>2</v>
      </c>
      <c r="Q28" s="354">
        <v>30</v>
      </c>
      <c r="R28" s="353">
        <v>7</v>
      </c>
      <c r="S28" s="353">
        <v>157</v>
      </c>
      <c r="T28" s="352">
        <v>0</v>
      </c>
      <c r="U28" s="354">
        <v>0</v>
      </c>
      <c r="V28" s="353">
        <v>219</v>
      </c>
      <c r="W28" s="353">
        <v>0</v>
      </c>
      <c r="X28" s="352">
        <v>17</v>
      </c>
      <c r="Y28" s="354">
        <v>3</v>
      </c>
      <c r="Z28" s="353">
        <v>23</v>
      </c>
      <c r="AA28" s="353">
        <v>1</v>
      </c>
      <c r="AB28" s="352">
        <v>223</v>
      </c>
      <c r="AC28" s="354">
        <v>9</v>
      </c>
      <c r="AD28" s="353">
        <v>17</v>
      </c>
      <c r="AE28" s="353">
        <v>143</v>
      </c>
      <c r="AF28" s="352">
        <v>3</v>
      </c>
      <c r="AG28" s="354">
        <v>13</v>
      </c>
      <c r="AH28" s="353">
        <v>0</v>
      </c>
      <c r="AI28" s="353">
        <v>0</v>
      </c>
      <c r="AJ28" s="352">
        <v>0</v>
      </c>
      <c r="AK28" s="354">
        <v>0</v>
      </c>
      <c r="AL28" s="353">
        <v>13</v>
      </c>
      <c r="AM28" s="353">
        <v>33</v>
      </c>
      <c r="AN28" s="352">
        <v>0</v>
      </c>
      <c r="AO28" s="354">
        <v>0</v>
      </c>
      <c r="AP28" s="353">
        <v>0</v>
      </c>
      <c r="AQ28" s="353">
        <v>11</v>
      </c>
      <c r="AR28" s="355">
        <v>0</v>
      </c>
    </row>
    <row r="29" spans="1:44" x14ac:dyDescent="0.2">
      <c r="A29" s="349" t="s">
        <v>17</v>
      </c>
      <c r="B29" s="350" t="s">
        <v>273</v>
      </c>
      <c r="C29" s="351">
        <v>3361</v>
      </c>
      <c r="D29" s="352">
        <f t="shared" si="0"/>
        <v>1174</v>
      </c>
      <c r="E29" s="353">
        <v>379</v>
      </c>
      <c r="F29" s="352">
        <v>382</v>
      </c>
      <c r="G29" s="354">
        <v>127</v>
      </c>
      <c r="H29" s="353">
        <v>264</v>
      </c>
      <c r="I29" s="353">
        <v>11</v>
      </c>
      <c r="J29" s="352">
        <v>64</v>
      </c>
      <c r="K29" s="354">
        <v>44</v>
      </c>
      <c r="L29" s="353">
        <v>38</v>
      </c>
      <c r="M29" s="353">
        <v>36</v>
      </c>
      <c r="N29" s="352">
        <v>131</v>
      </c>
      <c r="O29" s="354">
        <v>54</v>
      </c>
      <c r="P29" s="352">
        <v>6</v>
      </c>
      <c r="Q29" s="354">
        <v>72</v>
      </c>
      <c r="R29" s="353">
        <v>11</v>
      </c>
      <c r="S29" s="353">
        <v>119</v>
      </c>
      <c r="T29" s="352">
        <v>58</v>
      </c>
      <c r="U29" s="354">
        <v>46</v>
      </c>
      <c r="V29" s="353">
        <v>47</v>
      </c>
      <c r="W29" s="353">
        <v>7</v>
      </c>
      <c r="X29" s="352">
        <v>27</v>
      </c>
      <c r="Y29" s="354">
        <v>3</v>
      </c>
      <c r="Z29" s="353">
        <v>25</v>
      </c>
      <c r="AA29" s="353">
        <v>33</v>
      </c>
      <c r="AB29" s="352">
        <v>9</v>
      </c>
      <c r="AC29" s="354">
        <v>23</v>
      </c>
      <c r="AD29" s="353">
        <v>36</v>
      </c>
      <c r="AE29" s="353">
        <v>11</v>
      </c>
      <c r="AF29" s="352">
        <v>13</v>
      </c>
      <c r="AG29" s="354">
        <v>5</v>
      </c>
      <c r="AH29" s="353">
        <v>14</v>
      </c>
      <c r="AI29" s="353">
        <v>3</v>
      </c>
      <c r="AJ29" s="352">
        <v>11</v>
      </c>
      <c r="AK29" s="354">
        <v>5</v>
      </c>
      <c r="AL29" s="353">
        <v>7</v>
      </c>
      <c r="AM29" s="353">
        <v>8</v>
      </c>
      <c r="AN29" s="352">
        <v>4</v>
      </c>
      <c r="AO29" s="354">
        <v>39</v>
      </c>
      <c r="AP29" s="353">
        <v>8</v>
      </c>
      <c r="AQ29" s="353">
        <v>7</v>
      </c>
      <c r="AR29" s="355">
        <v>0</v>
      </c>
    </row>
    <row r="30" spans="1:44" x14ac:dyDescent="0.2">
      <c r="A30" s="349" t="s">
        <v>18</v>
      </c>
      <c r="B30" s="350" t="s">
        <v>282</v>
      </c>
      <c r="C30" s="351">
        <v>11375</v>
      </c>
      <c r="D30" s="352">
        <f t="shared" si="0"/>
        <v>3172</v>
      </c>
      <c r="E30" s="353">
        <v>1918</v>
      </c>
      <c r="F30" s="352">
        <v>1231</v>
      </c>
      <c r="G30" s="354">
        <v>410</v>
      </c>
      <c r="H30" s="353">
        <v>663</v>
      </c>
      <c r="I30" s="353">
        <v>143</v>
      </c>
      <c r="J30" s="352">
        <v>97</v>
      </c>
      <c r="K30" s="354">
        <v>199</v>
      </c>
      <c r="L30" s="353">
        <v>270</v>
      </c>
      <c r="M30" s="353">
        <v>221</v>
      </c>
      <c r="N30" s="352">
        <v>362</v>
      </c>
      <c r="O30" s="354">
        <v>248</v>
      </c>
      <c r="P30" s="352">
        <v>68</v>
      </c>
      <c r="Q30" s="354">
        <v>221</v>
      </c>
      <c r="R30" s="353">
        <v>90</v>
      </c>
      <c r="S30" s="353">
        <v>383</v>
      </c>
      <c r="T30" s="352">
        <v>166</v>
      </c>
      <c r="U30" s="354">
        <v>76</v>
      </c>
      <c r="V30" s="353">
        <v>217</v>
      </c>
      <c r="W30" s="353">
        <v>29</v>
      </c>
      <c r="X30" s="352">
        <v>76</v>
      </c>
      <c r="Y30" s="354">
        <v>44</v>
      </c>
      <c r="Z30" s="353">
        <v>106</v>
      </c>
      <c r="AA30" s="353">
        <v>93</v>
      </c>
      <c r="AB30" s="352">
        <v>92</v>
      </c>
      <c r="AC30" s="354">
        <v>74</v>
      </c>
      <c r="AD30" s="353">
        <v>60</v>
      </c>
      <c r="AE30" s="353">
        <v>108</v>
      </c>
      <c r="AF30" s="352">
        <v>121</v>
      </c>
      <c r="AG30" s="354">
        <v>48</v>
      </c>
      <c r="AH30" s="353">
        <v>3</v>
      </c>
      <c r="AI30" s="353">
        <v>30</v>
      </c>
      <c r="AJ30" s="352">
        <v>26</v>
      </c>
      <c r="AK30" s="354">
        <v>29</v>
      </c>
      <c r="AL30" s="353">
        <v>40</v>
      </c>
      <c r="AM30" s="353">
        <v>29</v>
      </c>
      <c r="AN30" s="352">
        <v>34</v>
      </c>
      <c r="AO30" s="354">
        <v>35</v>
      </c>
      <c r="AP30" s="353">
        <v>41</v>
      </c>
      <c r="AQ30" s="353">
        <v>41</v>
      </c>
      <c r="AR30" s="355">
        <v>61</v>
      </c>
    </row>
    <row r="31" spans="1:44" x14ac:dyDescent="0.2">
      <c r="A31" s="349" t="s">
        <v>19</v>
      </c>
      <c r="B31" s="350" t="s">
        <v>385</v>
      </c>
      <c r="C31" s="351">
        <v>462368</v>
      </c>
      <c r="D31" s="352">
        <f t="shared" si="0"/>
        <v>157638</v>
      </c>
      <c r="E31" s="353">
        <v>55660</v>
      </c>
      <c r="F31" s="352">
        <v>33001</v>
      </c>
      <c r="G31" s="354">
        <v>19312</v>
      </c>
      <c r="H31" s="353">
        <v>33440</v>
      </c>
      <c r="I31" s="353">
        <v>4238</v>
      </c>
      <c r="J31" s="352">
        <v>5258</v>
      </c>
      <c r="K31" s="354">
        <v>14704</v>
      </c>
      <c r="L31" s="353">
        <v>1946</v>
      </c>
      <c r="M31" s="353">
        <v>8721</v>
      </c>
      <c r="N31" s="352">
        <v>20083</v>
      </c>
      <c r="O31" s="354">
        <v>3744</v>
      </c>
      <c r="P31" s="352">
        <v>3770</v>
      </c>
      <c r="Q31" s="354">
        <v>11086</v>
      </c>
      <c r="R31" s="353">
        <v>8265</v>
      </c>
      <c r="S31" s="353">
        <v>6042</v>
      </c>
      <c r="T31" s="352">
        <v>9203</v>
      </c>
      <c r="U31" s="354">
        <v>4156</v>
      </c>
      <c r="V31" s="353">
        <v>7717</v>
      </c>
      <c r="W31" s="353">
        <v>3628</v>
      </c>
      <c r="X31" s="352">
        <v>3413</v>
      </c>
      <c r="Y31" s="354">
        <v>1893</v>
      </c>
      <c r="Z31" s="353">
        <v>4899</v>
      </c>
      <c r="AA31" s="353">
        <v>4535</v>
      </c>
      <c r="AB31" s="352">
        <v>3023</v>
      </c>
      <c r="AC31" s="354">
        <v>3609</v>
      </c>
      <c r="AD31" s="353">
        <v>2870</v>
      </c>
      <c r="AE31" s="353">
        <v>3352</v>
      </c>
      <c r="AF31" s="352">
        <v>5793</v>
      </c>
      <c r="AG31" s="354">
        <v>1989</v>
      </c>
      <c r="AH31" s="353">
        <v>1142</v>
      </c>
      <c r="AI31" s="353">
        <v>2459</v>
      </c>
      <c r="AJ31" s="352">
        <v>1432</v>
      </c>
      <c r="AK31" s="354">
        <v>546</v>
      </c>
      <c r="AL31" s="353">
        <v>2098</v>
      </c>
      <c r="AM31" s="353">
        <v>660</v>
      </c>
      <c r="AN31" s="352">
        <v>2596</v>
      </c>
      <c r="AO31" s="354">
        <v>903</v>
      </c>
      <c r="AP31" s="353">
        <v>1223</v>
      </c>
      <c r="AQ31" s="353">
        <v>1184</v>
      </c>
      <c r="AR31" s="355">
        <v>1137</v>
      </c>
    </row>
    <row r="32" spans="1:44" x14ac:dyDescent="0.2">
      <c r="A32" s="349" t="s">
        <v>20</v>
      </c>
      <c r="B32" s="350" t="s">
        <v>37</v>
      </c>
      <c r="C32" s="351">
        <v>52260</v>
      </c>
      <c r="D32" s="352">
        <f t="shared" si="0"/>
        <v>19391</v>
      </c>
      <c r="E32" s="353">
        <v>7668</v>
      </c>
      <c r="F32" s="352">
        <v>3775</v>
      </c>
      <c r="G32" s="354">
        <v>2950</v>
      </c>
      <c r="H32" s="353">
        <v>3128</v>
      </c>
      <c r="I32" s="353">
        <v>738</v>
      </c>
      <c r="J32" s="352">
        <v>800</v>
      </c>
      <c r="K32" s="354">
        <v>1116</v>
      </c>
      <c r="L32" s="353">
        <v>241</v>
      </c>
      <c r="M32" s="353">
        <v>1282</v>
      </c>
      <c r="N32" s="352">
        <v>2079</v>
      </c>
      <c r="O32" s="354">
        <v>353</v>
      </c>
      <c r="P32" s="352">
        <v>439</v>
      </c>
      <c r="Q32" s="354">
        <v>932</v>
      </c>
      <c r="R32" s="353">
        <v>490</v>
      </c>
      <c r="S32" s="353">
        <v>611</v>
      </c>
      <c r="T32" s="352">
        <v>1122</v>
      </c>
      <c r="U32" s="354">
        <v>309</v>
      </c>
      <c r="V32" s="353">
        <v>753</v>
      </c>
      <c r="W32" s="353">
        <v>303</v>
      </c>
      <c r="X32" s="352">
        <v>258</v>
      </c>
      <c r="Y32" s="354">
        <v>165</v>
      </c>
      <c r="Z32" s="353">
        <v>313</v>
      </c>
      <c r="AA32" s="353">
        <v>352</v>
      </c>
      <c r="AB32" s="352">
        <v>269</v>
      </c>
      <c r="AC32" s="354">
        <v>340</v>
      </c>
      <c r="AD32" s="353">
        <v>344</v>
      </c>
      <c r="AE32" s="353">
        <v>197</v>
      </c>
      <c r="AF32" s="352">
        <v>425</v>
      </c>
      <c r="AG32" s="354">
        <v>79</v>
      </c>
      <c r="AH32" s="353">
        <v>79</v>
      </c>
      <c r="AI32" s="353">
        <v>77</v>
      </c>
      <c r="AJ32" s="352">
        <v>87</v>
      </c>
      <c r="AK32" s="354">
        <v>25</v>
      </c>
      <c r="AL32" s="353">
        <v>208</v>
      </c>
      <c r="AM32" s="353">
        <v>48</v>
      </c>
      <c r="AN32" s="352">
        <v>153</v>
      </c>
      <c r="AO32" s="354">
        <v>62</v>
      </c>
      <c r="AP32" s="353">
        <v>84</v>
      </c>
      <c r="AQ32" s="353">
        <v>113</v>
      </c>
      <c r="AR32" s="355">
        <v>102</v>
      </c>
    </row>
    <row r="33" spans="1:45" x14ac:dyDescent="0.2">
      <c r="A33" s="349" t="s">
        <v>21</v>
      </c>
      <c r="B33" s="350" t="s">
        <v>38</v>
      </c>
      <c r="C33" s="351">
        <v>52349</v>
      </c>
      <c r="D33" s="352">
        <f t="shared" si="0"/>
        <v>20397</v>
      </c>
      <c r="E33" s="353">
        <v>4934</v>
      </c>
      <c r="F33" s="352">
        <v>5367</v>
      </c>
      <c r="G33" s="354">
        <v>2199</v>
      </c>
      <c r="H33" s="353">
        <v>5928</v>
      </c>
      <c r="I33" s="353">
        <v>251</v>
      </c>
      <c r="J33" s="352">
        <v>1478</v>
      </c>
      <c r="K33" s="354">
        <v>1727</v>
      </c>
      <c r="L33" s="353">
        <v>141</v>
      </c>
      <c r="M33" s="353">
        <v>422</v>
      </c>
      <c r="N33" s="352">
        <v>1870</v>
      </c>
      <c r="O33" s="354">
        <v>180</v>
      </c>
      <c r="P33" s="352">
        <v>137</v>
      </c>
      <c r="Q33" s="354">
        <v>2097</v>
      </c>
      <c r="R33" s="353">
        <v>390</v>
      </c>
      <c r="S33" s="353">
        <v>490</v>
      </c>
      <c r="T33" s="352">
        <v>1169</v>
      </c>
      <c r="U33" s="354">
        <v>166</v>
      </c>
      <c r="V33" s="353">
        <v>745</v>
      </c>
      <c r="W33" s="353">
        <v>113</v>
      </c>
      <c r="X33" s="352">
        <v>148</v>
      </c>
      <c r="Y33" s="354">
        <v>44</v>
      </c>
      <c r="Z33" s="353">
        <v>216</v>
      </c>
      <c r="AA33" s="353">
        <v>184</v>
      </c>
      <c r="AB33" s="352">
        <v>95</v>
      </c>
      <c r="AC33" s="354">
        <v>179</v>
      </c>
      <c r="AD33" s="353">
        <v>77</v>
      </c>
      <c r="AE33" s="353">
        <v>228</v>
      </c>
      <c r="AF33" s="352">
        <v>233</v>
      </c>
      <c r="AG33" s="354">
        <v>83</v>
      </c>
      <c r="AH33" s="353">
        <v>32</v>
      </c>
      <c r="AI33" s="353">
        <v>102</v>
      </c>
      <c r="AJ33" s="352">
        <v>154</v>
      </c>
      <c r="AK33" s="354">
        <v>9</v>
      </c>
      <c r="AL33" s="353">
        <v>84</v>
      </c>
      <c r="AM33" s="353">
        <v>18</v>
      </c>
      <c r="AN33" s="352">
        <v>143</v>
      </c>
      <c r="AO33" s="354">
        <v>55</v>
      </c>
      <c r="AP33" s="353">
        <v>29</v>
      </c>
      <c r="AQ33" s="353">
        <v>15</v>
      </c>
      <c r="AR33" s="355">
        <v>20</v>
      </c>
    </row>
    <row r="34" spans="1:45" x14ac:dyDescent="0.2">
      <c r="A34" s="349" t="s">
        <v>22</v>
      </c>
      <c r="B34" s="350" t="s">
        <v>536</v>
      </c>
      <c r="C34" s="351">
        <v>146857</v>
      </c>
      <c r="D34" s="352">
        <f t="shared" si="0"/>
        <v>58372</v>
      </c>
      <c r="E34" s="353">
        <v>16419</v>
      </c>
      <c r="F34" s="352">
        <v>13991</v>
      </c>
      <c r="G34" s="354">
        <v>4784</v>
      </c>
      <c r="H34" s="353">
        <v>10779</v>
      </c>
      <c r="I34" s="353">
        <v>684</v>
      </c>
      <c r="J34" s="352">
        <v>738</v>
      </c>
      <c r="K34" s="354">
        <v>4655</v>
      </c>
      <c r="L34" s="353">
        <v>526</v>
      </c>
      <c r="M34" s="353">
        <v>1177</v>
      </c>
      <c r="N34" s="352">
        <v>5450</v>
      </c>
      <c r="O34" s="354">
        <v>866</v>
      </c>
      <c r="P34" s="352">
        <v>999</v>
      </c>
      <c r="Q34" s="354">
        <v>2236</v>
      </c>
      <c r="R34" s="353">
        <v>1997</v>
      </c>
      <c r="S34" s="353">
        <v>1799</v>
      </c>
      <c r="T34" s="352">
        <v>1811</v>
      </c>
      <c r="U34" s="354">
        <v>1361</v>
      </c>
      <c r="V34" s="353">
        <v>1718</v>
      </c>
      <c r="W34" s="353">
        <v>1983</v>
      </c>
      <c r="X34" s="352">
        <v>846</v>
      </c>
      <c r="Y34" s="354">
        <v>580</v>
      </c>
      <c r="Z34" s="353">
        <v>1473</v>
      </c>
      <c r="AA34" s="353">
        <v>927</v>
      </c>
      <c r="AB34" s="352">
        <v>645</v>
      </c>
      <c r="AC34" s="354">
        <v>769</v>
      </c>
      <c r="AD34" s="353">
        <v>542</v>
      </c>
      <c r="AE34" s="353">
        <v>1367</v>
      </c>
      <c r="AF34" s="352">
        <v>1973</v>
      </c>
      <c r="AG34" s="354">
        <v>347</v>
      </c>
      <c r="AH34" s="353">
        <v>291</v>
      </c>
      <c r="AI34" s="353">
        <v>1199</v>
      </c>
      <c r="AJ34" s="352">
        <v>702</v>
      </c>
      <c r="AK34" s="354">
        <v>182</v>
      </c>
      <c r="AL34" s="353">
        <v>957</v>
      </c>
      <c r="AM34" s="353">
        <v>317</v>
      </c>
      <c r="AN34" s="352">
        <v>755</v>
      </c>
      <c r="AO34" s="354">
        <v>180</v>
      </c>
      <c r="AP34" s="353">
        <v>166</v>
      </c>
      <c r="AQ34" s="353">
        <v>155</v>
      </c>
      <c r="AR34" s="355">
        <v>139</v>
      </c>
    </row>
    <row r="35" spans="1:45" x14ac:dyDescent="0.2">
      <c r="A35" s="349" t="s">
        <v>23</v>
      </c>
      <c r="B35" s="350" t="s">
        <v>194</v>
      </c>
      <c r="C35" s="351">
        <v>29908</v>
      </c>
      <c r="D35" s="352">
        <f t="shared" si="0"/>
        <v>14890</v>
      </c>
      <c r="E35" s="353">
        <v>2790</v>
      </c>
      <c r="F35" s="352">
        <v>3249</v>
      </c>
      <c r="G35" s="354">
        <v>1499</v>
      </c>
      <c r="H35" s="353">
        <v>1884</v>
      </c>
      <c r="I35" s="353">
        <v>126</v>
      </c>
      <c r="J35" s="352">
        <v>253</v>
      </c>
      <c r="K35" s="354">
        <v>857</v>
      </c>
      <c r="L35" s="353">
        <v>55</v>
      </c>
      <c r="M35" s="353">
        <v>283</v>
      </c>
      <c r="N35" s="352">
        <v>844</v>
      </c>
      <c r="O35" s="354">
        <v>42</v>
      </c>
      <c r="P35" s="352">
        <v>58</v>
      </c>
      <c r="Q35" s="354">
        <v>576</v>
      </c>
      <c r="R35" s="353">
        <v>61</v>
      </c>
      <c r="S35" s="353">
        <v>588</v>
      </c>
      <c r="T35" s="352">
        <v>233</v>
      </c>
      <c r="U35" s="354">
        <v>49</v>
      </c>
      <c r="V35" s="353">
        <v>841</v>
      </c>
      <c r="W35" s="353">
        <v>41</v>
      </c>
      <c r="X35" s="352">
        <v>50</v>
      </c>
      <c r="Y35" s="354">
        <v>45</v>
      </c>
      <c r="Z35" s="353">
        <v>91</v>
      </c>
      <c r="AA35" s="353">
        <v>42</v>
      </c>
      <c r="AB35" s="352">
        <v>40</v>
      </c>
      <c r="AC35" s="354">
        <v>22</v>
      </c>
      <c r="AD35" s="353">
        <v>22</v>
      </c>
      <c r="AE35" s="353">
        <v>72</v>
      </c>
      <c r="AF35" s="352">
        <v>60</v>
      </c>
      <c r="AG35" s="354">
        <v>36</v>
      </c>
      <c r="AH35" s="353">
        <v>11</v>
      </c>
      <c r="AI35" s="353">
        <v>28</v>
      </c>
      <c r="AJ35" s="352">
        <v>24</v>
      </c>
      <c r="AK35" s="354">
        <v>10</v>
      </c>
      <c r="AL35" s="353">
        <v>14</v>
      </c>
      <c r="AM35" s="353">
        <v>13</v>
      </c>
      <c r="AN35" s="352">
        <v>45</v>
      </c>
      <c r="AO35" s="354">
        <v>13</v>
      </c>
      <c r="AP35" s="353">
        <v>18</v>
      </c>
      <c r="AQ35" s="353">
        <v>15</v>
      </c>
      <c r="AR35" s="355">
        <v>18</v>
      </c>
    </row>
    <row r="36" spans="1:45" x14ac:dyDescent="0.2">
      <c r="A36" s="349" t="s">
        <v>24</v>
      </c>
      <c r="B36" s="350" t="s">
        <v>39</v>
      </c>
      <c r="C36" s="351">
        <v>66571</v>
      </c>
      <c r="D36" s="352">
        <f t="shared" si="0"/>
        <v>21457</v>
      </c>
      <c r="E36" s="353">
        <v>5675</v>
      </c>
      <c r="F36" s="352">
        <v>3806</v>
      </c>
      <c r="G36" s="354">
        <v>3174</v>
      </c>
      <c r="H36" s="353">
        <v>3719</v>
      </c>
      <c r="I36" s="353">
        <v>904</v>
      </c>
      <c r="J36" s="352">
        <v>1158</v>
      </c>
      <c r="K36" s="354">
        <v>5057</v>
      </c>
      <c r="L36" s="353">
        <v>467</v>
      </c>
      <c r="M36" s="353">
        <v>1455</v>
      </c>
      <c r="N36" s="352">
        <v>2835</v>
      </c>
      <c r="O36" s="354">
        <v>532</v>
      </c>
      <c r="P36" s="352">
        <v>521</v>
      </c>
      <c r="Q36" s="354">
        <v>1746</v>
      </c>
      <c r="R36" s="353">
        <v>778</v>
      </c>
      <c r="S36" s="353">
        <v>863</v>
      </c>
      <c r="T36" s="352">
        <v>1203</v>
      </c>
      <c r="U36" s="354">
        <v>857</v>
      </c>
      <c r="V36" s="353">
        <v>976</v>
      </c>
      <c r="W36" s="353">
        <v>507</v>
      </c>
      <c r="X36" s="352">
        <v>589</v>
      </c>
      <c r="Y36" s="354">
        <v>409</v>
      </c>
      <c r="Z36" s="353">
        <v>907</v>
      </c>
      <c r="AA36" s="353">
        <v>508</v>
      </c>
      <c r="AB36" s="352">
        <v>545</v>
      </c>
      <c r="AC36" s="354">
        <v>572</v>
      </c>
      <c r="AD36" s="353">
        <v>599</v>
      </c>
      <c r="AE36" s="353">
        <v>850</v>
      </c>
      <c r="AF36" s="352">
        <v>913</v>
      </c>
      <c r="AG36" s="354">
        <v>261</v>
      </c>
      <c r="AH36" s="353">
        <v>237</v>
      </c>
      <c r="AI36" s="353">
        <v>228</v>
      </c>
      <c r="AJ36" s="352">
        <v>224</v>
      </c>
      <c r="AK36" s="354">
        <v>110</v>
      </c>
      <c r="AL36" s="353">
        <v>281</v>
      </c>
      <c r="AM36" s="353">
        <v>148</v>
      </c>
      <c r="AN36" s="352">
        <v>209</v>
      </c>
      <c r="AO36" s="354">
        <v>350</v>
      </c>
      <c r="AP36" s="353">
        <v>305</v>
      </c>
      <c r="AQ36" s="353">
        <v>344</v>
      </c>
      <c r="AR36" s="355">
        <v>292</v>
      </c>
    </row>
    <row r="37" spans="1:45" x14ac:dyDescent="0.2">
      <c r="A37" s="349" t="s">
        <v>25</v>
      </c>
      <c r="B37" s="350" t="s">
        <v>40</v>
      </c>
      <c r="C37" s="351">
        <v>138126</v>
      </c>
      <c r="D37" s="352">
        <f t="shared" si="0"/>
        <v>43795</v>
      </c>
      <c r="E37" s="353">
        <v>12968</v>
      </c>
      <c r="F37" s="352">
        <v>7577</v>
      </c>
      <c r="G37" s="354">
        <v>5322</v>
      </c>
      <c r="H37" s="353">
        <v>16151</v>
      </c>
      <c r="I37" s="353">
        <v>1121</v>
      </c>
      <c r="J37" s="352">
        <v>2875</v>
      </c>
      <c r="K37" s="354">
        <v>3760</v>
      </c>
      <c r="L37" s="353">
        <v>801</v>
      </c>
      <c r="M37" s="353">
        <v>2473</v>
      </c>
      <c r="N37" s="352">
        <v>4941</v>
      </c>
      <c r="O37" s="354">
        <v>1206</v>
      </c>
      <c r="P37" s="352">
        <v>950</v>
      </c>
      <c r="Q37" s="354">
        <v>4818</v>
      </c>
      <c r="R37" s="353">
        <v>1783</v>
      </c>
      <c r="S37" s="353">
        <v>1571</v>
      </c>
      <c r="T37" s="352">
        <v>2837</v>
      </c>
      <c r="U37" s="354">
        <v>931</v>
      </c>
      <c r="V37" s="353">
        <v>3683</v>
      </c>
      <c r="W37" s="353">
        <v>1038</v>
      </c>
      <c r="X37" s="352">
        <v>1159</v>
      </c>
      <c r="Y37" s="354">
        <v>608</v>
      </c>
      <c r="Z37" s="353">
        <v>1894</v>
      </c>
      <c r="AA37" s="353">
        <v>991</v>
      </c>
      <c r="AB37" s="352">
        <v>918</v>
      </c>
      <c r="AC37" s="354">
        <v>1045</v>
      </c>
      <c r="AD37" s="353">
        <v>957</v>
      </c>
      <c r="AE37" s="353">
        <v>1412</v>
      </c>
      <c r="AF37" s="352">
        <v>1939</v>
      </c>
      <c r="AG37" s="354">
        <v>770</v>
      </c>
      <c r="AH37" s="353">
        <v>637</v>
      </c>
      <c r="AI37" s="353">
        <v>716</v>
      </c>
      <c r="AJ37" s="352">
        <v>766</v>
      </c>
      <c r="AK37" s="354">
        <v>305</v>
      </c>
      <c r="AL37" s="353">
        <v>561</v>
      </c>
      <c r="AM37" s="353">
        <v>250</v>
      </c>
      <c r="AN37" s="352">
        <v>557</v>
      </c>
      <c r="AO37" s="354">
        <v>649</v>
      </c>
      <c r="AP37" s="353">
        <v>398</v>
      </c>
      <c r="AQ37" s="353">
        <v>625</v>
      </c>
      <c r="AR37" s="355">
        <v>368</v>
      </c>
    </row>
    <row r="38" spans="1:45" x14ac:dyDescent="0.2">
      <c r="A38" s="349" t="s">
        <v>26</v>
      </c>
      <c r="B38" s="350" t="s">
        <v>482</v>
      </c>
      <c r="C38" s="351">
        <v>297763</v>
      </c>
      <c r="D38" s="352">
        <f t="shared" si="0"/>
        <v>88946</v>
      </c>
      <c r="E38" s="353">
        <v>29406</v>
      </c>
      <c r="F38" s="352">
        <v>23893</v>
      </c>
      <c r="G38" s="354">
        <v>15856</v>
      </c>
      <c r="H38" s="353">
        <v>23984</v>
      </c>
      <c r="I38" s="353">
        <v>3407</v>
      </c>
      <c r="J38" s="352">
        <v>4333</v>
      </c>
      <c r="K38" s="354">
        <v>9314</v>
      </c>
      <c r="L38" s="353">
        <v>1963</v>
      </c>
      <c r="M38" s="353">
        <v>4830</v>
      </c>
      <c r="N38" s="352">
        <v>13053</v>
      </c>
      <c r="O38" s="354">
        <v>3234</v>
      </c>
      <c r="P38" s="352">
        <v>2394</v>
      </c>
      <c r="Q38" s="354">
        <v>11091</v>
      </c>
      <c r="R38" s="353">
        <v>4394</v>
      </c>
      <c r="S38" s="353">
        <v>3774</v>
      </c>
      <c r="T38" s="352">
        <v>8092</v>
      </c>
      <c r="U38" s="354">
        <v>3462</v>
      </c>
      <c r="V38" s="353">
        <v>5844</v>
      </c>
      <c r="W38" s="353">
        <v>2145</v>
      </c>
      <c r="X38" s="352">
        <v>2225</v>
      </c>
      <c r="Y38" s="354">
        <v>1968</v>
      </c>
      <c r="Z38" s="353">
        <v>3593</v>
      </c>
      <c r="AA38" s="353">
        <v>2285</v>
      </c>
      <c r="AB38" s="352">
        <v>1857</v>
      </c>
      <c r="AC38" s="354">
        <v>2560</v>
      </c>
      <c r="AD38" s="353">
        <v>2029</v>
      </c>
      <c r="AE38" s="353">
        <v>1810</v>
      </c>
      <c r="AF38" s="352">
        <v>4086</v>
      </c>
      <c r="AG38" s="354">
        <v>1453</v>
      </c>
      <c r="AH38" s="353">
        <v>1134</v>
      </c>
      <c r="AI38" s="353">
        <v>1621</v>
      </c>
      <c r="AJ38" s="352">
        <v>1027</v>
      </c>
      <c r="AK38" s="354">
        <v>332</v>
      </c>
      <c r="AL38" s="353">
        <v>1054</v>
      </c>
      <c r="AM38" s="353">
        <v>655</v>
      </c>
      <c r="AN38" s="352">
        <v>1084</v>
      </c>
      <c r="AO38" s="354">
        <v>710</v>
      </c>
      <c r="AP38" s="353">
        <v>1446</v>
      </c>
      <c r="AQ38" s="353">
        <v>767</v>
      </c>
      <c r="AR38" s="355">
        <v>652</v>
      </c>
    </row>
    <row r="39" spans="1:45" x14ac:dyDescent="0.2">
      <c r="A39" s="349" t="s">
        <v>51</v>
      </c>
      <c r="B39" s="350" t="s">
        <v>537</v>
      </c>
      <c r="C39" s="351">
        <v>24412</v>
      </c>
      <c r="D39" s="352">
        <f t="shared" si="0"/>
        <v>7105</v>
      </c>
      <c r="E39" s="353">
        <v>2880</v>
      </c>
      <c r="F39" s="352">
        <v>943</v>
      </c>
      <c r="G39" s="354">
        <v>900</v>
      </c>
      <c r="H39" s="353">
        <v>1300</v>
      </c>
      <c r="I39" s="353">
        <v>340</v>
      </c>
      <c r="J39" s="352">
        <v>185</v>
      </c>
      <c r="K39" s="354">
        <v>528</v>
      </c>
      <c r="L39" s="353">
        <v>183</v>
      </c>
      <c r="M39" s="353">
        <v>721</v>
      </c>
      <c r="N39" s="352">
        <v>924</v>
      </c>
      <c r="O39" s="354">
        <v>301</v>
      </c>
      <c r="P39" s="352">
        <v>345</v>
      </c>
      <c r="Q39" s="354">
        <v>591</v>
      </c>
      <c r="R39" s="353">
        <v>414</v>
      </c>
      <c r="S39" s="353">
        <v>357</v>
      </c>
      <c r="T39" s="352">
        <v>316</v>
      </c>
      <c r="U39" s="354">
        <v>257</v>
      </c>
      <c r="V39" s="353">
        <v>504</v>
      </c>
      <c r="W39" s="353">
        <v>317</v>
      </c>
      <c r="X39" s="352">
        <v>325</v>
      </c>
      <c r="Y39" s="354">
        <v>245</v>
      </c>
      <c r="Z39" s="353">
        <v>629</v>
      </c>
      <c r="AA39" s="353">
        <v>432</v>
      </c>
      <c r="AB39" s="352">
        <v>287</v>
      </c>
      <c r="AC39" s="354">
        <v>432</v>
      </c>
      <c r="AD39" s="353">
        <v>372</v>
      </c>
      <c r="AE39" s="353">
        <v>321</v>
      </c>
      <c r="AF39" s="352">
        <v>555</v>
      </c>
      <c r="AG39" s="354">
        <v>71</v>
      </c>
      <c r="AH39" s="353">
        <v>199</v>
      </c>
      <c r="AI39" s="353">
        <v>97</v>
      </c>
      <c r="AJ39" s="352">
        <v>92</v>
      </c>
      <c r="AK39" s="354">
        <v>69</v>
      </c>
      <c r="AL39" s="353">
        <v>115</v>
      </c>
      <c r="AM39" s="353">
        <v>112</v>
      </c>
      <c r="AN39" s="352">
        <v>81</v>
      </c>
      <c r="AO39" s="354">
        <v>108</v>
      </c>
      <c r="AP39" s="353">
        <v>149</v>
      </c>
      <c r="AQ39" s="353">
        <v>159</v>
      </c>
      <c r="AR39" s="355">
        <v>151</v>
      </c>
    </row>
    <row r="40" spans="1:45" x14ac:dyDescent="0.2">
      <c r="A40" s="349" t="s">
        <v>195</v>
      </c>
      <c r="B40" s="350" t="s">
        <v>41</v>
      </c>
      <c r="C40" s="351">
        <v>223814</v>
      </c>
      <c r="D40" s="352">
        <f t="shared" si="0"/>
        <v>82167</v>
      </c>
      <c r="E40" s="353">
        <v>23856</v>
      </c>
      <c r="F40" s="352">
        <v>20433</v>
      </c>
      <c r="G40" s="354">
        <v>10079</v>
      </c>
      <c r="H40" s="353">
        <v>13233</v>
      </c>
      <c r="I40" s="353">
        <v>1516</v>
      </c>
      <c r="J40" s="352">
        <v>3636</v>
      </c>
      <c r="K40" s="354">
        <v>4949</v>
      </c>
      <c r="L40" s="353">
        <v>933</v>
      </c>
      <c r="M40" s="353">
        <v>3211</v>
      </c>
      <c r="N40" s="352">
        <v>8567</v>
      </c>
      <c r="O40" s="354">
        <v>1103</v>
      </c>
      <c r="P40" s="352">
        <v>1505</v>
      </c>
      <c r="Q40" s="354">
        <v>6040</v>
      </c>
      <c r="R40" s="353">
        <v>1641</v>
      </c>
      <c r="S40" s="353">
        <v>11242</v>
      </c>
      <c r="T40" s="352">
        <v>3538</v>
      </c>
      <c r="U40" s="354">
        <v>1099</v>
      </c>
      <c r="V40" s="353">
        <v>3286</v>
      </c>
      <c r="W40" s="353">
        <v>1778</v>
      </c>
      <c r="X40" s="352">
        <v>1021</v>
      </c>
      <c r="Y40" s="354">
        <v>787</v>
      </c>
      <c r="Z40" s="353">
        <v>1865</v>
      </c>
      <c r="AA40" s="353">
        <v>953</v>
      </c>
      <c r="AB40" s="352">
        <v>1147</v>
      </c>
      <c r="AC40" s="354">
        <v>746</v>
      </c>
      <c r="AD40" s="353">
        <v>1017</v>
      </c>
      <c r="AE40" s="353">
        <v>1255</v>
      </c>
      <c r="AF40" s="352">
        <v>2642</v>
      </c>
      <c r="AG40" s="354">
        <v>617</v>
      </c>
      <c r="AH40" s="353">
        <v>461</v>
      </c>
      <c r="AI40" s="353">
        <v>769</v>
      </c>
      <c r="AJ40" s="352">
        <v>1621</v>
      </c>
      <c r="AK40" s="354">
        <v>227</v>
      </c>
      <c r="AL40" s="353">
        <v>479</v>
      </c>
      <c r="AM40" s="353">
        <v>142</v>
      </c>
      <c r="AN40" s="352">
        <v>566</v>
      </c>
      <c r="AO40" s="354">
        <v>624</v>
      </c>
      <c r="AP40" s="353">
        <v>2089</v>
      </c>
      <c r="AQ40" s="353">
        <v>390</v>
      </c>
      <c r="AR40" s="355">
        <v>584</v>
      </c>
    </row>
    <row r="41" spans="1:45" x14ac:dyDescent="0.2">
      <c r="A41" s="349" t="s">
        <v>201</v>
      </c>
      <c r="B41" s="350" t="s">
        <v>42</v>
      </c>
      <c r="C41" s="351">
        <v>341198</v>
      </c>
      <c r="D41" s="352">
        <f>C41-SUM(E41:AR41)</f>
        <v>114877</v>
      </c>
      <c r="E41" s="353">
        <v>35465</v>
      </c>
      <c r="F41" s="352">
        <v>27676</v>
      </c>
      <c r="G41" s="354">
        <v>15061</v>
      </c>
      <c r="H41" s="353">
        <v>27050</v>
      </c>
      <c r="I41" s="353">
        <v>3759</v>
      </c>
      <c r="J41" s="352">
        <v>4521</v>
      </c>
      <c r="K41" s="354">
        <v>9834</v>
      </c>
      <c r="L41" s="353">
        <v>1549</v>
      </c>
      <c r="M41" s="353">
        <v>7789</v>
      </c>
      <c r="N41" s="352">
        <v>13853</v>
      </c>
      <c r="O41" s="354">
        <v>2911</v>
      </c>
      <c r="P41" s="352">
        <v>2566</v>
      </c>
      <c r="Q41" s="354">
        <v>9760</v>
      </c>
      <c r="R41" s="353">
        <v>5091</v>
      </c>
      <c r="S41" s="353">
        <v>4340</v>
      </c>
      <c r="T41" s="352">
        <v>6066</v>
      </c>
      <c r="U41" s="354">
        <v>2737</v>
      </c>
      <c r="V41" s="353">
        <v>6638</v>
      </c>
      <c r="W41" s="353">
        <v>2283</v>
      </c>
      <c r="X41" s="352">
        <v>2907</v>
      </c>
      <c r="Y41" s="354">
        <v>1372</v>
      </c>
      <c r="Z41" s="353">
        <v>3235</v>
      </c>
      <c r="AA41" s="353">
        <v>3319</v>
      </c>
      <c r="AB41" s="352">
        <v>1890</v>
      </c>
      <c r="AC41" s="354">
        <v>3548</v>
      </c>
      <c r="AD41" s="353">
        <v>1930</v>
      </c>
      <c r="AE41" s="353">
        <v>3326</v>
      </c>
      <c r="AF41" s="352">
        <v>3672</v>
      </c>
      <c r="AG41" s="354">
        <v>1048</v>
      </c>
      <c r="AH41" s="353">
        <v>996</v>
      </c>
      <c r="AI41" s="353">
        <v>1300</v>
      </c>
      <c r="AJ41" s="352">
        <v>1257</v>
      </c>
      <c r="AK41" s="354">
        <v>394</v>
      </c>
      <c r="AL41" s="353">
        <v>1284</v>
      </c>
      <c r="AM41" s="353">
        <v>513</v>
      </c>
      <c r="AN41" s="352">
        <v>1311</v>
      </c>
      <c r="AO41" s="354">
        <v>652</v>
      </c>
      <c r="AP41" s="353">
        <v>973</v>
      </c>
      <c r="AQ41" s="353">
        <v>1192</v>
      </c>
      <c r="AR41" s="355">
        <v>1253</v>
      </c>
    </row>
    <row r="42" spans="1:45" x14ac:dyDescent="0.2">
      <c r="A42" s="349" t="s">
        <v>202</v>
      </c>
      <c r="B42" s="350" t="s">
        <v>283</v>
      </c>
      <c r="C42" s="351">
        <v>0</v>
      </c>
      <c r="D42" s="352">
        <v>0</v>
      </c>
      <c r="E42" s="353">
        <v>0</v>
      </c>
      <c r="F42" s="352">
        <v>0</v>
      </c>
      <c r="G42" s="354">
        <v>0</v>
      </c>
      <c r="H42" s="353">
        <v>0</v>
      </c>
      <c r="I42" s="353">
        <v>0</v>
      </c>
      <c r="J42" s="352">
        <v>0</v>
      </c>
      <c r="K42" s="354">
        <v>0</v>
      </c>
      <c r="L42" s="353">
        <v>0</v>
      </c>
      <c r="M42" s="353">
        <v>0</v>
      </c>
      <c r="N42" s="352">
        <v>0</v>
      </c>
      <c r="O42" s="354">
        <v>0</v>
      </c>
      <c r="P42" s="352">
        <v>0</v>
      </c>
      <c r="Q42" s="354">
        <v>0</v>
      </c>
      <c r="R42" s="353">
        <v>0</v>
      </c>
      <c r="S42" s="353">
        <v>0</v>
      </c>
      <c r="T42" s="352">
        <v>0</v>
      </c>
      <c r="U42" s="354">
        <v>0</v>
      </c>
      <c r="V42" s="353">
        <v>0</v>
      </c>
      <c r="W42" s="353">
        <v>0</v>
      </c>
      <c r="X42" s="352">
        <v>0</v>
      </c>
      <c r="Y42" s="354">
        <v>0</v>
      </c>
      <c r="Z42" s="353">
        <v>0</v>
      </c>
      <c r="AA42" s="353">
        <v>0</v>
      </c>
      <c r="AB42" s="352">
        <v>0</v>
      </c>
      <c r="AC42" s="354">
        <v>0</v>
      </c>
      <c r="AD42" s="353">
        <v>0</v>
      </c>
      <c r="AE42" s="353">
        <v>0</v>
      </c>
      <c r="AF42" s="352">
        <v>0</v>
      </c>
      <c r="AG42" s="354">
        <v>0</v>
      </c>
      <c r="AH42" s="353">
        <v>0</v>
      </c>
      <c r="AI42" s="353">
        <v>0</v>
      </c>
      <c r="AJ42" s="352">
        <v>0</v>
      </c>
      <c r="AK42" s="354">
        <v>0</v>
      </c>
      <c r="AL42" s="353">
        <v>0</v>
      </c>
      <c r="AM42" s="353">
        <v>0</v>
      </c>
      <c r="AN42" s="352">
        <v>0</v>
      </c>
      <c r="AO42" s="354">
        <v>0</v>
      </c>
      <c r="AP42" s="353">
        <v>0</v>
      </c>
      <c r="AQ42" s="353">
        <v>0</v>
      </c>
      <c r="AR42" s="355">
        <v>0</v>
      </c>
      <c r="AS42" s="336" t="s">
        <v>538</v>
      </c>
    </row>
    <row r="43" spans="1:45" x14ac:dyDescent="0.2">
      <c r="A43" s="349" t="s">
        <v>203</v>
      </c>
      <c r="B43" s="350" t="s">
        <v>284</v>
      </c>
      <c r="C43" s="351">
        <v>434</v>
      </c>
      <c r="D43" s="352">
        <f>C43-SUM(E43:AR43)</f>
        <v>110</v>
      </c>
      <c r="E43" s="353">
        <v>42</v>
      </c>
      <c r="F43" s="352">
        <v>18</v>
      </c>
      <c r="G43" s="354">
        <v>21</v>
      </c>
      <c r="H43" s="353">
        <v>53</v>
      </c>
      <c r="I43" s="353">
        <v>2</v>
      </c>
      <c r="J43" s="352">
        <v>14</v>
      </c>
      <c r="K43" s="354">
        <v>13</v>
      </c>
      <c r="L43" s="353">
        <v>2</v>
      </c>
      <c r="M43" s="353">
        <v>9</v>
      </c>
      <c r="N43" s="352">
        <v>23</v>
      </c>
      <c r="O43" s="354">
        <v>2</v>
      </c>
      <c r="P43" s="352">
        <v>3</v>
      </c>
      <c r="Q43" s="354">
        <v>17</v>
      </c>
      <c r="R43" s="353">
        <v>6</v>
      </c>
      <c r="S43" s="353">
        <v>8</v>
      </c>
      <c r="T43" s="352">
        <v>12</v>
      </c>
      <c r="U43" s="354">
        <v>3</v>
      </c>
      <c r="V43" s="353">
        <v>12</v>
      </c>
      <c r="W43" s="353">
        <v>4</v>
      </c>
      <c r="X43" s="352">
        <v>5</v>
      </c>
      <c r="Y43" s="354">
        <v>2</v>
      </c>
      <c r="Z43" s="353">
        <v>6</v>
      </c>
      <c r="AA43" s="353">
        <v>5</v>
      </c>
      <c r="AB43" s="352">
        <v>2</v>
      </c>
      <c r="AC43" s="354">
        <v>4</v>
      </c>
      <c r="AD43" s="353">
        <v>3</v>
      </c>
      <c r="AE43" s="353">
        <v>5</v>
      </c>
      <c r="AF43" s="352">
        <v>7</v>
      </c>
      <c r="AG43" s="354">
        <v>3</v>
      </c>
      <c r="AH43" s="353">
        <v>2</v>
      </c>
      <c r="AI43" s="353">
        <v>2</v>
      </c>
      <c r="AJ43" s="352">
        <v>3</v>
      </c>
      <c r="AK43" s="354">
        <v>0</v>
      </c>
      <c r="AL43" s="353">
        <v>2</v>
      </c>
      <c r="AM43" s="353">
        <v>1</v>
      </c>
      <c r="AN43" s="352">
        <v>2</v>
      </c>
      <c r="AO43" s="354">
        <v>2</v>
      </c>
      <c r="AP43" s="353">
        <v>1</v>
      </c>
      <c r="AQ43" s="353">
        <v>2</v>
      </c>
      <c r="AR43" s="355">
        <v>1</v>
      </c>
    </row>
    <row r="44" spans="1:45" x14ac:dyDescent="0.2">
      <c r="A44" s="356"/>
      <c r="B44" s="357" t="s">
        <v>539</v>
      </c>
      <c r="C44" s="358">
        <f>SUM(C5:C43)</f>
        <v>2516012</v>
      </c>
      <c r="D44" s="359">
        <f>SUM(D5:D43)</f>
        <v>773646</v>
      </c>
      <c r="E44" s="360">
        <f t="shared" ref="E44:AR44" si="1">SUM(E5:E43)</f>
        <v>286690</v>
      </c>
      <c r="F44" s="359">
        <f t="shared" si="1"/>
        <v>205034</v>
      </c>
      <c r="G44" s="361">
        <f t="shared" si="1"/>
        <v>114013</v>
      </c>
      <c r="H44" s="360">
        <f t="shared" si="1"/>
        <v>163870</v>
      </c>
      <c r="I44" s="360">
        <f t="shared" si="1"/>
        <v>25369</v>
      </c>
      <c r="J44" s="359">
        <f t="shared" si="1"/>
        <v>27463</v>
      </c>
      <c r="K44" s="361">
        <f t="shared" si="1"/>
        <v>79497</v>
      </c>
      <c r="L44" s="360">
        <f t="shared" si="1"/>
        <v>14190</v>
      </c>
      <c r="M44" s="360">
        <f t="shared" si="1"/>
        <v>48548</v>
      </c>
      <c r="N44" s="359">
        <f t="shared" si="1"/>
        <v>105721</v>
      </c>
      <c r="O44" s="361">
        <f t="shared" si="1"/>
        <v>22533</v>
      </c>
      <c r="P44" s="359">
        <f t="shared" si="1"/>
        <v>20121</v>
      </c>
      <c r="Q44" s="361">
        <f t="shared" si="1"/>
        <v>60589</v>
      </c>
      <c r="R44" s="360">
        <f t="shared" si="1"/>
        <v>39078</v>
      </c>
      <c r="S44" s="360">
        <f t="shared" si="1"/>
        <v>52735</v>
      </c>
      <c r="T44" s="359">
        <f t="shared" si="1"/>
        <v>42544</v>
      </c>
      <c r="U44" s="361">
        <f t="shared" si="1"/>
        <v>26737</v>
      </c>
      <c r="V44" s="360">
        <f t="shared" si="1"/>
        <v>46572</v>
      </c>
      <c r="W44" s="360">
        <f t="shared" si="1"/>
        <v>27308</v>
      </c>
      <c r="X44" s="359">
        <f t="shared" si="1"/>
        <v>21411</v>
      </c>
      <c r="Y44" s="361">
        <f t="shared" si="1"/>
        <v>12486</v>
      </c>
      <c r="Z44" s="360">
        <f t="shared" si="1"/>
        <v>35143</v>
      </c>
      <c r="AA44" s="360">
        <f t="shared" si="1"/>
        <v>27629</v>
      </c>
      <c r="AB44" s="359">
        <f t="shared" si="1"/>
        <v>17044</v>
      </c>
      <c r="AC44" s="361">
        <f t="shared" si="1"/>
        <v>22213</v>
      </c>
      <c r="AD44" s="360">
        <f t="shared" si="1"/>
        <v>18548</v>
      </c>
      <c r="AE44" s="360">
        <f t="shared" si="1"/>
        <v>26439</v>
      </c>
      <c r="AF44" s="359">
        <f t="shared" si="1"/>
        <v>38477</v>
      </c>
      <c r="AG44" s="361">
        <f t="shared" si="1"/>
        <v>8500</v>
      </c>
      <c r="AH44" s="360">
        <f t="shared" si="1"/>
        <v>9756</v>
      </c>
      <c r="AI44" s="360">
        <f t="shared" si="1"/>
        <v>16207</v>
      </c>
      <c r="AJ44" s="359">
        <f t="shared" si="1"/>
        <v>12848</v>
      </c>
      <c r="AK44" s="361">
        <f t="shared" si="1"/>
        <v>4534</v>
      </c>
      <c r="AL44" s="360">
        <f t="shared" si="1"/>
        <v>13373</v>
      </c>
      <c r="AM44" s="360">
        <f t="shared" si="1"/>
        <v>4407</v>
      </c>
      <c r="AN44" s="359">
        <f t="shared" si="1"/>
        <v>11384</v>
      </c>
      <c r="AO44" s="361">
        <f t="shared" si="1"/>
        <v>6226</v>
      </c>
      <c r="AP44" s="360">
        <f t="shared" si="1"/>
        <v>10035</v>
      </c>
      <c r="AQ44" s="360">
        <f t="shared" si="1"/>
        <v>8805</v>
      </c>
      <c r="AR44" s="362">
        <f t="shared" si="1"/>
        <v>7916</v>
      </c>
      <c r="AS44" s="363"/>
    </row>
    <row r="45" spans="1:45" x14ac:dyDescent="0.2">
      <c r="A45" s="334"/>
      <c r="B45" s="334"/>
      <c r="C45" s="364"/>
      <c r="D45" s="364" t="s">
        <v>540</v>
      </c>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I45" s="364"/>
      <c r="AJ45" s="364"/>
      <c r="AK45" s="364"/>
      <c r="AL45" s="364"/>
      <c r="AM45" s="364"/>
      <c r="AN45" s="364"/>
      <c r="AO45" s="364"/>
      <c r="AP45" s="364"/>
      <c r="AQ45" s="364"/>
      <c r="AR45" s="364"/>
    </row>
    <row r="46" spans="1:45" x14ac:dyDescent="0.2">
      <c r="A46" s="334"/>
      <c r="B46" s="334"/>
      <c r="C46" s="36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34"/>
      <c r="AR46" s="334"/>
    </row>
    <row r="47" spans="1:45" x14ac:dyDescent="0.2">
      <c r="A47" s="332" t="s">
        <v>541</v>
      </c>
      <c r="B47" s="333"/>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row>
    <row r="48" spans="1:45" x14ac:dyDescent="0.2">
      <c r="A48" s="333" t="s">
        <v>178</v>
      </c>
      <c r="B48" s="333" t="s">
        <v>542</v>
      </c>
      <c r="C48" s="334"/>
      <c r="D48" s="334"/>
      <c r="E48" s="334" t="s">
        <v>178</v>
      </c>
      <c r="F48" s="334"/>
      <c r="G48" s="334"/>
      <c r="H48" s="334"/>
      <c r="I48" s="334"/>
      <c r="J48" s="334"/>
      <c r="K48" s="334"/>
      <c r="L48" s="334"/>
      <c r="M48" s="334"/>
      <c r="N48" s="334"/>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t="s">
        <v>490</v>
      </c>
      <c r="AR48" s="334"/>
    </row>
    <row r="49" spans="1:44" ht="13.5" customHeight="1" x14ac:dyDescent="0.2">
      <c r="A49" s="463" t="s">
        <v>491</v>
      </c>
      <c r="B49" s="465"/>
      <c r="C49" s="337" t="s">
        <v>492</v>
      </c>
      <c r="D49" s="339" t="s">
        <v>133</v>
      </c>
      <c r="E49" s="339" t="s">
        <v>493</v>
      </c>
      <c r="F49" s="338" t="s">
        <v>494</v>
      </c>
      <c r="G49" s="340" t="s">
        <v>495</v>
      </c>
      <c r="H49" s="339" t="s">
        <v>496</v>
      </c>
      <c r="I49" s="339" t="s">
        <v>497</v>
      </c>
      <c r="J49" s="338" t="s">
        <v>498</v>
      </c>
      <c r="K49" s="340" t="s">
        <v>499</v>
      </c>
      <c r="L49" s="339" t="s">
        <v>500</v>
      </c>
      <c r="M49" s="339" t="s">
        <v>501</v>
      </c>
      <c r="N49" s="338" t="s">
        <v>502</v>
      </c>
      <c r="O49" s="340" t="s">
        <v>503</v>
      </c>
      <c r="P49" s="339" t="s">
        <v>504</v>
      </c>
      <c r="Q49" s="339" t="s">
        <v>505</v>
      </c>
      <c r="R49" s="338" t="s">
        <v>506</v>
      </c>
      <c r="S49" s="340" t="s">
        <v>507</v>
      </c>
      <c r="T49" s="339" t="s">
        <v>508</v>
      </c>
      <c r="U49" s="339" t="s">
        <v>509</v>
      </c>
      <c r="V49" s="338" t="s">
        <v>510</v>
      </c>
      <c r="W49" s="340" t="s">
        <v>511</v>
      </c>
      <c r="X49" s="339" t="s">
        <v>512</v>
      </c>
      <c r="Y49" s="339" t="s">
        <v>513</v>
      </c>
      <c r="Z49" s="338" t="s">
        <v>514</v>
      </c>
      <c r="AA49" s="340" t="s">
        <v>515</v>
      </c>
      <c r="AB49" s="339" t="s">
        <v>516</v>
      </c>
      <c r="AC49" s="339" t="s">
        <v>517</v>
      </c>
      <c r="AD49" s="338" t="s">
        <v>518</v>
      </c>
      <c r="AE49" s="340" t="s">
        <v>519</v>
      </c>
      <c r="AF49" s="339" t="s">
        <v>520</v>
      </c>
      <c r="AG49" s="339" t="s">
        <v>521</v>
      </c>
      <c r="AH49" s="338" t="s">
        <v>522</v>
      </c>
      <c r="AI49" s="340" t="s">
        <v>523</v>
      </c>
      <c r="AJ49" s="339" t="s">
        <v>524</v>
      </c>
      <c r="AK49" s="339" t="s">
        <v>525</v>
      </c>
      <c r="AL49" s="338" t="s">
        <v>526</v>
      </c>
      <c r="AM49" s="340" t="s">
        <v>527</v>
      </c>
      <c r="AN49" s="339" t="s">
        <v>528</v>
      </c>
      <c r="AO49" s="339" t="s">
        <v>529</v>
      </c>
      <c r="AP49" s="338" t="s">
        <v>530</v>
      </c>
      <c r="AQ49" s="340" t="s">
        <v>531</v>
      </c>
      <c r="AR49" s="341" t="s">
        <v>532</v>
      </c>
    </row>
    <row r="50" spans="1:44" ht="24" x14ac:dyDescent="0.2">
      <c r="A50" s="342"/>
      <c r="B50" s="365"/>
      <c r="C50" s="366" t="s">
        <v>543</v>
      </c>
      <c r="D50" s="367" t="s">
        <v>543</v>
      </c>
      <c r="E50" s="367" t="s">
        <v>543</v>
      </c>
      <c r="F50" s="368" t="s">
        <v>543</v>
      </c>
      <c r="G50" s="369" t="s">
        <v>543</v>
      </c>
      <c r="H50" s="367" t="s">
        <v>543</v>
      </c>
      <c r="I50" s="367" t="s">
        <v>543</v>
      </c>
      <c r="J50" s="368" t="s">
        <v>543</v>
      </c>
      <c r="K50" s="369" t="s">
        <v>543</v>
      </c>
      <c r="L50" s="367" t="s">
        <v>543</v>
      </c>
      <c r="M50" s="367" t="s">
        <v>543</v>
      </c>
      <c r="N50" s="368" t="s">
        <v>543</v>
      </c>
      <c r="O50" s="369" t="s">
        <v>543</v>
      </c>
      <c r="P50" s="367" t="s">
        <v>543</v>
      </c>
      <c r="Q50" s="367" t="s">
        <v>543</v>
      </c>
      <c r="R50" s="368" t="s">
        <v>543</v>
      </c>
      <c r="S50" s="369" t="s">
        <v>543</v>
      </c>
      <c r="T50" s="367" t="s">
        <v>543</v>
      </c>
      <c r="U50" s="367" t="s">
        <v>543</v>
      </c>
      <c r="V50" s="368" t="s">
        <v>543</v>
      </c>
      <c r="W50" s="369" t="s">
        <v>543</v>
      </c>
      <c r="X50" s="367" t="s">
        <v>543</v>
      </c>
      <c r="Y50" s="367" t="s">
        <v>543</v>
      </c>
      <c r="Z50" s="368" t="s">
        <v>543</v>
      </c>
      <c r="AA50" s="369" t="s">
        <v>543</v>
      </c>
      <c r="AB50" s="367" t="s">
        <v>543</v>
      </c>
      <c r="AC50" s="367" t="s">
        <v>543</v>
      </c>
      <c r="AD50" s="368" t="s">
        <v>543</v>
      </c>
      <c r="AE50" s="369" t="s">
        <v>543</v>
      </c>
      <c r="AF50" s="367" t="s">
        <v>543</v>
      </c>
      <c r="AG50" s="367" t="s">
        <v>543</v>
      </c>
      <c r="AH50" s="368" t="s">
        <v>543</v>
      </c>
      <c r="AI50" s="369" t="s">
        <v>543</v>
      </c>
      <c r="AJ50" s="367" t="s">
        <v>543</v>
      </c>
      <c r="AK50" s="367" t="s">
        <v>543</v>
      </c>
      <c r="AL50" s="368" t="s">
        <v>543</v>
      </c>
      <c r="AM50" s="369" t="s">
        <v>543</v>
      </c>
      <c r="AN50" s="367" t="s">
        <v>543</v>
      </c>
      <c r="AO50" s="367" t="s">
        <v>543</v>
      </c>
      <c r="AP50" s="368" t="s">
        <v>543</v>
      </c>
      <c r="AQ50" s="369" t="s">
        <v>543</v>
      </c>
      <c r="AR50" s="370" t="s">
        <v>543</v>
      </c>
    </row>
    <row r="51" spans="1:44" x14ac:dyDescent="0.2">
      <c r="A51" s="349" t="s">
        <v>264</v>
      </c>
      <c r="B51" s="333" t="s">
        <v>534</v>
      </c>
      <c r="C51" s="351">
        <v>32013</v>
      </c>
      <c r="D51" s="353">
        <v>5496</v>
      </c>
      <c r="E51" s="353">
        <v>920</v>
      </c>
      <c r="F51" s="352">
        <v>619</v>
      </c>
      <c r="G51" s="354">
        <v>541</v>
      </c>
      <c r="H51" s="353">
        <v>642</v>
      </c>
      <c r="I51" s="353">
        <v>875</v>
      </c>
      <c r="J51" s="352">
        <v>85</v>
      </c>
      <c r="K51" s="354">
        <v>567</v>
      </c>
      <c r="L51" s="353">
        <v>153</v>
      </c>
      <c r="M51" s="353">
        <v>1627</v>
      </c>
      <c r="N51" s="352">
        <v>689</v>
      </c>
      <c r="O51" s="354">
        <v>452</v>
      </c>
      <c r="P51" s="353">
        <v>119</v>
      </c>
      <c r="Q51" s="353">
        <v>716</v>
      </c>
      <c r="R51" s="352">
        <v>1569</v>
      </c>
      <c r="S51" s="354">
        <v>148</v>
      </c>
      <c r="T51" s="353">
        <v>368</v>
      </c>
      <c r="U51" s="353">
        <v>642</v>
      </c>
      <c r="V51" s="352">
        <v>806</v>
      </c>
      <c r="W51" s="354">
        <v>325</v>
      </c>
      <c r="X51" s="353">
        <v>1985</v>
      </c>
      <c r="Y51" s="353">
        <v>722</v>
      </c>
      <c r="Z51" s="352">
        <v>1460</v>
      </c>
      <c r="AA51" s="354">
        <v>4404</v>
      </c>
      <c r="AB51" s="353">
        <v>714</v>
      </c>
      <c r="AC51" s="353">
        <v>1642</v>
      </c>
      <c r="AD51" s="352">
        <v>459</v>
      </c>
      <c r="AE51" s="354">
        <v>569</v>
      </c>
      <c r="AF51" s="353">
        <v>705</v>
      </c>
      <c r="AG51" s="353">
        <v>251</v>
      </c>
      <c r="AH51" s="352">
        <v>328</v>
      </c>
      <c r="AI51" s="354">
        <v>473</v>
      </c>
      <c r="AJ51" s="353">
        <v>0</v>
      </c>
      <c r="AK51" s="353">
        <v>130</v>
      </c>
      <c r="AL51" s="352">
        <v>126</v>
      </c>
      <c r="AM51" s="354">
        <v>71</v>
      </c>
      <c r="AN51" s="353">
        <v>0</v>
      </c>
      <c r="AO51" s="353">
        <v>320</v>
      </c>
      <c r="AP51" s="352">
        <v>671</v>
      </c>
      <c r="AQ51" s="354">
        <v>635</v>
      </c>
      <c r="AR51" s="355">
        <v>664</v>
      </c>
    </row>
    <row r="52" spans="1:44" x14ac:dyDescent="0.2">
      <c r="A52" s="349" t="s">
        <v>220</v>
      </c>
      <c r="B52" s="333" t="s">
        <v>446</v>
      </c>
      <c r="C52" s="351">
        <v>924</v>
      </c>
      <c r="D52" s="353">
        <f t="shared" ref="D52:D86" si="2">C52-SUM(E52:AR52)</f>
        <v>52</v>
      </c>
      <c r="E52" s="353">
        <v>56</v>
      </c>
      <c r="F52" s="352">
        <v>0</v>
      </c>
      <c r="G52" s="354">
        <v>0</v>
      </c>
      <c r="H52" s="353">
        <v>7</v>
      </c>
      <c r="I52" s="353">
        <v>0</v>
      </c>
      <c r="J52" s="352">
        <v>0</v>
      </c>
      <c r="K52" s="354">
        <v>0</v>
      </c>
      <c r="L52" s="353">
        <v>0</v>
      </c>
      <c r="M52" s="353">
        <v>86</v>
      </c>
      <c r="N52" s="352">
        <v>0</v>
      </c>
      <c r="O52" s="354">
        <v>0</v>
      </c>
      <c r="P52" s="353">
        <v>6</v>
      </c>
      <c r="Q52" s="353">
        <v>0</v>
      </c>
      <c r="R52" s="352">
        <v>0</v>
      </c>
      <c r="S52" s="354">
        <v>0</v>
      </c>
      <c r="T52" s="353">
        <v>0</v>
      </c>
      <c r="U52" s="353">
        <v>0</v>
      </c>
      <c r="V52" s="352">
        <v>6</v>
      </c>
      <c r="W52" s="354">
        <v>0</v>
      </c>
      <c r="X52" s="353">
        <v>5</v>
      </c>
      <c r="Y52" s="353">
        <v>106</v>
      </c>
      <c r="Z52" s="352">
        <v>85</v>
      </c>
      <c r="AA52" s="354">
        <v>0</v>
      </c>
      <c r="AB52" s="353">
        <v>78</v>
      </c>
      <c r="AC52" s="353">
        <v>0</v>
      </c>
      <c r="AD52" s="352">
        <v>246</v>
      </c>
      <c r="AE52" s="354">
        <v>0</v>
      </c>
      <c r="AF52" s="353">
        <v>4</v>
      </c>
      <c r="AG52" s="353">
        <v>0</v>
      </c>
      <c r="AH52" s="352">
        <v>59</v>
      </c>
      <c r="AI52" s="354">
        <v>0</v>
      </c>
      <c r="AJ52" s="353">
        <v>0</v>
      </c>
      <c r="AK52" s="353">
        <v>0</v>
      </c>
      <c r="AL52" s="352">
        <v>14</v>
      </c>
      <c r="AM52" s="354">
        <v>47</v>
      </c>
      <c r="AN52" s="353">
        <v>0</v>
      </c>
      <c r="AO52" s="353">
        <v>2</v>
      </c>
      <c r="AP52" s="352">
        <v>7</v>
      </c>
      <c r="AQ52" s="354">
        <v>46</v>
      </c>
      <c r="AR52" s="355">
        <v>12</v>
      </c>
    </row>
    <row r="53" spans="1:44" x14ac:dyDescent="0.2">
      <c r="A53" s="349" t="s">
        <v>221</v>
      </c>
      <c r="B53" s="333" t="s">
        <v>250</v>
      </c>
      <c r="C53" s="351">
        <v>3104</v>
      </c>
      <c r="D53" s="353">
        <f t="shared" si="2"/>
        <v>252</v>
      </c>
      <c r="E53" s="353">
        <v>41</v>
      </c>
      <c r="F53" s="352">
        <v>0</v>
      </c>
      <c r="G53" s="354">
        <v>431</v>
      </c>
      <c r="H53" s="353">
        <v>0</v>
      </c>
      <c r="I53" s="353">
        <v>0</v>
      </c>
      <c r="J53" s="352">
        <v>0</v>
      </c>
      <c r="K53" s="354">
        <v>0</v>
      </c>
      <c r="L53" s="353">
        <v>52</v>
      </c>
      <c r="M53" s="353">
        <v>101</v>
      </c>
      <c r="N53" s="352">
        <v>0</v>
      </c>
      <c r="O53" s="354">
        <v>32</v>
      </c>
      <c r="P53" s="353">
        <v>0</v>
      </c>
      <c r="Q53" s="353">
        <v>0</v>
      </c>
      <c r="R53" s="352">
        <v>0</v>
      </c>
      <c r="S53" s="354">
        <v>18</v>
      </c>
      <c r="T53" s="353">
        <v>0</v>
      </c>
      <c r="U53" s="353">
        <v>0</v>
      </c>
      <c r="V53" s="352">
        <v>0</v>
      </c>
      <c r="W53" s="354">
        <v>0</v>
      </c>
      <c r="X53" s="353">
        <v>0</v>
      </c>
      <c r="Y53" s="353">
        <v>0</v>
      </c>
      <c r="Z53" s="352">
        <v>0</v>
      </c>
      <c r="AA53" s="354">
        <v>312</v>
      </c>
      <c r="AB53" s="353">
        <v>5</v>
      </c>
      <c r="AC53" s="353">
        <v>1208</v>
      </c>
      <c r="AD53" s="352">
        <v>11</v>
      </c>
      <c r="AE53" s="354">
        <v>0</v>
      </c>
      <c r="AF53" s="353">
        <v>155</v>
      </c>
      <c r="AG53" s="353">
        <v>0</v>
      </c>
      <c r="AH53" s="352">
        <v>0</v>
      </c>
      <c r="AI53" s="354">
        <v>0</v>
      </c>
      <c r="AJ53" s="353">
        <v>0</v>
      </c>
      <c r="AK53" s="353">
        <v>0</v>
      </c>
      <c r="AL53" s="352">
        <v>0</v>
      </c>
      <c r="AM53" s="354">
        <v>0</v>
      </c>
      <c r="AN53" s="353">
        <v>0</v>
      </c>
      <c r="AO53" s="353">
        <v>0</v>
      </c>
      <c r="AP53" s="352">
        <v>0</v>
      </c>
      <c r="AQ53" s="354">
        <v>347</v>
      </c>
      <c r="AR53" s="355">
        <v>139</v>
      </c>
    </row>
    <row r="54" spans="1:44" x14ac:dyDescent="0.2">
      <c r="A54" s="349" t="s">
        <v>222</v>
      </c>
      <c r="B54" s="333" t="s">
        <v>27</v>
      </c>
      <c r="C54" s="351">
        <v>240</v>
      </c>
      <c r="D54" s="353">
        <f t="shared" si="2"/>
        <v>17</v>
      </c>
      <c r="E54" s="353">
        <v>77</v>
      </c>
      <c r="F54" s="352">
        <v>15</v>
      </c>
      <c r="G54" s="354">
        <v>0</v>
      </c>
      <c r="H54" s="353">
        <v>4</v>
      </c>
      <c r="I54" s="353">
        <v>2</v>
      </c>
      <c r="J54" s="352">
        <v>0</v>
      </c>
      <c r="K54" s="354">
        <v>0</v>
      </c>
      <c r="L54" s="353">
        <v>3</v>
      </c>
      <c r="M54" s="353">
        <v>0</v>
      </c>
      <c r="N54" s="352">
        <v>0</v>
      </c>
      <c r="O54" s="354">
        <v>19</v>
      </c>
      <c r="P54" s="353">
        <v>1</v>
      </c>
      <c r="Q54" s="353">
        <v>0</v>
      </c>
      <c r="R54" s="352">
        <v>0</v>
      </c>
      <c r="S54" s="354">
        <v>3</v>
      </c>
      <c r="T54" s="353">
        <v>0</v>
      </c>
      <c r="U54" s="353">
        <v>0</v>
      </c>
      <c r="V54" s="352">
        <v>0</v>
      </c>
      <c r="W54" s="354">
        <v>4</v>
      </c>
      <c r="X54" s="353">
        <v>0</v>
      </c>
      <c r="Y54" s="353">
        <v>24</v>
      </c>
      <c r="Z54" s="352">
        <v>9</v>
      </c>
      <c r="AA54" s="354">
        <v>3</v>
      </c>
      <c r="AB54" s="353">
        <v>7</v>
      </c>
      <c r="AC54" s="353">
        <v>0</v>
      </c>
      <c r="AD54" s="352">
        <v>0</v>
      </c>
      <c r="AE54" s="354">
        <v>36</v>
      </c>
      <c r="AF54" s="353">
        <v>3</v>
      </c>
      <c r="AG54" s="353">
        <v>0</v>
      </c>
      <c r="AH54" s="352">
        <v>0</v>
      </c>
      <c r="AI54" s="354">
        <v>0</v>
      </c>
      <c r="AJ54" s="353">
        <v>0</v>
      </c>
      <c r="AK54" s="353">
        <v>0</v>
      </c>
      <c r="AL54" s="352">
        <v>0</v>
      </c>
      <c r="AM54" s="354">
        <v>7</v>
      </c>
      <c r="AN54" s="353">
        <v>0</v>
      </c>
      <c r="AO54" s="353">
        <v>0</v>
      </c>
      <c r="AP54" s="352">
        <v>0</v>
      </c>
      <c r="AQ54" s="354">
        <v>6</v>
      </c>
      <c r="AR54" s="355">
        <v>0</v>
      </c>
    </row>
    <row r="55" spans="1:44" x14ac:dyDescent="0.2">
      <c r="A55" s="349" t="s">
        <v>223</v>
      </c>
      <c r="B55" s="333" t="s">
        <v>191</v>
      </c>
      <c r="C55" s="351">
        <v>73039</v>
      </c>
      <c r="D55" s="353">
        <f t="shared" si="2"/>
        <v>21268</v>
      </c>
      <c r="E55" s="353">
        <v>6547</v>
      </c>
      <c r="F55" s="352">
        <v>2250</v>
      </c>
      <c r="G55" s="354">
        <v>2300</v>
      </c>
      <c r="H55" s="353">
        <v>6230</v>
      </c>
      <c r="I55" s="353">
        <v>139</v>
      </c>
      <c r="J55" s="352">
        <v>189</v>
      </c>
      <c r="K55" s="354">
        <v>4443</v>
      </c>
      <c r="L55" s="353">
        <v>517</v>
      </c>
      <c r="M55" s="353">
        <v>992</v>
      </c>
      <c r="N55" s="352">
        <v>4385</v>
      </c>
      <c r="O55" s="354">
        <v>220</v>
      </c>
      <c r="P55" s="353">
        <v>148</v>
      </c>
      <c r="Q55" s="353">
        <v>1953</v>
      </c>
      <c r="R55" s="352">
        <v>1548</v>
      </c>
      <c r="S55" s="354">
        <v>1051</v>
      </c>
      <c r="T55" s="353">
        <v>229</v>
      </c>
      <c r="U55" s="353">
        <v>2183</v>
      </c>
      <c r="V55" s="352">
        <v>1264</v>
      </c>
      <c r="W55" s="354">
        <v>743</v>
      </c>
      <c r="X55" s="353">
        <v>568</v>
      </c>
      <c r="Y55" s="353">
        <v>235</v>
      </c>
      <c r="Z55" s="352">
        <v>1012</v>
      </c>
      <c r="AA55" s="354">
        <v>787</v>
      </c>
      <c r="AB55" s="353">
        <v>638</v>
      </c>
      <c r="AC55" s="353">
        <v>833</v>
      </c>
      <c r="AD55" s="352">
        <v>1671</v>
      </c>
      <c r="AE55" s="354">
        <v>825</v>
      </c>
      <c r="AF55" s="353">
        <v>3111</v>
      </c>
      <c r="AG55" s="353">
        <v>18</v>
      </c>
      <c r="AH55" s="352">
        <v>345</v>
      </c>
      <c r="AI55" s="354">
        <v>1977</v>
      </c>
      <c r="AJ55" s="353">
        <v>19</v>
      </c>
      <c r="AK55" s="353">
        <v>15</v>
      </c>
      <c r="AL55" s="352">
        <v>204</v>
      </c>
      <c r="AM55" s="354">
        <v>329</v>
      </c>
      <c r="AN55" s="353">
        <v>210</v>
      </c>
      <c r="AO55" s="353">
        <v>178</v>
      </c>
      <c r="AP55" s="352">
        <v>169</v>
      </c>
      <c r="AQ55" s="354">
        <v>785</v>
      </c>
      <c r="AR55" s="355">
        <v>511</v>
      </c>
    </row>
    <row r="56" spans="1:44" x14ac:dyDescent="0.2">
      <c r="A56" s="349" t="s">
        <v>224</v>
      </c>
      <c r="B56" s="333" t="s">
        <v>28</v>
      </c>
      <c r="C56" s="351">
        <v>11242</v>
      </c>
      <c r="D56" s="353">
        <f t="shared" si="2"/>
        <v>536</v>
      </c>
      <c r="E56" s="353">
        <v>1898</v>
      </c>
      <c r="F56" s="352">
        <v>273</v>
      </c>
      <c r="G56" s="354">
        <v>63</v>
      </c>
      <c r="H56" s="353">
        <v>261</v>
      </c>
      <c r="I56" s="353">
        <v>189</v>
      </c>
      <c r="J56" s="352">
        <v>65</v>
      </c>
      <c r="K56" s="354">
        <v>385</v>
      </c>
      <c r="L56" s="353">
        <v>38</v>
      </c>
      <c r="M56" s="353">
        <v>324</v>
      </c>
      <c r="N56" s="352">
        <v>1291</v>
      </c>
      <c r="O56" s="354">
        <v>314</v>
      </c>
      <c r="P56" s="353">
        <v>1376</v>
      </c>
      <c r="Q56" s="353">
        <v>256</v>
      </c>
      <c r="R56" s="352">
        <v>109</v>
      </c>
      <c r="S56" s="354">
        <v>199</v>
      </c>
      <c r="T56" s="353">
        <v>61</v>
      </c>
      <c r="U56" s="353">
        <v>412</v>
      </c>
      <c r="V56" s="352">
        <v>37</v>
      </c>
      <c r="W56" s="354">
        <v>227</v>
      </c>
      <c r="X56" s="353">
        <v>40</v>
      </c>
      <c r="Y56" s="353">
        <v>131</v>
      </c>
      <c r="Z56" s="352">
        <v>470</v>
      </c>
      <c r="AA56" s="354">
        <v>76</v>
      </c>
      <c r="AB56" s="353">
        <v>369</v>
      </c>
      <c r="AC56" s="353">
        <v>66</v>
      </c>
      <c r="AD56" s="352">
        <v>132</v>
      </c>
      <c r="AE56" s="354">
        <v>235</v>
      </c>
      <c r="AF56" s="353">
        <v>165</v>
      </c>
      <c r="AG56" s="353">
        <v>0</v>
      </c>
      <c r="AH56" s="352">
        <v>608</v>
      </c>
      <c r="AI56" s="354">
        <v>77</v>
      </c>
      <c r="AJ56" s="353">
        <v>150</v>
      </c>
      <c r="AK56" s="353">
        <v>58</v>
      </c>
      <c r="AL56" s="352">
        <v>48</v>
      </c>
      <c r="AM56" s="354">
        <v>39</v>
      </c>
      <c r="AN56" s="353">
        <v>14</v>
      </c>
      <c r="AO56" s="353">
        <v>10</v>
      </c>
      <c r="AP56" s="352">
        <v>65</v>
      </c>
      <c r="AQ56" s="354">
        <v>132</v>
      </c>
      <c r="AR56" s="355">
        <v>43</v>
      </c>
    </row>
    <row r="57" spans="1:44" x14ac:dyDescent="0.2">
      <c r="A57" s="349" t="s">
        <v>225</v>
      </c>
      <c r="B57" s="333" t="s">
        <v>268</v>
      </c>
      <c r="C57" s="351">
        <v>14078</v>
      </c>
      <c r="D57" s="353">
        <f t="shared" si="2"/>
        <v>1405</v>
      </c>
      <c r="E57" s="353">
        <v>1471</v>
      </c>
      <c r="F57" s="352">
        <v>1325</v>
      </c>
      <c r="G57" s="354">
        <v>635</v>
      </c>
      <c r="H57" s="353">
        <v>290</v>
      </c>
      <c r="I57" s="353">
        <v>62</v>
      </c>
      <c r="J57" s="352">
        <v>6</v>
      </c>
      <c r="K57" s="354">
        <v>810</v>
      </c>
      <c r="L57" s="353">
        <v>63</v>
      </c>
      <c r="M57" s="353">
        <v>367</v>
      </c>
      <c r="N57" s="352">
        <v>499</v>
      </c>
      <c r="O57" s="354">
        <v>86</v>
      </c>
      <c r="P57" s="353">
        <v>99</v>
      </c>
      <c r="Q57" s="353">
        <v>21</v>
      </c>
      <c r="R57" s="352">
        <v>438</v>
      </c>
      <c r="S57" s="354">
        <v>639</v>
      </c>
      <c r="T57" s="353">
        <v>71</v>
      </c>
      <c r="U57" s="353">
        <v>419</v>
      </c>
      <c r="V57" s="352">
        <v>369</v>
      </c>
      <c r="W57" s="354">
        <v>728</v>
      </c>
      <c r="X57" s="353">
        <v>245</v>
      </c>
      <c r="Y57" s="353">
        <v>68</v>
      </c>
      <c r="Z57" s="352">
        <v>1123</v>
      </c>
      <c r="AA57" s="354">
        <v>67</v>
      </c>
      <c r="AB57" s="353">
        <v>80</v>
      </c>
      <c r="AC57" s="353">
        <v>13</v>
      </c>
      <c r="AD57" s="352">
        <v>548</v>
      </c>
      <c r="AE57" s="354">
        <v>612</v>
      </c>
      <c r="AF57" s="353">
        <v>570</v>
      </c>
      <c r="AG57" s="353">
        <v>7</v>
      </c>
      <c r="AH57" s="352">
        <v>91</v>
      </c>
      <c r="AI57" s="354">
        <v>233</v>
      </c>
      <c r="AJ57" s="353">
        <v>62</v>
      </c>
      <c r="AK57" s="353">
        <v>41</v>
      </c>
      <c r="AL57" s="352">
        <v>244</v>
      </c>
      <c r="AM57" s="354">
        <v>125</v>
      </c>
      <c r="AN57" s="353">
        <v>73</v>
      </c>
      <c r="AO57" s="353">
        <v>24</v>
      </c>
      <c r="AP57" s="352">
        <v>36</v>
      </c>
      <c r="AQ57" s="354">
        <v>11</v>
      </c>
      <c r="AR57" s="355">
        <v>2</v>
      </c>
    </row>
    <row r="58" spans="1:44" x14ac:dyDescent="0.2">
      <c r="A58" s="349" t="s">
        <v>226</v>
      </c>
      <c r="B58" s="333" t="s">
        <v>29</v>
      </c>
      <c r="C58" s="351">
        <v>24748</v>
      </c>
      <c r="D58" s="353">
        <f t="shared" si="2"/>
        <v>3256</v>
      </c>
      <c r="E58" s="353">
        <v>3897</v>
      </c>
      <c r="F58" s="352">
        <v>3715</v>
      </c>
      <c r="G58" s="354">
        <v>652</v>
      </c>
      <c r="H58" s="353">
        <v>744</v>
      </c>
      <c r="I58" s="353">
        <v>55</v>
      </c>
      <c r="J58" s="352">
        <v>205</v>
      </c>
      <c r="K58" s="354">
        <v>855</v>
      </c>
      <c r="L58" s="353">
        <v>128</v>
      </c>
      <c r="M58" s="353">
        <v>154</v>
      </c>
      <c r="N58" s="352">
        <v>526</v>
      </c>
      <c r="O58" s="354">
        <v>1762</v>
      </c>
      <c r="P58" s="353">
        <v>10</v>
      </c>
      <c r="Q58" s="353">
        <v>71</v>
      </c>
      <c r="R58" s="352">
        <v>341</v>
      </c>
      <c r="S58" s="354">
        <v>1689</v>
      </c>
      <c r="T58" s="353">
        <v>140</v>
      </c>
      <c r="U58" s="353">
        <v>554</v>
      </c>
      <c r="V58" s="352">
        <v>1404</v>
      </c>
      <c r="W58" s="354">
        <v>53</v>
      </c>
      <c r="X58" s="353">
        <v>455</v>
      </c>
      <c r="Y58" s="353">
        <v>92</v>
      </c>
      <c r="Z58" s="352">
        <v>733</v>
      </c>
      <c r="AA58" s="354">
        <v>0</v>
      </c>
      <c r="AB58" s="353">
        <v>116</v>
      </c>
      <c r="AC58" s="353">
        <v>99</v>
      </c>
      <c r="AD58" s="352">
        <v>31</v>
      </c>
      <c r="AE58" s="354">
        <v>547</v>
      </c>
      <c r="AF58" s="353">
        <v>802</v>
      </c>
      <c r="AG58" s="353">
        <v>42</v>
      </c>
      <c r="AH58" s="352">
        <v>3</v>
      </c>
      <c r="AI58" s="354">
        <v>120</v>
      </c>
      <c r="AJ58" s="353">
        <v>754</v>
      </c>
      <c r="AK58" s="353">
        <v>56</v>
      </c>
      <c r="AL58" s="352">
        <v>624</v>
      </c>
      <c r="AM58" s="354">
        <v>15</v>
      </c>
      <c r="AN58" s="353">
        <v>0</v>
      </c>
      <c r="AO58" s="353">
        <v>48</v>
      </c>
      <c r="AP58" s="352">
        <v>0</v>
      </c>
      <c r="AQ58" s="354">
        <v>0</v>
      </c>
      <c r="AR58" s="355">
        <v>0</v>
      </c>
    </row>
    <row r="59" spans="1:44" x14ac:dyDescent="0.2">
      <c r="A59" s="349" t="s">
        <v>227</v>
      </c>
      <c r="B59" s="333" t="s">
        <v>30</v>
      </c>
      <c r="C59" s="351">
        <v>1425</v>
      </c>
      <c r="D59" s="353">
        <f t="shared" si="2"/>
        <v>363</v>
      </c>
      <c r="E59" s="353">
        <v>71</v>
      </c>
      <c r="F59" s="352">
        <v>274</v>
      </c>
      <c r="G59" s="354">
        <v>23</v>
      </c>
      <c r="H59" s="353">
        <v>25</v>
      </c>
      <c r="I59" s="353">
        <v>2</v>
      </c>
      <c r="J59" s="352">
        <v>0</v>
      </c>
      <c r="K59" s="354">
        <v>10</v>
      </c>
      <c r="L59" s="353">
        <v>0</v>
      </c>
      <c r="M59" s="353">
        <v>0</v>
      </c>
      <c r="N59" s="352">
        <v>398</v>
      </c>
      <c r="O59" s="354">
        <v>69</v>
      </c>
      <c r="P59" s="353">
        <v>6</v>
      </c>
      <c r="Q59" s="353">
        <v>10</v>
      </c>
      <c r="R59" s="352">
        <v>19</v>
      </c>
      <c r="S59" s="354">
        <v>0</v>
      </c>
      <c r="T59" s="353">
        <v>0</v>
      </c>
      <c r="U59" s="353">
        <v>28</v>
      </c>
      <c r="V59" s="352">
        <v>41</v>
      </c>
      <c r="W59" s="354">
        <v>0</v>
      </c>
      <c r="X59" s="353">
        <v>0</v>
      </c>
      <c r="Y59" s="353">
        <v>3</v>
      </c>
      <c r="Z59" s="352">
        <v>20</v>
      </c>
      <c r="AA59" s="354">
        <v>0</v>
      </c>
      <c r="AB59" s="353">
        <v>8</v>
      </c>
      <c r="AC59" s="353">
        <v>4</v>
      </c>
      <c r="AD59" s="352">
        <v>16</v>
      </c>
      <c r="AE59" s="354">
        <v>9</v>
      </c>
      <c r="AF59" s="353">
        <v>1</v>
      </c>
      <c r="AG59" s="353">
        <v>0</v>
      </c>
      <c r="AH59" s="352">
        <v>0</v>
      </c>
      <c r="AI59" s="354">
        <v>0</v>
      </c>
      <c r="AJ59" s="353">
        <v>0</v>
      </c>
      <c r="AK59" s="353">
        <v>0</v>
      </c>
      <c r="AL59" s="352">
        <v>0</v>
      </c>
      <c r="AM59" s="354">
        <v>10</v>
      </c>
      <c r="AN59" s="353">
        <v>15</v>
      </c>
      <c r="AO59" s="353">
        <v>0</v>
      </c>
      <c r="AP59" s="352">
        <v>0</v>
      </c>
      <c r="AQ59" s="354">
        <v>0</v>
      </c>
      <c r="AR59" s="355">
        <v>0</v>
      </c>
    </row>
    <row r="60" spans="1:44" x14ac:dyDescent="0.2">
      <c r="A60" s="349" t="s">
        <v>2</v>
      </c>
      <c r="B60" s="333" t="s">
        <v>535</v>
      </c>
      <c r="C60" s="351">
        <v>23900</v>
      </c>
      <c r="D60" s="353">
        <f t="shared" si="2"/>
        <v>6083</v>
      </c>
      <c r="E60" s="353">
        <v>2050</v>
      </c>
      <c r="F60" s="352">
        <v>1659</v>
      </c>
      <c r="G60" s="354">
        <v>965</v>
      </c>
      <c r="H60" s="353">
        <v>280</v>
      </c>
      <c r="I60" s="353">
        <v>24</v>
      </c>
      <c r="J60" s="352">
        <v>23</v>
      </c>
      <c r="K60" s="354">
        <v>935</v>
      </c>
      <c r="L60" s="353">
        <v>55</v>
      </c>
      <c r="M60" s="353">
        <v>884</v>
      </c>
      <c r="N60" s="352">
        <v>1371</v>
      </c>
      <c r="O60" s="354">
        <v>186</v>
      </c>
      <c r="P60" s="353">
        <v>247</v>
      </c>
      <c r="Q60" s="353">
        <v>174</v>
      </c>
      <c r="R60" s="352">
        <v>407</v>
      </c>
      <c r="S60" s="354">
        <v>210</v>
      </c>
      <c r="T60" s="353">
        <v>33</v>
      </c>
      <c r="U60" s="353">
        <v>690</v>
      </c>
      <c r="V60" s="352">
        <v>1016</v>
      </c>
      <c r="W60" s="354">
        <v>817</v>
      </c>
      <c r="X60" s="353">
        <v>513</v>
      </c>
      <c r="Y60" s="353">
        <v>30</v>
      </c>
      <c r="Z60" s="352">
        <v>981</v>
      </c>
      <c r="AA60" s="354">
        <v>83</v>
      </c>
      <c r="AB60" s="353">
        <v>192</v>
      </c>
      <c r="AC60" s="353">
        <v>35</v>
      </c>
      <c r="AD60" s="352">
        <v>232</v>
      </c>
      <c r="AE60" s="354">
        <v>730</v>
      </c>
      <c r="AF60" s="353">
        <v>1365</v>
      </c>
      <c r="AG60" s="353">
        <v>0</v>
      </c>
      <c r="AH60" s="352">
        <v>195</v>
      </c>
      <c r="AI60" s="354">
        <v>495</v>
      </c>
      <c r="AJ60" s="353">
        <v>114</v>
      </c>
      <c r="AK60" s="353">
        <v>174</v>
      </c>
      <c r="AL60" s="352">
        <v>409</v>
      </c>
      <c r="AM60" s="354">
        <v>12</v>
      </c>
      <c r="AN60" s="353">
        <v>29</v>
      </c>
      <c r="AO60" s="353">
        <v>164</v>
      </c>
      <c r="AP60" s="352">
        <v>36</v>
      </c>
      <c r="AQ60" s="354">
        <v>1</v>
      </c>
      <c r="AR60" s="355">
        <v>1</v>
      </c>
    </row>
    <row r="61" spans="1:44" x14ac:dyDescent="0.2">
      <c r="A61" s="349" t="s">
        <v>3</v>
      </c>
      <c r="B61" s="333" t="s">
        <v>31</v>
      </c>
      <c r="C61" s="351">
        <v>10398</v>
      </c>
      <c r="D61" s="353">
        <f t="shared" si="2"/>
        <v>701</v>
      </c>
      <c r="E61" s="353">
        <v>1236</v>
      </c>
      <c r="F61" s="352">
        <v>1421</v>
      </c>
      <c r="G61" s="354">
        <v>296</v>
      </c>
      <c r="H61" s="353">
        <v>186</v>
      </c>
      <c r="I61" s="353">
        <v>6</v>
      </c>
      <c r="J61" s="352">
        <v>9</v>
      </c>
      <c r="K61" s="354">
        <v>183</v>
      </c>
      <c r="L61" s="353">
        <v>32</v>
      </c>
      <c r="M61" s="353">
        <v>207</v>
      </c>
      <c r="N61" s="352">
        <v>125</v>
      </c>
      <c r="O61" s="354">
        <v>891</v>
      </c>
      <c r="P61" s="353">
        <v>156</v>
      </c>
      <c r="Q61" s="353">
        <v>8</v>
      </c>
      <c r="R61" s="352">
        <v>95</v>
      </c>
      <c r="S61" s="354">
        <v>1560</v>
      </c>
      <c r="T61" s="353">
        <v>50</v>
      </c>
      <c r="U61" s="353">
        <v>287</v>
      </c>
      <c r="V61" s="352">
        <v>23</v>
      </c>
      <c r="W61" s="354">
        <v>250</v>
      </c>
      <c r="X61" s="353">
        <v>99</v>
      </c>
      <c r="Y61" s="353">
        <v>98</v>
      </c>
      <c r="Z61" s="352">
        <v>313</v>
      </c>
      <c r="AA61" s="354">
        <v>683</v>
      </c>
      <c r="AB61" s="353">
        <v>46</v>
      </c>
      <c r="AC61" s="353">
        <v>136</v>
      </c>
      <c r="AD61" s="352">
        <v>51</v>
      </c>
      <c r="AE61" s="354">
        <v>321</v>
      </c>
      <c r="AF61" s="353">
        <v>111</v>
      </c>
      <c r="AG61" s="353">
        <v>32</v>
      </c>
      <c r="AH61" s="352">
        <v>46</v>
      </c>
      <c r="AI61" s="354">
        <v>31</v>
      </c>
      <c r="AJ61" s="353">
        <v>345</v>
      </c>
      <c r="AK61" s="353">
        <v>90</v>
      </c>
      <c r="AL61" s="352">
        <v>53</v>
      </c>
      <c r="AM61" s="354">
        <v>44</v>
      </c>
      <c r="AN61" s="353">
        <v>4</v>
      </c>
      <c r="AO61" s="353">
        <v>5</v>
      </c>
      <c r="AP61" s="352">
        <v>105</v>
      </c>
      <c r="AQ61" s="354">
        <v>34</v>
      </c>
      <c r="AR61" s="355">
        <v>29</v>
      </c>
    </row>
    <row r="62" spans="1:44" x14ac:dyDescent="0.2">
      <c r="A62" s="349" t="s">
        <v>4</v>
      </c>
      <c r="B62" s="333" t="s">
        <v>32</v>
      </c>
      <c r="C62" s="351">
        <v>26698</v>
      </c>
      <c r="D62" s="353">
        <f t="shared" si="2"/>
        <v>4907</v>
      </c>
      <c r="E62" s="353">
        <v>7310</v>
      </c>
      <c r="F62" s="352">
        <v>3667</v>
      </c>
      <c r="G62" s="354">
        <v>57</v>
      </c>
      <c r="H62" s="353">
        <v>280</v>
      </c>
      <c r="I62" s="353">
        <v>13</v>
      </c>
      <c r="J62" s="352">
        <v>0</v>
      </c>
      <c r="K62" s="354">
        <v>1442</v>
      </c>
      <c r="L62" s="353">
        <v>88</v>
      </c>
      <c r="M62" s="353">
        <v>26</v>
      </c>
      <c r="N62" s="352">
        <v>5882</v>
      </c>
      <c r="O62" s="354">
        <v>12</v>
      </c>
      <c r="P62" s="353">
        <v>67</v>
      </c>
      <c r="Q62" s="353">
        <v>3</v>
      </c>
      <c r="R62" s="352">
        <v>155</v>
      </c>
      <c r="S62" s="354">
        <v>149</v>
      </c>
      <c r="T62" s="353">
        <v>163</v>
      </c>
      <c r="U62" s="353">
        <v>811</v>
      </c>
      <c r="V62" s="352">
        <v>69</v>
      </c>
      <c r="W62" s="354">
        <v>515</v>
      </c>
      <c r="X62" s="353">
        <v>61</v>
      </c>
      <c r="Y62" s="353">
        <v>18</v>
      </c>
      <c r="Z62" s="352">
        <v>42</v>
      </c>
      <c r="AA62" s="354">
        <v>7</v>
      </c>
      <c r="AB62" s="353">
        <v>121</v>
      </c>
      <c r="AC62" s="353">
        <v>21</v>
      </c>
      <c r="AD62" s="352">
        <v>2</v>
      </c>
      <c r="AE62" s="354">
        <v>55</v>
      </c>
      <c r="AF62" s="353">
        <v>100</v>
      </c>
      <c r="AG62" s="353">
        <v>11</v>
      </c>
      <c r="AH62" s="352">
        <v>90</v>
      </c>
      <c r="AI62" s="354">
        <v>119</v>
      </c>
      <c r="AJ62" s="353">
        <v>186</v>
      </c>
      <c r="AK62" s="353">
        <v>17</v>
      </c>
      <c r="AL62" s="352">
        <v>43</v>
      </c>
      <c r="AM62" s="354">
        <v>0</v>
      </c>
      <c r="AN62" s="353">
        <v>100</v>
      </c>
      <c r="AO62" s="353">
        <v>0</v>
      </c>
      <c r="AP62" s="352">
        <v>89</v>
      </c>
      <c r="AQ62" s="354">
        <v>0</v>
      </c>
      <c r="AR62" s="355">
        <v>0</v>
      </c>
    </row>
    <row r="63" spans="1:44" x14ac:dyDescent="0.2">
      <c r="A63" s="349" t="s">
        <v>5</v>
      </c>
      <c r="B63" s="333" t="s">
        <v>33</v>
      </c>
      <c r="C63" s="351">
        <v>7261</v>
      </c>
      <c r="D63" s="353">
        <f t="shared" si="2"/>
        <v>970</v>
      </c>
      <c r="E63" s="353">
        <v>736</v>
      </c>
      <c r="F63" s="352">
        <v>2042</v>
      </c>
      <c r="G63" s="354">
        <v>441</v>
      </c>
      <c r="H63" s="353">
        <v>53</v>
      </c>
      <c r="I63" s="353">
        <v>3</v>
      </c>
      <c r="J63" s="352">
        <v>4</v>
      </c>
      <c r="K63" s="354">
        <v>116</v>
      </c>
      <c r="L63" s="353">
        <v>72</v>
      </c>
      <c r="M63" s="353">
        <v>382</v>
      </c>
      <c r="N63" s="352">
        <v>309</v>
      </c>
      <c r="O63" s="354">
        <v>98</v>
      </c>
      <c r="P63" s="353">
        <v>0</v>
      </c>
      <c r="Q63" s="353">
        <v>64</v>
      </c>
      <c r="R63" s="352">
        <v>109</v>
      </c>
      <c r="S63" s="354">
        <v>184</v>
      </c>
      <c r="T63" s="353">
        <v>43</v>
      </c>
      <c r="U63" s="353">
        <v>78</v>
      </c>
      <c r="V63" s="352">
        <v>424</v>
      </c>
      <c r="W63" s="354">
        <v>62</v>
      </c>
      <c r="X63" s="353">
        <v>8</v>
      </c>
      <c r="Y63" s="353">
        <v>4</v>
      </c>
      <c r="Z63" s="352">
        <v>261</v>
      </c>
      <c r="AA63" s="354">
        <v>0</v>
      </c>
      <c r="AB63" s="353">
        <v>71</v>
      </c>
      <c r="AC63" s="353">
        <v>5</v>
      </c>
      <c r="AD63" s="352">
        <v>32</v>
      </c>
      <c r="AE63" s="354">
        <v>156</v>
      </c>
      <c r="AF63" s="353">
        <v>49</v>
      </c>
      <c r="AG63" s="353">
        <v>0</v>
      </c>
      <c r="AH63" s="352">
        <v>154</v>
      </c>
      <c r="AI63" s="354">
        <v>30</v>
      </c>
      <c r="AJ63" s="353">
        <v>195</v>
      </c>
      <c r="AK63" s="353">
        <v>4</v>
      </c>
      <c r="AL63" s="352">
        <v>44</v>
      </c>
      <c r="AM63" s="354">
        <v>13</v>
      </c>
      <c r="AN63" s="353">
        <v>0</v>
      </c>
      <c r="AO63" s="353">
        <v>0</v>
      </c>
      <c r="AP63" s="352">
        <v>38</v>
      </c>
      <c r="AQ63" s="354">
        <v>7</v>
      </c>
      <c r="AR63" s="355">
        <v>0</v>
      </c>
    </row>
    <row r="64" spans="1:44" x14ac:dyDescent="0.2">
      <c r="A64" s="349" t="s">
        <v>6</v>
      </c>
      <c r="B64" s="333" t="s">
        <v>34</v>
      </c>
      <c r="C64" s="351">
        <v>33535</v>
      </c>
      <c r="D64" s="353">
        <f t="shared" si="2"/>
        <v>3722</v>
      </c>
      <c r="E64" s="353">
        <v>3519</v>
      </c>
      <c r="F64" s="352">
        <v>5011</v>
      </c>
      <c r="G64" s="354">
        <v>4119</v>
      </c>
      <c r="H64" s="353">
        <v>282</v>
      </c>
      <c r="I64" s="353">
        <v>147</v>
      </c>
      <c r="J64" s="352">
        <v>4</v>
      </c>
      <c r="K64" s="354">
        <v>1420</v>
      </c>
      <c r="L64" s="353">
        <v>237</v>
      </c>
      <c r="M64" s="353">
        <v>589</v>
      </c>
      <c r="N64" s="352">
        <v>1091</v>
      </c>
      <c r="O64" s="354">
        <v>416</v>
      </c>
      <c r="P64" s="353">
        <v>344</v>
      </c>
      <c r="Q64" s="353">
        <v>182</v>
      </c>
      <c r="R64" s="352">
        <v>2042</v>
      </c>
      <c r="S64" s="354">
        <v>733</v>
      </c>
      <c r="T64" s="353">
        <v>344</v>
      </c>
      <c r="U64" s="353">
        <v>1259</v>
      </c>
      <c r="V64" s="352">
        <v>260</v>
      </c>
      <c r="W64" s="354">
        <v>1539</v>
      </c>
      <c r="X64" s="353">
        <v>314</v>
      </c>
      <c r="Y64" s="353">
        <v>135</v>
      </c>
      <c r="Z64" s="352">
        <v>683</v>
      </c>
      <c r="AA64" s="354">
        <v>68</v>
      </c>
      <c r="AB64" s="353">
        <v>1284</v>
      </c>
      <c r="AC64" s="353">
        <v>37</v>
      </c>
      <c r="AD64" s="352">
        <v>183</v>
      </c>
      <c r="AE64" s="354">
        <v>519</v>
      </c>
      <c r="AF64" s="353">
        <v>476</v>
      </c>
      <c r="AG64" s="353">
        <v>91</v>
      </c>
      <c r="AH64" s="352">
        <v>239</v>
      </c>
      <c r="AI64" s="354">
        <v>391</v>
      </c>
      <c r="AJ64" s="353">
        <v>486</v>
      </c>
      <c r="AK64" s="353">
        <v>549</v>
      </c>
      <c r="AL64" s="352">
        <v>488</v>
      </c>
      <c r="AM64" s="354">
        <v>1</v>
      </c>
      <c r="AN64" s="353">
        <v>72</v>
      </c>
      <c r="AO64" s="353">
        <v>69</v>
      </c>
      <c r="AP64" s="352">
        <v>150</v>
      </c>
      <c r="AQ64" s="354">
        <v>20</v>
      </c>
      <c r="AR64" s="355">
        <v>20</v>
      </c>
    </row>
    <row r="65" spans="1:44" x14ac:dyDescent="0.2">
      <c r="A65" s="349" t="s">
        <v>7</v>
      </c>
      <c r="B65" s="333" t="s">
        <v>269</v>
      </c>
      <c r="C65" s="351">
        <v>32705</v>
      </c>
      <c r="D65" s="353">
        <f t="shared" si="2"/>
        <v>9957</v>
      </c>
      <c r="E65" s="353">
        <v>2904</v>
      </c>
      <c r="F65" s="352">
        <v>2197</v>
      </c>
      <c r="G65" s="354">
        <v>496</v>
      </c>
      <c r="H65" s="353">
        <v>171</v>
      </c>
      <c r="I65" s="353">
        <v>173</v>
      </c>
      <c r="J65" s="352">
        <v>17</v>
      </c>
      <c r="K65" s="354">
        <v>635</v>
      </c>
      <c r="L65" s="353">
        <v>780</v>
      </c>
      <c r="M65" s="353">
        <v>169</v>
      </c>
      <c r="N65" s="352">
        <v>1287</v>
      </c>
      <c r="O65" s="354">
        <v>20</v>
      </c>
      <c r="P65" s="353">
        <v>91</v>
      </c>
      <c r="Q65" s="353">
        <v>66</v>
      </c>
      <c r="R65" s="352">
        <v>259</v>
      </c>
      <c r="S65" s="354">
        <v>8441</v>
      </c>
      <c r="T65" s="353">
        <v>118</v>
      </c>
      <c r="U65" s="353">
        <v>256</v>
      </c>
      <c r="V65" s="352">
        <v>51</v>
      </c>
      <c r="W65" s="354">
        <v>1686</v>
      </c>
      <c r="X65" s="353">
        <v>190</v>
      </c>
      <c r="Y65" s="353">
        <v>34</v>
      </c>
      <c r="Z65" s="352">
        <v>28</v>
      </c>
      <c r="AA65" s="354">
        <v>76</v>
      </c>
      <c r="AB65" s="353">
        <v>132</v>
      </c>
      <c r="AC65" s="353">
        <v>13</v>
      </c>
      <c r="AD65" s="352">
        <v>42</v>
      </c>
      <c r="AE65" s="354">
        <v>835</v>
      </c>
      <c r="AF65" s="353">
        <v>597</v>
      </c>
      <c r="AG65" s="353">
        <v>8</v>
      </c>
      <c r="AH65" s="352">
        <v>104</v>
      </c>
      <c r="AI65" s="354">
        <v>116</v>
      </c>
      <c r="AJ65" s="353">
        <v>624</v>
      </c>
      <c r="AK65" s="353">
        <v>10</v>
      </c>
      <c r="AL65" s="352">
        <v>44</v>
      </c>
      <c r="AM65" s="354">
        <v>4</v>
      </c>
      <c r="AN65" s="353">
        <v>45</v>
      </c>
      <c r="AO65" s="353">
        <v>0</v>
      </c>
      <c r="AP65" s="352">
        <v>7</v>
      </c>
      <c r="AQ65" s="354">
        <v>19</v>
      </c>
      <c r="AR65" s="355">
        <v>3</v>
      </c>
    </row>
    <row r="66" spans="1:44" x14ac:dyDescent="0.2">
      <c r="A66" s="349" t="s">
        <v>8</v>
      </c>
      <c r="B66" s="333" t="s">
        <v>270</v>
      </c>
      <c r="C66" s="351">
        <v>30021</v>
      </c>
      <c r="D66" s="353">
        <f t="shared" si="2"/>
        <v>5521</v>
      </c>
      <c r="E66" s="353">
        <v>1688</v>
      </c>
      <c r="F66" s="352">
        <v>5051</v>
      </c>
      <c r="G66" s="354">
        <v>4993</v>
      </c>
      <c r="H66" s="353">
        <v>574</v>
      </c>
      <c r="I66" s="353">
        <v>626</v>
      </c>
      <c r="J66" s="352">
        <v>12</v>
      </c>
      <c r="K66" s="354">
        <v>1314</v>
      </c>
      <c r="L66" s="353">
        <v>38</v>
      </c>
      <c r="M66" s="353">
        <v>187</v>
      </c>
      <c r="N66" s="352">
        <v>1544</v>
      </c>
      <c r="O66" s="354">
        <v>111</v>
      </c>
      <c r="P66" s="353">
        <v>243</v>
      </c>
      <c r="Q66" s="353">
        <v>114</v>
      </c>
      <c r="R66" s="352">
        <v>1045</v>
      </c>
      <c r="S66" s="354">
        <v>215</v>
      </c>
      <c r="T66" s="353">
        <v>690</v>
      </c>
      <c r="U66" s="353">
        <v>245</v>
      </c>
      <c r="V66" s="352">
        <v>220</v>
      </c>
      <c r="W66" s="354">
        <v>890</v>
      </c>
      <c r="X66" s="353">
        <v>155</v>
      </c>
      <c r="Y66" s="353">
        <v>249</v>
      </c>
      <c r="Z66" s="352">
        <v>208</v>
      </c>
      <c r="AA66" s="354">
        <v>222</v>
      </c>
      <c r="AB66" s="353">
        <v>221</v>
      </c>
      <c r="AC66" s="353">
        <v>91</v>
      </c>
      <c r="AD66" s="352">
        <v>55</v>
      </c>
      <c r="AE66" s="354">
        <v>620</v>
      </c>
      <c r="AF66" s="353">
        <v>212</v>
      </c>
      <c r="AG66" s="353">
        <v>0</v>
      </c>
      <c r="AH66" s="352">
        <v>157</v>
      </c>
      <c r="AI66" s="354">
        <v>905</v>
      </c>
      <c r="AJ66" s="353">
        <v>1298</v>
      </c>
      <c r="AK66" s="353">
        <v>46</v>
      </c>
      <c r="AL66" s="352">
        <v>133</v>
      </c>
      <c r="AM66" s="354">
        <v>5</v>
      </c>
      <c r="AN66" s="353">
        <v>15</v>
      </c>
      <c r="AO66" s="353">
        <v>23</v>
      </c>
      <c r="AP66" s="352">
        <v>7</v>
      </c>
      <c r="AQ66" s="354">
        <v>21</v>
      </c>
      <c r="AR66" s="355">
        <v>57</v>
      </c>
    </row>
    <row r="67" spans="1:44" x14ac:dyDescent="0.2">
      <c r="A67" s="349" t="s">
        <v>9</v>
      </c>
      <c r="B67" s="333" t="s">
        <v>271</v>
      </c>
      <c r="C67" s="351">
        <v>10683</v>
      </c>
      <c r="D67" s="353">
        <f t="shared" si="2"/>
        <v>2738</v>
      </c>
      <c r="E67" s="353">
        <v>2533</v>
      </c>
      <c r="F67" s="352">
        <v>569</v>
      </c>
      <c r="G67" s="354">
        <v>736</v>
      </c>
      <c r="H67" s="353">
        <v>666</v>
      </c>
      <c r="I67" s="353">
        <v>0</v>
      </c>
      <c r="J67" s="352">
        <v>52</v>
      </c>
      <c r="K67" s="354">
        <v>216</v>
      </c>
      <c r="L67" s="353">
        <v>25</v>
      </c>
      <c r="M67" s="353">
        <v>190</v>
      </c>
      <c r="N67" s="352">
        <v>270</v>
      </c>
      <c r="O67" s="354">
        <v>0</v>
      </c>
      <c r="P67" s="353">
        <v>11</v>
      </c>
      <c r="Q67" s="353">
        <v>636</v>
      </c>
      <c r="R67" s="352">
        <v>132</v>
      </c>
      <c r="S67" s="354">
        <v>47</v>
      </c>
      <c r="T67" s="353">
        <v>68</v>
      </c>
      <c r="U67" s="353">
        <v>0</v>
      </c>
      <c r="V67" s="352">
        <v>45</v>
      </c>
      <c r="W67" s="354">
        <v>152</v>
      </c>
      <c r="X67" s="353">
        <v>112</v>
      </c>
      <c r="Y67" s="353">
        <v>7</v>
      </c>
      <c r="Z67" s="352">
        <v>8</v>
      </c>
      <c r="AA67" s="354">
        <v>63</v>
      </c>
      <c r="AB67" s="353">
        <v>0</v>
      </c>
      <c r="AC67" s="353">
        <v>7</v>
      </c>
      <c r="AD67" s="352">
        <v>68</v>
      </c>
      <c r="AE67" s="354">
        <v>4</v>
      </c>
      <c r="AF67" s="353">
        <v>115</v>
      </c>
      <c r="AG67" s="353">
        <v>2</v>
      </c>
      <c r="AH67" s="352">
        <v>235</v>
      </c>
      <c r="AI67" s="354">
        <v>8</v>
      </c>
      <c r="AJ67" s="353">
        <v>73</v>
      </c>
      <c r="AK67" s="353">
        <v>207</v>
      </c>
      <c r="AL67" s="352">
        <v>548</v>
      </c>
      <c r="AM67" s="354">
        <v>0</v>
      </c>
      <c r="AN67" s="353">
        <v>0</v>
      </c>
      <c r="AO67" s="353">
        <v>9</v>
      </c>
      <c r="AP67" s="352">
        <v>104</v>
      </c>
      <c r="AQ67" s="354">
        <v>27</v>
      </c>
      <c r="AR67" s="355">
        <v>0</v>
      </c>
    </row>
    <row r="68" spans="1:44" x14ac:dyDescent="0.2">
      <c r="A68" s="349" t="s">
        <v>10</v>
      </c>
      <c r="B68" s="333" t="s">
        <v>281</v>
      </c>
      <c r="C68" s="351">
        <v>10590</v>
      </c>
      <c r="D68" s="353">
        <f t="shared" si="2"/>
        <v>960</v>
      </c>
      <c r="E68" s="353">
        <v>1440</v>
      </c>
      <c r="F68" s="352">
        <v>1410</v>
      </c>
      <c r="G68" s="354">
        <v>489</v>
      </c>
      <c r="H68" s="353">
        <v>139</v>
      </c>
      <c r="I68" s="353">
        <v>12</v>
      </c>
      <c r="J68" s="352">
        <v>7</v>
      </c>
      <c r="K68" s="354">
        <v>1220</v>
      </c>
      <c r="L68" s="353">
        <v>46</v>
      </c>
      <c r="M68" s="353">
        <v>260</v>
      </c>
      <c r="N68" s="352">
        <v>137</v>
      </c>
      <c r="O68" s="354">
        <v>193</v>
      </c>
      <c r="P68" s="353">
        <v>80</v>
      </c>
      <c r="Q68" s="353">
        <v>100</v>
      </c>
      <c r="R68" s="352">
        <v>51</v>
      </c>
      <c r="S68" s="354">
        <v>7</v>
      </c>
      <c r="T68" s="353">
        <v>60</v>
      </c>
      <c r="U68" s="353">
        <v>138</v>
      </c>
      <c r="V68" s="352">
        <v>131</v>
      </c>
      <c r="W68" s="354">
        <v>80</v>
      </c>
      <c r="X68" s="353">
        <v>155</v>
      </c>
      <c r="Y68" s="353">
        <v>24</v>
      </c>
      <c r="Z68" s="352">
        <v>359</v>
      </c>
      <c r="AA68" s="354">
        <v>7</v>
      </c>
      <c r="AB68" s="353">
        <v>100</v>
      </c>
      <c r="AC68" s="353">
        <v>0</v>
      </c>
      <c r="AD68" s="352">
        <v>8</v>
      </c>
      <c r="AE68" s="354">
        <v>424</v>
      </c>
      <c r="AF68" s="353">
        <v>244</v>
      </c>
      <c r="AG68" s="353">
        <v>311</v>
      </c>
      <c r="AH68" s="352">
        <v>160</v>
      </c>
      <c r="AI68" s="354">
        <v>0</v>
      </c>
      <c r="AJ68" s="353">
        <v>1</v>
      </c>
      <c r="AK68" s="353">
        <v>6</v>
      </c>
      <c r="AL68" s="352">
        <v>1</v>
      </c>
      <c r="AM68" s="354">
        <v>0</v>
      </c>
      <c r="AN68" s="353">
        <v>1561</v>
      </c>
      <c r="AO68" s="353">
        <v>17</v>
      </c>
      <c r="AP68" s="352">
        <v>156</v>
      </c>
      <c r="AQ68" s="354">
        <v>96</v>
      </c>
      <c r="AR68" s="355">
        <v>0</v>
      </c>
    </row>
    <row r="69" spans="1:44" x14ac:dyDescent="0.2">
      <c r="A69" s="349" t="s">
        <v>11</v>
      </c>
      <c r="B69" s="333" t="s">
        <v>35</v>
      </c>
      <c r="C69" s="351">
        <v>41425</v>
      </c>
      <c r="D69" s="353">
        <f t="shared" si="2"/>
        <v>7463</v>
      </c>
      <c r="E69" s="353">
        <v>11420</v>
      </c>
      <c r="F69" s="352">
        <v>3323</v>
      </c>
      <c r="G69" s="354">
        <v>1442</v>
      </c>
      <c r="H69" s="353">
        <v>580</v>
      </c>
      <c r="I69" s="353">
        <v>1443</v>
      </c>
      <c r="J69" s="352">
        <v>31</v>
      </c>
      <c r="K69" s="354">
        <v>1061</v>
      </c>
      <c r="L69" s="353">
        <v>51</v>
      </c>
      <c r="M69" s="353">
        <v>256</v>
      </c>
      <c r="N69" s="352">
        <v>1236</v>
      </c>
      <c r="O69" s="354">
        <v>792</v>
      </c>
      <c r="P69" s="353">
        <v>100</v>
      </c>
      <c r="Q69" s="353">
        <v>323</v>
      </c>
      <c r="R69" s="352">
        <v>135</v>
      </c>
      <c r="S69" s="354">
        <v>607</v>
      </c>
      <c r="T69" s="353">
        <v>308</v>
      </c>
      <c r="U69" s="353">
        <v>93</v>
      </c>
      <c r="V69" s="352">
        <v>1625</v>
      </c>
      <c r="W69" s="354">
        <v>1572</v>
      </c>
      <c r="X69" s="353">
        <v>260</v>
      </c>
      <c r="Y69" s="353">
        <v>339</v>
      </c>
      <c r="Z69" s="352">
        <v>1491</v>
      </c>
      <c r="AA69" s="354">
        <v>876</v>
      </c>
      <c r="AB69" s="353">
        <v>12</v>
      </c>
      <c r="AC69" s="353">
        <v>380</v>
      </c>
      <c r="AD69" s="352">
        <v>605</v>
      </c>
      <c r="AE69" s="354">
        <v>470</v>
      </c>
      <c r="AF69" s="353">
        <v>858</v>
      </c>
      <c r="AG69" s="353">
        <v>2</v>
      </c>
      <c r="AH69" s="352">
        <v>121</v>
      </c>
      <c r="AI69" s="354">
        <v>138</v>
      </c>
      <c r="AJ69" s="353">
        <v>101</v>
      </c>
      <c r="AK69" s="353">
        <v>119</v>
      </c>
      <c r="AL69" s="352">
        <v>1010</v>
      </c>
      <c r="AM69" s="354">
        <v>22</v>
      </c>
      <c r="AN69" s="353">
        <v>146</v>
      </c>
      <c r="AO69" s="353">
        <v>398</v>
      </c>
      <c r="AP69" s="352">
        <v>192</v>
      </c>
      <c r="AQ69" s="354">
        <v>0</v>
      </c>
      <c r="AR69" s="355">
        <v>24</v>
      </c>
    </row>
    <row r="70" spans="1:44" x14ac:dyDescent="0.2">
      <c r="A70" s="349" t="s">
        <v>12</v>
      </c>
      <c r="B70" s="333" t="s">
        <v>366</v>
      </c>
      <c r="C70" s="351">
        <v>15837</v>
      </c>
      <c r="D70" s="353">
        <f t="shared" si="2"/>
        <v>3725</v>
      </c>
      <c r="E70" s="353">
        <v>547</v>
      </c>
      <c r="F70" s="352">
        <v>4055</v>
      </c>
      <c r="G70" s="354">
        <v>602</v>
      </c>
      <c r="H70" s="353">
        <v>994</v>
      </c>
      <c r="I70" s="353">
        <v>0</v>
      </c>
      <c r="J70" s="352">
        <v>0</v>
      </c>
      <c r="K70" s="354">
        <v>862</v>
      </c>
      <c r="L70" s="353">
        <v>0</v>
      </c>
      <c r="M70" s="353">
        <v>9</v>
      </c>
      <c r="N70" s="352">
        <v>49</v>
      </c>
      <c r="O70" s="354">
        <v>0</v>
      </c>
      <c r="P70" s="353">
        <v>112</v>
      </c>
      <c r="Q70" s="353">
        <v>173</v>
      </c>
      <c r="R70" s="352">
        <v>511</v>
      </c>
      <c r="S70" s="354">
        <v>0</v>
      </c>
      <c r="T70" s="353">
        <v>34</v>
      </c>
      <c r="U70" s="353">
        <v>5</v>
      </c>
      <c r="V70" s="352">
        <v>2749</v>
      </c>
      <c r="W70" s="354">
        <v>24</v>
      </c>
      <c r="X70" s="353">
        <v>237</v>
      </c>
      <c r="Y70" s="353">
        <v>0</v>
      </c>
      <c r="Z70" s="352">
        <v>13</v>
      </c>
      <c r="AA70" s="354">
        <v>0</v>
      </c>
      <c r="AB70" s="353">
        <v>0</v>
      </c>
      <c r="AC70" s="353">
        <v>101</v>
      </c>
      <c r="AD70" s="352">
        <v>0</v>
      </c>
      <c r="AE70" s="354">
        <v>778</v>
      </c>
      <c r="AF70" s="353">
        <v>7</v>
      </c>
      <c r="AG70" s="353">
        <v>18</v>
      </c>
      <c r="AH70" s="352">
        <v>0</v>
      </c>
      <c r="AI70" s="354">
        <v>95</v>
      </c>
      <c r="AJ70" s="353">
        <v>0</v>
      </c>
      <c r="AK70" s="353">
        <v>3</v>
      </c>
      <c r="AL70" s="352">
        <v>125</v>
      </c>
      <c r="AM70" s="354">
        <v>0</v>
      </c>
      <c r="AN70" s="353">
        <v>0</v>
      </c>
      <c r="AO70" s="353">
        <v>0</v>
      </c>
      <c r="AP70" s="352">
        <v>0</v>
      </c>
      <c r="AQ70" s="354">
        <v>9</v>
      </c>
      <c r="AR70" s="355">
        <v>0</v>
      </c>
    </row>
    <row r="71" spans="1:44" x14ac:dyDescent="0.2">
      <c r="A71" s="349" t="s">
        <v>13</v>
      </c>
      <c r="B71" s="333" t="s">
        <v>192</v>
      </c>
      <c r="C71" s="351">
        <v>32143</v>
      </c>
      <c r="D71" s="353">
        <f t="shared" si="2"/>
        <v>10049</v>
      </c>
      <c r="E71" s="353">
        <v>2853</v>
      </c>
      <c r="F71" s="352">
        <v>1803</v>
      </c>
      <c r="G71" s="354">
        <v>6937</v>
      </c>
      <c r="H71" s="353">
        <v>689</v>
      </c>
      <c r="I71" s="353">
        <v>92</v>
      </c>
      <c r="J71" s="352">
        <v>13</v>
      </c>
      <c r="K71" s="354">
        <v>338</v>
      </c>
      <c r="L71" s="353">
        <v>907</v>
      </c>
      <c r="M71" s="353">
        <v>274</v>
      </c>
      <c r="N71" s="352">
        <v>416</v>
      </c>
      <c r="O71" s="354">
        <v>64</v>
      </c>
      <c r="P71" s="353">
        <v>161</v>
      </c>
      <c r="Q71" s="353">
        <v>185</v>
      </c>
      <c r="R71" s="352">
        <v>541</v>
      </c>
      <c r="S71" s="354">
        <v>448</v>
      </c>
      <c r="T71" s="353">
        <v>376</v>
      </c>
      <c r="U71" s="353">
        <v>729</v>
      </c>
      <c r="V71" s="352">
        <v>703</v>
      </c>
      <c r="W71" s="354">
        <v>538</v>
      </c>
      <c r="X71" s="353">
        <v>244</v>
      </c>
      <c r="Y71" s="353">
        <v>80</v>
      </c>
      <c r="Z71" s="352">
        <v>684</v>
      </c>
      <c r="AA71" s="354">
        <v>107</v>
      </c>
      <c r="AB71" s="353">
        <v>68</v>
      </c>
      <c r="AC71" s="353">
        <v>185</v>
      </c>
      <c r="AD71" s="352">
        <v>175</v>
      </c>
      <c r="AE71" s="354">
        <v>207</v>
      </c>
      <c r="AF71" s="353">
        <v>317</v>
      </c>
      <c r="AG71" s="353">
        <v>0</v>
      </c>
      <c r="AH71" s="352">
        <v>286</v>
      </c>
      <c r="AI71" s="354">
        <v>515</v>
      </c>
      <c r="AJ71" s="353">
        <v>147</v>
      </c>
      <c r="AK71" s="353">
        <v>21</v>
      </c>
      <c r="AL71" s="352">
        <v>682</v>
      </c>
      <c r="AM71" s="354">
        <v>59</v>
      </c>
      <c r="AN71" s="353">
        <v>18</v>
      </c>
      <c r="AO71" s="353">
        <v>0</v>
      </c>
      <c r="AP71" s="352">
        <v>74</v>
      </c>
      <c r="AQ71" s="354">
        <v>130</v>
      </c>
      <c r="AR71" s="355">
        <v>28</v>
      </c>
    </row>
    <row r="72" spans="1:44" x14ac:dyDescent="0.2">
      <c r="A72" s="349" t="s">
        <v>14</v>
      </c>
      <c r="B72" s="333" t="s">
        <v>50</v>
      </c>
      <c r="C72" s="351">
        <v>25566</v>
      </c>
      <c r="D72" s="353">
        <f t="shared" si="2"/>
        <v>6274</v>
      </c>
      <c r="E72" s="353">
        <v>3478</v>
      </c>
      <c r="F72" s="352">
        <v>1048</v>
      </c>
      <c r="G72" s="354">
        <v>482</v>
      </c>
      <c r="H72" s="353">
        <v>582</v>
      </c>
      <c r="I72" s="353">
        <v>152</v>
      </c>
      <c r="J72" s="352">
        <v>114</v>
      </c>
      <c r="K72" s="354">
        <v>440</v>
      </c>
      <c r="L72" s="353">
        <v>12</v>
      </c>
      <c r="M72" s="353">
        <v>2094</v>
      </c>
      <c r="N72" s="352">
        <v>377</v>
      </c>
      <c r="O72" s="354">
        <v>120</v>
      </c>
      <c r="P72" s="353">
        <v>597</v>
      </c>
      <c r="Q72" s="353">
        <v>88</v>
      </c>
      <c r="R72" s="352">
        <v>457</v>
      </c>
      <c r="S72" s="354">
        <v>244</v>
      </c>
      <c r="T72" s="353">
        <v>102</v>
      </c>
      <c r="U72" s="353">
        <v>245</v>
      </c>
      <c r="V72" s="352">
        <v>283</v>
      </c>
      <c r="W72" s="354">
        <v>366</v>
      </c>
      <c r="X72" s="353">
        <v>336</v>
      </c>
      <c r="Y72" s="353">
        <v>277</v>
      </c>
      <c r="Z72" s="352">
        <v>876</v>
      </c>
      <c r="AA72" s="354">
        <v>106</v>
      </c>
      <c r="AB72" s="353">
        <v>135</v>
      </c>
      <c r="AC72" s="353">
        <v>585</v>
      </c>
      <c r="AD72" s="352">
        <v>265</v>
      </c>
      <c r="AE72" s="354">
        <v>1956</v>
      </c>
      <c r="AF72" s="353">
        <v>2323</v>
      </c>
      <c r="AG72" s="353">
        <v>16</v>
      </c>
      <c r="AH72" s="352">
        <v>48</v>
      </c>
      <c r="AI72" s="354">
        <v>215</v>
      </c>
      <c r="AJ72" s="353">
        <v>13</v>
      </c>
      <c r="AK72" s="353">
        <v>88</v>
      </c>
      <c r="AL72" s="352">
        <v>517</v>
      </c>
      <c r="AM72" s="354">
        <v>43</v>
      </c>
      <c r="AN72" s="353">
        <v>106</v>
      </c>
      <c r="AO72" s="353">
        <v>58</v>
      </c>
      <c r="AP72" s="352">
        <v>19</v>
      </c>
      <c r="AQ72" s="354">
        <v>17</v>
      </c>
      <c r="AR72" s="355">
        <v>12</v>
      </c>
    </row>
    <row r="73" spans="1:44" x14ac:dyDescent="0.2">
      <c r="A73" s="349" t="s">
        <v>15</v>
      </c>
      <c r="B73" s="333" t="s">
        <v>36</v>
      </c>
      <c r="C73" s="351">
        <v>116652</v>
      </c>
      <c r="D73" s="353">
        <f t="shared" si="2"/>
        <v>30572</v>
      </c>
      <c r="E73" s="353">
        <v>19186</v>
      </c>
      <c r="F73" s="352">
        <v>12619</v>
      </c>
      <c r="G73" s="354">
        <v>3885</v>
      </c>
      <c r="H73" s="353">
        <v>6121</v>
      </c>
      <c r="I73" s="353">
        <v>1183</v>
      </c>
      <c r="J73" s="352">
        <v>674</v>
      </c>
      <c r="K73" s="354">
        <v>3561</v>
      </c>
      <c r="L73" s="353">
        <v>935</v>
      </c>
      <c r="M73" s="353">
        <v>2961</v>
      </c>
      <c r="N73" s="352">
        <v>6712</v>
      </c>
      <c r="O73" s="354">
        <v>859</v>
      </c>
      <c r="P73" s="353">
        <v>737</v>
      </c>
      <c r="Q73" s="353">
        <v>2498</v>
      </c>
      <c r="R73" s="352">
        <v>1594</v>
      </c>
      <c r="S73" s="354">
        <v>3227</v>
      </c>
      <c r="T73" s="353">
        <v>1863</v>
      </c>
      <c r="U73" s="353">
        <v>688</v>
      </c>
      <c r="V73" s="352">
        <v>1113</v>
      </c>
      <c r="W73" s="354">
        <v>781</v>
      </c>
      <c r="X73" s="353">
        <v>578</v>
      </c>
      <c r="Y73" s="353">
        <v>735</v>
      </c>
      <c r="Z73" s="352">
        <v>1438</v>
      </c>
      <c r="AA73" s="354">
        <v>1356</v>
      </c>
      <c r="AB73" s="353">
        <v>880</v>
      </c>
      <c r="AC73" s="353">
        <v>981</v>
      </c>
      <c r="AD73" s="352">
        <v>1027</v>
      </c>
      <c r="AE73" s="354">
        <v>827</v>
      </c>
      <c r="AF73" s="353">
        <v>1521</v>
      </c>
      <c r="AG73" s="353">
        <v>321</v>
      </c>
      <c r="AH73" s="352">
        <v>288</v>
      </c>
      <c r="AI73" s="354">
        <v>687</v>
      </c>
      <c r="AJ73" s="353">
        <v>558</v>
      </c>
      <c r="AK73" s="353">
        <v>185</v>
      </c>
      <c r="AL73" s="352">
        <v>337</v>
      </c>
      <c r="AM73" s="354">
        <v>220</v>
      </c>
      <c r="AN73" s="353">
        <v>749</v>
      </c>
      <c r="AO73" s="353">
        <v>207</v>
      </c>
      <c r="AP73" s="352">
        <v>616</v>
      </c>
      <c r="AQ73" s="354">
        <v>619</v>
      </c>
      <c r="AR73" s="355">
        <v>753</v>
      </c>
    </row>
    <row r="74" spans="1:44" x14ac:dyDescent="0.2">
      <c r="A74" s="349" t="s">
        <v>16</v>
      </c>
      <c r="B74" s="333" t="s">
        <v>193</v>
      </c>
      <c r="C74" s="351">
        <v>6284</v>
      </c>
      <c r="D74" s="353">
        <f t="shared" si="2"/>
        <v>1812</v>
      </c>
      <c r="E74" s="353">
        <v>1730</v>
      </c>
      <c r="F74" s="352">
        <v>668</v>
      </c>
      <c r="G74" s="354">
        <v>155</v>
      </c>
      <c r="H74" s="353">
        <v>23</v>
      </c>
      <c r="I74" s="353">
        <v>171</v>
      </c>
      <c r="J74" s="352">
        <v>7</v>
      </c>
      <c r="K74" s="354">
        <v>0</v>
      </c>
      <c r="L74" s="353">
        <v>366</v>
      </c>
      <c r="M74" s="353">
        <v>167</v>
      </c>
      <c r="N74" s="352">
        <v>164</v>
      </c>
      <c r="O74" s="354">
        <v>218</v>
      </c>
      <c r="P74" s="353">
        <v>2</v>
      </c>
      <c r="Q74" s="353">
        <v>26</v>
      </c>
      <c r="R74" s="352">
        <v>6</v>
      </c>
      <c r="S74" s="354">
        <v>137</v>
      </c>
      <c r="T74" s="353">
        <v>0</v>
      </c>
      <c r="U74" s="353">
        <v>0</v>
      </c>
      <c r="V74" s="352">
        <v>191</v>
      </c>
      <c r="W74" s="354">
        <v>0</v>
      </c>
      <c r="X74" s="353">
        <v>14</v>
      </c>
      <c r="Y74" s="353">
        <v>3</v>
      </c>
      <c r="Z74" s="352">
        <v>20</v>
      </c>
      <c r="AA74" s="354">
        <v>1</v>
      </c>
      <c r="AB74" s="353">
        <v>195</v>
      </c>
      <c r="AC74" s="353">
        <v>4</v>
      </c>
      <c r="AD74" s="352">
        <v>15</v>
      </c>
      <c r="AE74" s="354">
        <v>125</v>
      </c>
      <c r="AF74" s="353">
        <v>3</v>
      </c>
      <c r="AG74" s="353">
        <v>11</v>
      </c>
      <c r="AH74" s="352">
        <v>0</v>
      </c>
      <c r="AI74" s="354">
        <v>0</v>
      </c>
      <c r="AJ74" s="353">
        <v>0</v>
      </c>
      <c r="AK74" s="353">
        <v>0</v>
      </c>
      <c r="AL74" s="352">
        <v>11</v>
      </c>
      <c r="AM74" s="354">
        <v>29</v>
      </c>
      <c r="AN74" s="353">
        <v>0</v>
      </c>
      <c r="AO74" s="353">
        <v>0</v>
      </c>
      <c r="AP74" s="352">
        <v>0</v>
      </c>
      <c r="AQ74" s="354">
        <v>10</v>
      </c>
      <c r="AR74" s="355">
        <v>0</v>
      </c>
    </row>
    <row r="75" spans="1:44" x14ac:dyDescent="0.2">
      <c r="A75" s="349" t="s">
        <v>17</v>
      </c>
      <c r="B75" s="333" t="s">
        <v>273</v>
      </c>
      <c r="C75" s="351">
        <v>5038</v>
      </c>
      <c r="D75" s="353">
        <f t="shared" si="2"/>
        <v>1764</v>
      </c>
      <c r="E75" s="353">
        <v>566</v>
      </c>
      <c r="F75" s="352">
        <v>576</v>
      </c>
      <c r="G75" s="354">
        <v>191</v>
      </c>
      <c r="H75" s="353">
        <v>396</v>
      </c>
      <c r="I75" s="353">
        <v>17</v>
      </c>
      <c r="J75" s="352">
        <v>97</v>
      </c>
      <c r="K75" s="354">
        <v>66</v>
      </c>
      <c r="L75" s="353">
        <v>57</v>
      </c>
      <c r="M75" s="353">
        <v>54</v>
      </c>
      <c r="N75" s="352">
        <v>197</v>
      </c>
      <c r="O75" s="354">
        <v>82</v>
      </c>
      <c r="P75" s="353">
        <v>9</v>
      </c>
      <c r="Q75" s="353">
        <v>108</v>
      </c>
      <c r="R75" s="352">
        <v>17</v>
      </c>
      <c r="S75" s="354">
        <v>179</v>
      </c>
      <c r="T75" s="353">
        <v>87</v>
      </c>
      <c r="U75" s="353">
        <v>69</v>
      </c>
      <c r="V75" s="352">
        <v>68</v>
      </c>
      <c r="W75" s="354">
        <v>11</v>
      </c>
      <c r="X75" s="353">
        <v>40</v>
      </c>
      <c r="Y75" s="353">
        <v>4</v>
      </c>
      <c r="Z75" s="352">
        <v>32</v>
      </c>
      <c r="AA75" s="354">
        <v>50</v>
      </c>
      <c r="AB75" s="353">
        <v>13</v>
      </c>
      <c r="AC75" s="353">
        <v>35</v>
      </c>
      <c r="AD75" s="352">
        <v>50</v>
      </c>
      <c r="AE75" s="354">
        <v>16</v>
      </c>
      <c r="AF75" s="353">
        <v>20</v>
      </c>
      <c r="AG75" s="353">
        <v>8</v>
      </c>
      <c r="AH75" s="352">
        <v>21</v>
      </c>
      <c r="AI75" s="354">
        <v>5</v>
      </c>
      <c r="AJ75" s="353">
        <v>17</v>
      </c>
      <c r="AK75" s="353">
        <v>7</v>
      </c>
      <c r="AL75" s="352">
        <v>9</v>
      </c>
      <c r="AM75" s="354">
        <v>12</v>
      </c>
      <c r="AN75" s="353">
        <v>6</v>
      </c>
      <c r="AO75" s="353">
        <v>59</v>
      </c>
      <c r="AP75" s="352">
        <v>12</v>
      </c>
      <c r="AQ75" s="354">
        <v>11</v>
      </c>
      <c r="AR75" s="355">
        <v>0</v>
      </c>
    </row>
    <row r="76" spans="1:44" x14ac:dyDescent="0.2">
      <c r="A76" s="349" t="s">
        <v>18</v>
      </c>
      <c r="B76" s="333" t="s">
        <v>282</v>
      </c>
      <c r="C76" s="351">
        <v>11062</v>
      </c>
      <c r="D76" s="353">
        <f t="shared" si="2"/>
        <v>3158</v>
      </c>
      <c r="E76" s="353">
        <v>1899</v>
      </c>
      <c r="F76" s="352">
        <v>1210</v>
      </c>
      <c r="G76" s="354">
        <v>413</v>
      </c>
      <c r="H76" s="353">
        <v>644</v>
      </c>
      <c r="I76" s="353">
        <v>141</v>
      </c>
      <c r="J76" s="352">
        <v>100</v>
      </c>
      <c r="K76" s="354">
        <v>192</v>
      </c>
      <c r="L76" s="353">
        <v>286</v>
      </c>
      <c r="M76" s="353">
        <v>185</v>
      </c>
      <c r="N76" s="352">
        <v>345</v>
      </c>
      <c r="O76" s="354">
        <v>238</v>
      </c>
      <c r="P76" s="353">
        <v>60</v>
      </c>
      <c r="Q76" s="353">
        <v>217</v>
      </c>
      <c r="R76" s="352">
        <v>95</v>
      </c>
      <c r="S76" s="354">
        <v>347</v>
      </c>
      <c r="T76" s="353">
        <v>157</v>
      </c>
      <c r="U76" s="353">
        <v>70</v>
      </c>
      <c r="V76" s="352">
        <v>203</v>
      </c>
      <c r="W76" s="354">
        <v>27</v>
      </c>
      <c r="X76" s="353">
        <v>69</v>
      </c>
      <c r="Y76" s="353">
        <v>41</v>
      </c>
      <c r="Z76" s="352">
        <v>93</v>
      </c>
      <c r="AA76" s="354">
        <v>88</v>
      </c>
      <c r="AB76" s="353">
        <v>78</v>
      </c>
      <c r="AC76" s="353">
        <v>59</v>
      </c>
      <c r="AD76" s="352">
        <v>45</v>
      </c>
      <c r="AE76" s="354">
        <v>97</v>
      </c>
      <c r="AF76" s="353">
        <v>122</v>
      </c>
      <c r="AG76" s="353">
        <v>40</v>
      </c>
      <c r="AH76" s="352">
        <v>0</v>
      </c>
      <c r="AI76" s="354">
        <v>27</v>
      </c>
      <c r="AJ76" s="353">
        <v>25</v>
      </c>
      <c r="AK76" s="353">
        <v>25</v>
      </c>
      <c r="AL76" s="352">
        <v>32</v>
      </c>
      <c r="AM76" s="354">
        <v>31</v>
      </c>
      <c r="AN76" s="353">
        <v>32</v>
      </c>
      <c r="AO76" s="353">
        <v>36</v>
      </c>
      <c r="AP76" s="352">
        <v>37</v>
      </c>
      <c r="AQ76" s="354">
        <v>38</v>
      </c>
      <c r="AR76" s="355">
        <v>60</v>
      </c>
    </row>
    <row r="77" spans="1:44" x14ac:dyDescent="0.2">
      <c r="A77" s="349" t="s">
        <v>19</v>
      </c>
      <c r="B77" s="333" t="s">
        <v>385</v>
      </c>
      <c r="C77" s="351">
        <v>340314</v>
      </c>
      <c r="D77" s="353">
        <f t="shared" si="2"/>
        <v>118742</v>
      </c>
      <c r="E77" s="353">
        <v>40756</v>
      </c>
      <c r="F77" s="352">
        <v>24654</v>
      </c>
      <c r="G77" s="354">
        <v>14407</v>
      </c>
      <c r="H77" s="353">
        <v>25405</v>
      </c>
      <c r="I77" s="353">
        <v>2780</v>
      </c>
      <c r="J77" s="352">
        <v>3880</v>
      </c>
      <c r="K77" s="354">
        <v>10580</v>
      </c>
      <c r="L77" s="353">
        <v>1383</v>
      </c>
      <c r="M77" s="353">
        <v>5924</v>
      </c>
      <c r="N77" s="352">
        <v>15110</v>
      </c>
      <c r="O77" s="354">
        <v>2627</v>
      </c>
      <c r="P77" s="353">
        <v>2599</v>
      </c>
      <c r="Q77" s="353">
        <v>8190</v>
      </c>
      <c r="R77" s="352">
        <v>5986</v>
      </c>
      <c r="S77" s="354">
        <v>4379</v>
      </c>
      <c r="T77" s="353">
        <v>6890</v>
      </c>
      <c r="U77" s="353">
        <v>3017</v>
      </c>
      <c r="V77" s="352">
        <v>5926</v>
      </c>
      <c r="W77" s="354">
        <v>2486</v>
      </c>
      <c r="X77" s="353">
        <v>2337</v>
      </c>
      <c r="Y77" s="353">
        <v>1231</v>
      </c>
      <c r="Z77" s="352">
        <v>3279</v>
      </c>
      <c r="AA77" s="354">
        <v>2862</v>
      </c>
      <c r="AB77" s="353">
        <v>2096</v>
      </c>
      <c r="AC77" s="353">
        <v>2179</v>
      </c>
      <c r="AD77" s="352">
        <v>1874</v>
      </c>
      <c r="AE77" s="354">
        <v>2370</v>
      </c>
      <c r="AF77" s="353">
        <v>4130</v>
      </c>
      <c r="AG77" s="353">
        <v>1603</v>
      </c>
      <c r="AH77" s="352">
        <v>717</v>
      </c>
      <c r="AI77" s="354">
        <v>1855</v>
      </c>
      <c r="AJ77" s="353">
        <v>997</v>
      </c>
      <c r="AK77" s="353">
        <v>350</v>
      </c>
      <c r="AL77" s="352">
        <v>1586</v>
      </c>
      <c r="AM77" s="354">
        <v>434</v>
      </c>
      <c r="AN77" s="353">
        <v>1988</v>
      </c>
      <c r="AO77" s="353">
        <v>626</v>
      </c>
      <c r="AP77" s="352">
        <v>740</v>
      </c>
      <c r="AQ77" s="354">
        <v>674</v>
      </c>
      <c r="AR77" s="355">
        <v>665</v>
      </c>
    </row>
    <row r="78" spans="1:44" x14ac:dyDescent="0.2">
      <c r="A78" s="349" t="s">
        <v>20</v>
      </c>
      <c r="B78" s="333" t="s">
        <v>37</v>
      </c>
      <c r="C78" s="351">
        <v>46842</v>
      </c>
      <c r="D78" s="353">
        <f t="shared" si="2"/>
        <v>17383</v>
      </c>
      <c r="E78" s="353">
        <v>6892</v>
      </c>
      <c r="F78" s="352">
        <v>3398</v>
      </c>
      <c r="G78" s="354">
        <v>2645</v>
      </c>
      <c r="H78" s="353">
        <v>2819</v>
      </c>
      <c r="I78" s="353">
        <v>661</v>
      </c>
      <c r="J78" s="352">
        <v>712</v>
      </c>
      <c r="K78" s="354">
        <v>997</v>
      </c>
      <c r="L78" s="353">
        <v>208</v>
      </c>
      <c r="M78" s="353">
        <v>1131</v>
      </c>
      <c r="N78" s="352">
        <v>1870</v>
      </c>
      <c r="O78" s="354">
        <v>310</v>
      </c>
      <c r="P78" s="353">
        <v>391</v>
      </c>
      <c r="Q78" s="353">
        <v>813</v>
      </c>
      <c r="R78" s="352">
        <v>448</v>
      </c>
      <c r="S78" s="354">
        <v>554</v>
      </c>
      <c r="T78" s="353">
        <v>1001</v>
      </c>
      <c r="U78" s="353">
        <v>284</v>
      </c>
      <c r="V78" s="352">
        <v>689</v>
      </c>
      <c r="W78" s="354">
        <v>271</v>
      </c>
      <c r="X78" s="353">
        <v>232</v>
      </c>
      <c r="Y78" s="353">
        <v>151</v>
      </c>
      <c r="Z78" s="352">
        <v>287</v>
      </c>
      <c r="AA78" s="354">
        <v>326</v>
      </c>
      <c r="AB78" s="353">
        <v>244</v>
      </c>
      <c r="AC78" s="353">
        <v>314</v>
      </c>
      <c r="AD78" s="352">
        <v>295</v>
      </c>
      <c r="AE78" s="354">
        <v>178</v>
      </c>
      <c r="AF78" s="353">
        <v>369</v>
      </c>
      <c r="AG78" s="353">
        <v>69</v>
      </c>
      <c r="AH78" s="352">
        <v>63</v>
      </c>
      <c r="AI78" s="354">
        <v>72</v>
      </c>
      <c r="AJ78" s="353">
        <v>68</v>
      </c>
      <c r="AK78" s="353">
        <v>23</v>
      </c>
      <c r="AL78" s="352">
        <v>186</v>
      </c>
      <c r="AM78" s="354">
        <v>46</v>
      </c>
      <c r="AN78" s="353">
        <v>135</v>
      </c>
      <c r="AO78" s="353">
        <v>48</v>
      </c>
      <c r="AP78" s="352">
        <v>66</v>
      </c>
      <c r="AQ78" s="354">
        <v>98</v>
      </c>
      <c r="AR78" s="355">
        <v>95</v>
      </c>
    </row>
    <row r="79" spans="1:44" x14ac:dyDescent="0.2">
      <c r="A79" s="349" t="s">
        <v>21</v>
      </c>
      <c r="B79" s="333" t="s">
        <v>38</v>
      </c>
      <c r="C79" s="351">
        <v>26548</v>
      </c>
      <c r="D79" s="353">
        <f t="shared" si="2"/>
        <v>11246</v>
      </c>
      <c r="E79" s="353">
        <v>2409</v>
      </c>
      <c r="F79" s="352">
        <v>2829</v>
      </c>
      <c r="G79" s="354">
        <v>1077</v>
      </c>
      <c r="H79" s="353">
        <v>3066</v>
      </c>
      <c r="I79" s="353">
        <v>73</v>
      </c>
      <c r="J79" s="352">
        <v>927</v>
      </c>
      <c r="K79" s="354">
        <v>786</v>
      </c>
      <c r="L79" s="353">
        <v>34</v>
      </c>
      <c r="M79" s="353">
        <v>125</v>
      </c>
      <c r="N79" s="352">
        <v>834</v>
      </c>
      <c r="O79" s="354">
        <v>71</v>
      </c>
      <c r="P79" s="353">
        <v>28</v>
      </c>
      <c r="Q79" s="353">
        <v>1102</v>
      </c>
      <c r="R79" s="352">
        <v>150</v>
      </c>
      <c r="S79" s="354">
        <v>209</v>
      </c>
      <c r="T79" s="353">
        <v>470</v>
      </c>
      <c r="U79" s="353">
        <v>67</v>
      </c>
      <c r="V79" s="352">
        <v>359</v>
      </c>
      <c r="W79" s="354">
        <v>44</v>
      </c>
      <c r="X79" s="353">
        <v>37</v>
      </c>
      <c r="Y79" s="353">
        <v>10</v>
      </c>
      <c r="Z79" s="352">
        <v>60</v>
      </c>
      <c r="AA79" s="354">
        <v>48</v>
      </c>
      <c r="AB79" s="353">
        <v>18</v>
      </c>
      <c r="AC79" s="353">
        <v>44</v>
      </c>
      <c r="AD79" s="352">
        <v>17</v>
      </c>
      <c r="AE79" s="354">
        <v>95</v>
      </c>
      <c r="AF79" s="353">
        <v>63</v>
      </c>
      <c r="AG79" s="353">
        <v>64</v>
      </c>
      <c r="AH79" s="352">
        <v>12</v>
      </c>
      <c r="AI79" s="354">
        <v>33</v>
      </c>
      <c r="AJ79" s="353">
        <v>46</v>
      </c>
      <c r="AK79" s="353">
        <v>1</v>
      </c>
      <c r="AL79" s="352">
        <v>18</v>
      </c>
      <c r="AM79" s="354">
        <v>0</v>
      </c>
      <c r="AN79" s="353">
        <v>52</v>
      </c>
      <c r="AO79" s="353">
        <v>18</v>
      </c>
      <c r="AP79" s="352">
        <v>2</v>
      </c>
      <c r="AQ79" s="354">
        <v>3</v>
      </c>
      <c r="AR79" s="355">
        <v>1</v>
      </c>
    </row>
    <row r="80" spans="1:44" x14ac:dyDescent="0.2">
      <c r="A80" s="349" t="s">
        <v>22</v>
      </c>
      <c r="B80" s="333" t="s">
        <v>536</v>
      </c>
      <c r="C80" s="351">
        <v>136212</v>
      </c>
      <c r="D80" s="353">
        <f t="shared" si="2"/>
        <v>54185</v>
      </c>
      <c r="E80" s="353">
        <v>14874</v>
      </c>
      <c r="F80" s="352">
        <v>13132</v>
      </c>
      <c r="G80" s="354">
        <v>4586</v>
      </c>
      <c r="H80" s="353">
        <v>10185</v>
      </c>
      <c r="I80" s="353">
        <v>632</v>
      </c>
      <c r="J80" s="352">
        <v>707</v>
      </c>
      <c r="K80" s="354">
        <v>4350</v>
      </c>
      <c r="L80" s="353">
        <v>468</v>
      </c>
      <c r="M80" s="353">
        <v>1062</v>
      </c>
      <c r="N80" s="352">
        <v>5172</v>
      </c>
      <c r="O80" s="354">
        <v>805</v>
      </c>
      <c r="P80" s="353">
        <v>909</v>
      </c>
      <c r="Q80" s="353">
        <v>2132</v>
      </c>
      <c r="R80" s="352">
        <v>1840</v>
      </c>
      <c r="S80" s="354">
        <v>1649</v>
      </c>
      <c r="T80" s="353">
        <v>1720</v>
      </c>
      <c r="U80" s="353">
        <v>1276</v>
      </c>
      <c r="V80" s="352">
        <v>1541</v>
      </c>
      <c r="W80" s="354">
        <v>1828</v>
      </c>
      <c r="X80" s="353">
        <v>771</v>
      </c>
      <c r="Y80" s="353">
        <v>529</v>
      </c>
      <c r="Z80" s="352">
        <v>1318</v>
      </c>
      <c r="AA80" s="354">
        <v>774</v>
      </c>
      <c r="AB80" s="353">
        <v>598</v>
      </c>
      <c r="AC80" s="353">
        <v>692</v>
      </c>
      <c r="AD80" s="352">
        <v>484</v>
      </c>
      <c r="AE80" s="354">
        <v>1315</v>
      </c>
      <c r="AF80" s="353">
        <v>1832</v>
      </c>
      <c r="AG80" s="353">
        <v>332</v>
      </c>
      <c r="AH80" s="352">
        <v>254</v>
      </c>
      <c r="AI80" s="354">
        <v>1077</v>
      </c>
      <c r="AJ80" s="353">
        <v>625</v>
      </c>
      <c r="AK80" s="353">
        <v>153</v>
      </c>
      <c r="AL80" s="352">
        <v>905</v>
      </c>
      <c r="AM80" s="354">
        <v>284</v>
      </c>
      <c r="AN80" s="353">
        <v>715</v>
      </c>
      <c r="AO80" s="353">
        <v>141</v>
      </c>
      <c r="AP80" s="352">
        <v>136</v>
      </c>
      <c r="AQ80" s="354">
        <v>109</v>
      </c>
      <c r="AR80" s="355">
        <v>115</v>
      </c>
    </row>
    <row r="81" spans="1:45" x14ac:dyDescent="0.2">
      <c r="A81" s="349" t="s">
        <v>23</v>
      </c>
      <c r="B81" s="333" t="s">
        <v>194</v>
      </c>
      <c r="C81" s="351">
        <v>33345</v>
      </c>
      <c r="D81" s="353">
        <f t="shared" si="2"/>
        <v>17011</v>
      </c>
      <c r="E81" s="353">
        <v>3055</v>
      </c>
      <c r="F81" s="352">
        <v>3823</v>
      </c>
      <c r="G81" s="354">
        <v>1660</v>
      </c>
      <c r="H81" s="353">
        <v>2095</v>
      </c>
      <c r="I81" s="353">
        <v>122</v>
      </c>
      <c r="J81" s="352">
        <v>233</v>
      </c>
      <c r="K81" s="354">
        <v>933</v>
      </c>
      <c r="L81" s="353">
        <v>63</v>
      </c>
      <c r="M81" s="353">
        <v>290</v>
      </c>
      <c r="N81" s="352">
        <v>926</v>
      </c>
      <c r="O81" s="354">
        <v>35</v>
      </c>
      <c r="P81" s="353">
        <v>57</v>
      </c>
      <c r="Q81" s="353">
        <v>491</v>
      </c>
      <c r="R81" s="352">
        <v>59</v>
      </c>
      <c r="S81" s="354">
        <v>695</v>
      </c>
      <c r="T81" s="353">
        <v>160</v>
      </c>
      <c r="U81" s="353">
        <v>38</v>
      </c>
      <c r="V81" s="352">
        <v>929</v>
      </c>
      <c r="W81" s="354">
        <v>26</v>
      </c>
      <c r="X81" s="353">
        <v>57</v>
      </c>
      <c r="Y81" s="353">
        <v>51</v>
      </c>
      <c r="Z81" s="352">
        <v>75</v>
      </c>
      <c r="AA81" s="354">
        <v>40</v>
      </c>
      <c r="AB81" s="353">
        <v>36</v>
      </c>
      <c r="AC81" s="353">
        <v>21</v>
      </c>
      <c r="AD81" s="352">
        <v>15</v>
      </c>
      <c r="AE81" s="354">
        <v>59</v>
      </c>
      <c r="AF81" s="353">
        <v>51</v>
      </c>
      <c r="AG81" s="353">
        <v>28</v>
      </c>
      <c r="AH81" s="352">
        <v>10</v>
      </c>
      <c r="AI81" s="354">
        <v>35</v>
      </c>
      <c r="AJ81" s="353">
        <v>29</v>
      </c>
      <c r="AK81" s="353">
        <v>0</v>
      </c>
      <c r="AL81" s="352">
        <v>17</v>
      </c>
      <c r="AM81" s="354">
        <v>16</v>
      </c>
      <c r="AN81" s="353">
        <v>48</v>
      </c>
      <c r="AO81" s="353">
        <v>0</v>
      </c>
      <c r="AP81" s="352">
        <v>22</v>
      </c>
      <c r="AQ81" s="354">
        <v>12</v>
      </c>
      <c r="AR81" s="355">
        <v>22</v>
      </c>
    </row>
    <row r="82" spans="1:45" x14ac:dyDescent="0.2">
      <c r="A82" s="349" t="s">
        <v>24</v>
      </c>
      <c r="B82" s="333" t="s">
        <v>39</v>
      </c>
      <c r="C82" s="351">
        <v>83827</v>
      </c>
      <c r="D82" s="353">
        <f t="shared" si="2"/>
        <v>27092</v>
      </c>
      <c r="E82" s="353">
        <v>7174</v>
      </c>
      <c r="F82" s="352">
        <v>4731</v>
      </c>
      <c r="G82" s="354">
        <v>4020</v>
      </c>
      <c r="H82" s="353">
        <v>4702</v>
      </c>
      <c r="I82" s="353">
        <v>1144</v>
      </c>
      <c r="J82" s="352">
        <v>1467</v>
      </c>
      <c r="K82" s="354">
        <v>6407</v>
      </c>
      <c r="L82" s="353">
        <v>592</v>
      </c>
      <c r="M82" s="353">
        <v>1844</v>
      </c>
      <c r="N82" s="352">
        <v>3590</v>
      </c>
      <c r="O82" s="354">
        <v>674</v>
      </c>
      <c r="P82" s="353">
        <v>658</v>
      </c>
      <c r="Q82" s="353">
        <v>2209</v>
      </c>
      <c r="R82" s="352">
        <v>966</v>
      </c>
      <c r="S82" s="354">
        <v>1027</v>
      </c>
      <c r="T82" s="353">
        <v>1520</v>
      </c>
      <c r="U82" s="353">
        <v>1086</v>
      </c>
      <c r="V82" s="352">
        <v>1237</v>
      </c>
      <c r="W82" s="354">
        <v>643</v>
      </c>
      <c r="X82" s="353">
        <v>746</v>
      </c>
      <c r="Y82" s="353">
        <v>518</v>
      </c>
      <c r="Z82" s="352">
        <v>1141</v>
      </c>
      <c r="AA82" s="354">
        <v>643</v>
      </c>
      <c r="AB82" s="353">
        <v>656</v>
      </c>
      <c r="AC82" s="353">
        <v>698</v>
      </c>
      <c r="AD82" s="352">
        <v>712</v>
      </c>
      <c r="AE82" s="354">
        <v>1075</v>
      </c>
      <c r="AF82" s="353">
        <v>1151</v>
      </c>
      <c r="AG82" s="353">
        <v>331</v>
      </c>
      <c r="AH82" s="352">
        <v>298</v>
      </c>
      <c r="AI82" s="354">
        <v>289</v>
      </c>
      <c r="AJ82" s="353">
        <v>236</v>
      </c>
      <c r="AK82" s="353">
        <v>131</v>
      </c>
      <c r="AL82" s="352">
        <v>330</v>
      </c>
      <c r="AM82" s="354">
        <v>188</v>
      </c>
      <c r="AN82" s="353">
        <v>265</v>
      </c>
      <c r="AO82" s="353">
        <v>444</v>
      </c>
      <c r="AP82" s="352">
        <v>386</v>
      </c>
      <c r="AQ82" s="354">
        <v>436</v>
      </c>
      <c r="AR82" s="355">
        <v>370</v>
      </c>
    </row>
    <row r="83" spans="1:45" x14ac:dyDescent="0.2">
      <c r="A83" s="349" t="s">
        <v>25</v>
      </c>
      <c r="B83" s="333" t="s">
        <v>40</v>
      </c>
      <c r="C83" s="351">
        <v>84687</v>
      </c>
      <c r="D83" s="353">
        <f t="shared" si="2"/>
        <v>26984</v>
      </c>
      <c r="E83" s="353">
        <v>7939</v>
      </c>
      <c r="F83" s="352">
        <v>4721</v>
      </c>
      <c r="G83" s="354">
        <v>3322</v>
      </c>
      <c r="H83" s="353">
        <v>9802</v>
      </c>
      <c r="I83" s="353">
        <v>683</v>
      </c>
      <c r="J83" s="352">
        <v>1713</v>
      </c>
      <c r="K83" s="354">
        <v>2416</v>
      </c>
      <c r="L83" s="353">
        <v>506</v>
      </c>
      <c r="M83" s="353">
        <v>1391</v>
      </c>
      <c r="N83" s="352">
        <v>3096</v>
      </c>
      <c r="O83" s="354">
        <v>764</v>
      </c>
      <c r="P83" s="353">
        <v>602</v>
      </c>
      <c r="Q83" s="353">
        <v>2810</v>
      </c>
      <c r="R83" s="352">
        <v>1006</v>
      </c>
      <c r="S83" s="354">
        <v>984</v>
      </c>
      <c r="T83" s="353">
        <v>1562</v>
      </c>
      <c r="U83" s="353">
        <v>592</v>
      </c>
      <c r="V83" s="352">
        <v>2234</v>
      </c>
      <c r="W83" s="354">
        <v>682</v>
      </c>
      <c r="X83" s="353">
        <v>744</v>
      </c>
      <c r="Y83" s="353">
        <v>370</v>
      </c>
      <c r="Z83" s="352">
        <v>1172</v>
      </c>
      <c r="AA83" s="354">
        <v>609</v>
      </c>
      <c r="AB83" s="353">
        <v>528</v>
      </c>
      <c r="AC83" s="353">
        <v>626</v>
      </c>
      <c r="AD83" s="352">
        <v>599</v>
      </c>
      <c r="AE83" s="354">
        <v>890</v>
      </c>
      <c r="AF83" s="353">
        <v>1234</v>
      </c>
      <c r="AG83" s="353">
        <v>487</v>
      </c>
      <c r="AH83" s="352">
        <v>395</v>
      </c>
      <c r="AI83" s="354">
        <v>467</v>
      </c>
      <c r="AJ83" s="353">
        <v>490</v>
      </c>
      <c r="AK83" s="353">
        <v>170</v>
      </c>
      <c r="AL83" s="352">
        <v>353</v>
      </c>
      <c r="AM83" s="354">
        <v>152</v>
      </c>
      <c r="AN83" s="353">
        <v>321</v>
      </c>
      <c r="AO83" s="353">
        <v>390</v>
      </c>
      <c r="AP83" s="352">
        <v>258</v>
      </c>
      <c r="AQ83" s="354">
        <v>383</v>
      </c>
      <c r="AR83" s="355">
        <v>240</v>
      </c>
    </row>
    <row r="84" spans="1:45" x14ac:dyDescent="0.2">
      <c r="A84" s="349" t="s">
        <v>26</v>
      </c>
      <c r="B84" s="333" t="s">
        <v>482</v>
      </c>
      <c r="C84" s="351">
        <v>281131</v>
      </c>
      <c r="D84" s="353">
        <f t="shared" si="2"/>
        <v>83885</v>
      </c>
      <c r="E84" s="353">
        <v>28334</v>
      </c>
      <c r="F84" s="352">
        <v>22023</v>
      </c>
      <c r="G84" s="354">
        <v>14967</v>
      </c>
      <c r="H84" s="353">
        <v>22311</v>
      </c>
      <c r="I84" s="353">
        <v>3211</v>
      </c>
      <c r="J84" s="352">
        <v>3924</v>
      </c>
      <c r="K84" s="354">
        <v>8559</v>
      </c>
      <c r="L84" s="353">
        <v>1862</v>
      </c>
      <c r="M84" s="353">
        <v>4567</v>
      </c>
      <c r="N84" s="352">
        <v>12271</v>
      </c>
      <c r="O84" s="354">
        <v>3173</v>
      </c>
      <c r="P84" s="353">
        <v>2320</v>
      </c>
      <c r="Q84" s="353">
        <v>10390</v>
      </c>
      <c r="R84" s="352">
        <v>4137</v>
      </c>
      <c r="S84" s="354">
        <v>3586</v>
      </c>
      <c r="T84" s="353">
        <v>7564</v>
      </c>
      <c r="U84" s="353">
        <v>3269</v>
      </c>
      <c r="V84" s="352">
        <v>5696</v>
      </c>
      <c r="W84" s="354">
        <v>2147</v>
      </c>
      <c r="X84" s="353">
        <v>2164</v>
      </c>
      <c r="Y84" s="353">
        <v>1899</v>
      </c>
      <c r="Z84" s="352">
        <v>3337</v>
      </c>
      <c r="AA84" s="354">
        <v>2215</v>
      </c>
      <c r="AB84" s="353">
        <v>1791</v>
      </c>
      <c r="AC84" s="353">
        <v>2394</v>
      </c>
      <c r="AD84" s="352">
        <v>1881</v>
      </c>
      <c r="AE84" s="354">
        <v>1766</v>
      </c>
      <c r="AF84" s="353">
        <v>4065</v>
      </c>
      <c r="AG84" s="353">
        <v>1386</v>
      </c>
      <c r="AH84" s="352">
        <v>1095</v>
      </c>
      <c r="AI84" s="354">
        <v>1561</v>
      </c>
      <c r="AJ84" s="353">
        <v>972</v>
      </c>
      <c r="AK84" s="353">
        <v>315</v>
      </c>
      <c r="AL84" s="352">
        <v>992</v>
      </c>
      <c r="AM84" s="354">
        <v>643</v>
      </c>
      <c r="AN84" s="353">
        <v>995</v>
      </c>
      <c r="AO84" s="353">
        <v>706</v>
      </c>
      <c r="AP84" s="352">
        <v>1465</v>
      </c>
      <c r="AQ84" s="354">
        <v>694</v>
      </c>
      <c r="AR84" s="355">
        <v>599</v>
      </c>
    </row>
    <row r="85" spans="1:45" x14ac:dyDescent="0.2">
      <c r="A85" s="349" t="s">
        <v>51</v>
      </c>
      <c r="B85" s="333" t="s">
        <v>537</v>
      </c>
      <c r="C85" s="351">
        <v>20319</v>
      </c>
      <c r="D85" s="353">
        <f t="shared" si="2"/>
        <v>6081</v>
      </c>
      <c r="E85" s="353">
        <v>2395</v>
      </c>
      <c r="F85" s="352">
        <v>689</v>
      </c>
      <c r="G85" s="354">
        <v>799</v>
      </c>
      <c r="H85" s="353">
        <v>1199</v>
      </c>
      <c r="I85" s="353">
        <v>286</v>
      </c>
      <c r="J85" s="352">
        <v>163</v>
      </c>
      <c r="K85" s="354">
        <v>454</v>
      </c>
      <c r="L85" s="353">
        <v>167</v>
      </c>
      <c r="M85" s="353">
        <v>558</v>
      </c>
      <c r="N85" s="352">
        <v>792</v>
      </c>
      <c r="O85" s="354">
        <v>257</v>
      </c>
      <c r="P85" s="353">
        <v>310</v>
      </c>
      <c r="Q85" s="353">
        <v>507</v>
      </c>
      <c r="R85" s="352">
        <v>312</v>
      </c>
      <c r="S85" s="354">
        <v>246</v>
      </c>
      <c r="T85" s="353">
        <v>244</v>
      </c>
      <c r="U85" s="353">
        <v>227</v>
      </c>
      <c r="V85" s="352">
        <v>369</v>
      </c>
      <c r="W85" s="354">
        <v>242</v>
      </c>
      <c r="X85" s="353">
        <v>208</v>
      </c>
      <c r="Y85" s="353">
        <v>185</v>
      </c>
      <c r="Z85" s="352">
        <v>481</v>
      </c>
      <c r="AA85" s="354">
        <v>413</v>
      </c>
      <c r="AB85" s="353">
        <v>180</v>
      </c>
      <c r="AC85" s="353">
        <v>349</v>
      </c>
      <c r="AD85" s="352">
        <v>318</v>
      </c>
      <c r="AE85" s="354">
        <v>297</v>
      </c>
      <c r="AF85" s="353">
        <v>458</v>
      </c>
      <c r="AG85" s="353">
        <v>53</v>
      </c>
      <c r="AH85" s="352">
        <v>150</v>
      </c>
      <c r="AI85" s="354">
        <v>88</v>
      </c>
      <c r="AJ85" s="353">
        <v>82</v>
      </c>
      <c r="AK85" s="353">
        <v>50</v>
      </c>
      <c r="AL85" s="352">
        <v>95</v>
      </c>
      <c r="AM85" s="354">
        <v>85</v>
      </c>
      <c r="AN85" s="353">
        <v>58</v>
      </c>
      <c r="AO85" s="353">
        <v>91</v>
      </c>
      <c r="AP85" s="352">
        <v>104</v>
      </c>
      <c r="AQ85" s="354">
        <v>156</v>
      </c>
      <c r="AR85" s="355">
        <v>121</v>
      </c>
    </row>
    <row r="86" spans="1:45" x14ac:dyDescent="0.2">
      <c r="A86" s="349" t="s">
        <v>195</v>
      </c>
      <c r="B86" s="333" t="s">
        <v>41</v>
      </c>
      <c r="C86" s="351">
        <v>178642</v>
      </c>
      <c r="D86" s="353">
        <f t="shared" si="2"/>
        <v>67088</v>
      </c>
      <c r="E86" s="353">
        <v>19699</v>
      </c>
      <c r="F86" s="352">
        <v>16420</v>
      </c>
      <c r="G86" s="354">
        <v>8274</v>
      </c>
      <c r="H86" s="353">
        <v>10064</v>
      </c>
      <c r="I86" s="353">
        <v>1149</v>
      </c>
      <c r="J86" s="352">
        <v>2817</v>
      </c>
      <c r="K86" s="354">
        <v>3790</v>
      </c>
      <c r="L86" s="353">
        <v>755</v>
      </c>
      <c r="M86" s="353">
        <v>2644</v>
      </c>
      <c r="N86" s="352">
        <v>6778</v>
      </c>
      <c r="O86" s="354">
        <v>873</v>
      </c>
      <c r="P86" s="353">
        <v>1213</v>
      </c>
      <c r="Q86" s="353">
        <v>3960</v>
      </c>
      <c r="R86" s="352">
        <v>1378</v>
      </c>
      <c r="S86" s="354">
        <v>9166</v>
      </c>
      <c r="T86" s="353">
        <v>2622</v>
      </c>
      <c r="U86" s="353">
        <v>891</v>
      </c>
      <c r="V86" s="352">
        <v>2608</v>
      </c>
      <c r="W86" s="354">
        <v>1332</v>
      </c>
      <c r="X86" s="353">
        <v>754</v>
      </c>
      <c r="Y86" s="353">
        <v>555</v>
      </c>
      <c r="Z86" s="352">
        <v>1498</v>
      </c>
      <c r="AA86" s="354">
        <v>634</v>
      </c>
      <c r="AB86" s="353">
        <v>953</v>
      </c>
      <c r="AC86" s="353">
        <v>592</v>
      </c>
      <c r="AD86" s="352">
        <v>785</v>
      </c>
      <c r="AE86" s="354">
        <v>922</v>
      </c>
      <c r="AF86" s="353">
        <v>2165</v>
      </c>
      <c r="AG86" s="353">
        <v>395</v>
      </c>
      <c r="AH86" s="352">
        <v>314</v>
      </c>
      <c r="AI86" s="354">
        <v>587</v>
      </c>
      <c r="AJ86" s="353">
        <v>1253</v>
      </c>
      <c r="AK86" s="353">
        <v>141</v>
      </c>
      <c r="AL86" s="352">
        <v>369</v>
      </c>
      <c r="AM86" s="354">
        <v>79</v>
      </c>
      <c r="AN86" s="353">
        <v>449</v>
      </c>
      <c r="AO86" s="353">
        <v>513</v>
      </c>
      <c r="AP86" s="352">
        <v>1480</v>
      </c>
      <c r="AQ86" s="354">
        <v>233</v>
      </c>
      <c r="AR86" s="355">
        <v>450</v>
      </c>
    </row>
    <row r="87" spans="1:45" x14ac:dyDescent="0.2">
      <c r="A87" s="349" t="s">
        <v>201</v>
      </c>
      <c r="B87" s="333" t="s">
        <v>42</v>
      </c>
      <c r="C87" s="351">
        <v>248513</v>
      </c>
      <c r="D87" s="353">
        <f>C87-SUM(E87:AR87)</f>
        <v>85307</v>
      </c>
      <c r="E87" s="353">
        <v>25729</v>
      </c>
      <c r="F87" s="352">
        <v>19860</v>
      </c>
      <c r="G87" s="354">
        <v>11336</v>
      </c>
      <c r="H87" s="353">
        <v>20092</v>
      </c>
      <c r="I87" s="353">
        <v>2625</v>
      </c>
      <c r="J87" s="352">
        <v>3461</v>
      </c>
      <c r="K87" s="354">
        <v>7279</v>
      </c>
      <c r="L87" s="353">
        <v>1072</v>
      </c>
      <c r="M87" s="353">
        <v>5170</v>
      </c>
      <c r="N87" s="352">
        <v>10373</v>
      </c>
      <c r="O87" s="354">
        <v>2026</v>
      </c>
      <c r="P87" s="353">
        <v>1817</v>
      </c>
      <c r="Q87" s="353">
        <v>6944</v>
      </c>
      <c r="R87" s="352">
        <v>3891</v>
      </c>
      <c r="S87" s="354">
        <v>2902</v>
      </c>
      <c r="T87" s="353">
        <v>4658</v>
      </c>
      <c r="U87" s="353">
        <v>2095</v>
      </c>
      <c r="V87" s="352">
        <v>5198</v>
      </c>
      <c r="W87" s="354">
        <v>1616</v>
      </c>
      <c r="X87" s="353">
        <v>2162</v>
      </c>
      <c r="Y87" s="353">
        <v>780</v>
      </c>
      <c r="Z87" s="352">
        <v>2113</v>
      </c>
      <c r="AA87" s="354">
        <v>1968</v>
      </c>
      <c r="AB87" s="353">
        <v>1192</v>
      </c>
      <c r="AC87" s="353">
        <v>2512</v>
      </c>
      <c r="AD87" s="352">
        <v>1140</v>
      </c>
      <c r="AE87" s="354">
        <v>2603</v>
      </c>
      <c r="AF87" s="353">
        <v>2520</v>
      </c>
      <c r="AG87" s="353">
        <v>743</v>
      </c>
      <c r="AH87" s="352">
        <v>586</v>
      </c>
      <c r="AI87" s="354">
        <v>996</v>
      </c>
      <c r="AJ87" s="353">
        <v>847</v>
      </c>
      <c r="AK87" s="353">
        <v>282</v>
      </c>
      <c r="AL87" s="352">
        <v>868</v>
      </c>
      <c r="AM87" s="354">
        <v>290</v>
      </c>
      <c r="AN87" s="353">
        <v>996</v>
      </c>
      <c r="AO87" s="353">
        <v>423</v>
      </c>
      <c r="AP87" s="352">
        <v>642</v>
      </c>
      <c r="AQ87" s="354">
        <v>549</v>
      </c>
      <c r="AR87" s="355">
        <v>850</v>
      </c>
    </row>
    <row r="88" spans="1:45" x14ac:dyDescent="0.2">
      <c r="A88" s="349" t="s">
        <v>202</v>
      </c>
      <c r="B88" s="333" t="s">
        <v>283</v>
      </c>
      <c r="C88" s="351">
        <v>0</v>
      </c>
      <c r="D88" s="353">
        <v>0</v>
      </c>
      <c r="E88" s="353">
        <v>0</v>
      </c>
      <c r="F88" s="352">
        <v>0</v>
      </c>
      <c r="G88" s="354">
        <v>0</v>
      </c>
      <c r="H88" s="353">
        <v>0</v>
      </c>
      <c r="I88" s="353">
        <v>0</v>
      </c>
      <c r="J88" s="352">
        <v>0</v>
      </c>
      <c r="K88" s="354">
        <v>0</v>
      </c>
      <c r="L88" s="353">
        <v>0</v>
      </c>
      <c r="M88" s="353">
        <v>0</v>
      </c>
      <c r="N88" s="352">
        <v>0</v>
      </c>
      <c r="O88" s="354">
        <v>0</v>
      </c>
      <c r="P88" s="353">
        <v>0</v>
      </c>
      <c r="Q88" s="353">
        <v>0</v>
      </c>
      <c r="R88" s="352">
        <v>0</v>
      </c>
      <c r="S88" s="354">
        <v>0</v>
      </c>
      <c r="T88" s="353">
        <v>0</v>
      </c>
      <c r="U88" s="353">
        <v>0</v>
      </c>
      <c r="V88" s="352">
        <v>0</v>
      </c>
      <c r="W88" s="354">
        <v>0</v>
      </c>
      <c r="X88" s="353">
        <v>0</v>
      </c>
      <c r="Y88" s="353">
        <v>0</v>
      </c>
      <c r="Z88" s="352">
        <v>0</v>
      </c>
      <c r="AA88" s="354">
        <v>0</v>
      </c>
      <c r="AB88" s="353">
        <v>0</v>
      </c>
      <c r="AC88" s="353">
        <v>0</v>
      </c>
      <c r="AD88" s="352">
        <v>0</v>
      </c>
      <c r="AE88" s="354">
        <v>0</v>
      </c>
      <c r="AF88" s="353">
        <v>0</v>
      </c>
      <c r="AG88" s="353">
        <v>0</v>
      </c>
      <c r="AH88" s="352">
        <v>0</v>
      </c>
      <c r="AI88" s="354">
        <v>0</v>
      </c>
      <c r="AJ88" s="353">
        <v>0</v>
      </c>
      <c r="AK88" s="353">
        <v>0</v>
      </c>
      <c r="AL88" s="352">
        <v>0</v>
      </c>
      <c r="AM88" s="354">
        <v>0</v>
      </c>
      <c r="AN88" s="353">
        <v>0</v>
      </c>
      <c r="AO88" s="353">
        <v>0</v>
      </c>
      <c r="AP88" s="352">
        <v>0</v>
      </c>
      <c r="AQ88" s="354">
        <v>0</v>
      </c>
      <c r="AR88" s="355">
        <v>0</v>
      </c>
    </row>
    <row r="89" spans="1:45" x14ac:dyDescent="0.2">
      <c r="A89" s="349" t="s">
        <v>203</v>
      </c>
      <c r="B89" s="333" t="s">
        <v>284</v>
      </c>
      <c r="C89" s="351">
        <v>1210</v>
      </c>
      <c r="D89" s="353">
        <f>C89-SUM(E89:AR89)</f>
        <v>307</v>
      </c>
      <c r="E89" s="353">
        <v>120</v>
      </c>
      <c r="F89" s="352">
        <v>52</v>
      </c>
      <c r="G89" s="354">
        <v>61</v>
      </c>
      <c r="H89" s="353">
        <v>140</v>
      </c>
      <c r="I89" s="353">
        <v>7</v>
      </c>
      <c r="J89" s="352">
        <v>39</v>
      </c>
      <c r="K89" s="354">
        <v>37</v>
      </c>
      <c r="L89" s="353">
        <v>6</v>
      </c>
      <c r="M89" s="353">
        <v>23</v>
      </c>
      <c r="N89" s="352">
        <v>67</v>
      </c>
      <c r="O89" s="354">
        <v>6</v>
      </c>
      <c r="P89" s="353">
        <v>9</v>
      </c>
      <c r="Q89" s="353">
        <v>39</v>
      </c>
      <c r="R89" s="352">
        <v>15</v>
      </c>
      <c r="S89" s="354">
        <v>21</v>
      </c>
      <c r="T89" s="353">
        <v>33</v>
      </c>
      <c r="U89" s="353">
        <v>10</v>
      </c>
      <c r="V89" s="352">
        <v>31</v>
      </c>
      <c r="W89" s="354">
        <v>13</v>
      </c>
      <c r="X89" s="353">
        <v>14</v>
      </c>
      <c r="Y89" s="353">
        <v>4</v>
      </c>
      <c r="Z89" s="352">
        <v>17</v>
      </c>
      <c r="AA89" s="354">
        <v>15</v>
      </c>
      <c r="AB89" s="353">
        <v>5</v>
      </c>
      <c r="AC89" s="353">
        <v>13</v>
      </c>
      <c r="AD89" s="352">
        <v>10</v>
      </c>
      <c r="AE89" s="354">
        <v>14</v>
      </c>
      <c r="AF89" s="353">
        <v>21</v>
      </c>
      <c r="AG89" s="353">
        <v>9</v>
      </c>
      <c r="AH89" s="352">
        <v>6</v>
      </c>
      <c r="AI89" s="354">
        <v>6</v>
      </c>
      <c r="AJ89" s="353">
        <v>8</v>
      </c>
      <c r="AK89" s="353">
        <v>1</v>
      </c>
      <c r="AL89" s="352">
        <v>7</v>
      </c>
      <c r="AM89" s="354">
        <v>2</v>
      </c>
      <c r="AN89" s="353">
        <v>4</v>
      </c>
      <c r="AO89" s="353">
        <v>5</v>
      </c>
      <c r="AP89" s="352">
        <v>3</v>
      </c>
      <c r="AQ89" s="354">
        <v>7</v>
      </c>
      <c r="AR89" s="355">
        <v>3</v>
      </c>
    </row>
    <row r="90" spans="1:45" x14ac:dyDescent="0.2">
      <c r="A90" s="356"/>
      <c r="B90" s="371" t="s">
        <v>539</v>
      </c>
      <c r="C90" s="358">
        <f>SUM(C51:C89)</f>
        <v>2082201</v>
      </c>
      <c r="D90" s="360">
        <f>SUM(D51:D89)</f>
        <v>648332</v>
      </c>
      <c r="E90" s="360">
        <f t="shared" ref="E90:AR90" si="3">SUM(E51:E89)</f>
        <v>239449</v>
      </c>
      <c r="F90" s="359">
        <f t="shared" si="3"/>
        <v>173132</v>
      </c>
      <c r="G90" s="361">
        <f t="shared" si="3"/>
        <v>98498</v>
      </c>
      <c r="H90" s="360">
        <f t="shared" si="3"/>
        <v>132743</v>
      </c>
      <c r="I90" s="360">
        <f t="shared" si="3"/>
        <v>18900</v>
      </c>
      <c r="J90" s="359">
        <f t="shared" si="3"/>
        <v>21757</v>
      </c>
      <c r="K90" s="361">
        <f t="shared" si="3"/>
        <v>67659</v>
      </c>
      <c r="L90" s="360">
        <f t="shared" si="3"/>
        <v>12057</v>
      </c>
      <c r="M90" s="360">
        <f t="shared" si="3"/>
        <v>37274</v>
      </c>
      <c r="N90" s="359">
        <f t="shared" si="3"/>
        <v>90179</v>
      </c>
      <c r="O90" s="361">
        <f t="shared" si="3"/>
        <v>18875</v>
      </c>
      <c r="P90" s="360">
        <f t="shared" si="3"/>
        <v>15695</v>
      </c>
      <c r="Q90" s="360">
        <f t="shared" si="3"/>
        <v>47579</v>
      </c>
      <c r="R90" s="359">
        <f t="shared" si="3"/>
        <v>31863</v>
      </c>
      <c r="S90" s="361">
        <f t="shared" si="3"/>
        <v>45900</v>
      </c>
      <c r="T90" s="360">
        <f t="shared" si="3"/>
        <v>33809</v>
      </c>
      <c r="U90" s="360">
        <f t="shared" si="3"/>
        <v>22753</v>
      </c>
      <c r="V90" s="359">
        <f t="shared" si="3"/>
        <v>39918</v>
      </c>
      <c r="W90" s="361">
        <f t="shared" si="3"/>
        <v>22720</v>
      </c>
      <c r="X90" s="360">
        <f t="shared" si="3"/>
        <v>16909</v>
      </c>
      <c r="Y90" s="360">
        <f t="shared" si="3"/>
        <v>9742</v>
      </c>
      <c r="Z90" s="359">
        <f t="shared" si="3"/>
        <v>27220</v>
      </c>
      <c r="AA90" s="361">
        <f t="shared" si="3"/>
        <v>19989</v>
      </c>
      <c r="AB90" s="360">
        <f t="shared" si="3"/>
        <v>13860</v>
      </c>
      <c r="AC90" s="360">
        <f t="shared" si="3"/>
        <v>16974</v>
      </c>
      <c r="AD90" s="359">
        <f t="shared" si="3"/>
        <v>14099</v>
      </c>
      <c r="AE90" s="361">
        <f t="shared" si="3"/>
        <v>22557</v>
      </c>
      <c r="AF90" s="360">
        <f t="shared" si="3"/>
        <v>32015</v>
      </c>
      <c r="AG90" s="360">
        <f t="shared" si="3"/>
        <v>6689</v>
      </c>
      <c r="AH90" s="359">
        <f t="shared" si="3"/>
        <v>7478</v>
      </c>
      <c r="AI90" s="361">
        <f t="shared" si="3"/>
        <v>13723</v>
      </c>
      <c r="AJ90" s="360">
        <f t="shared" si="3"/>
        <v>10821</v>
      </c>
      <c r="AK90" s="360">
        <f t="shared" si="3"/>
        <v>3468</v>
      </c>
      <c r="AL90" s="359">
        <f t="shared" si="3"/>
        <v>11472</v>
      </c>
      <c r="AM90" s="361">
        <f t="shared" si="3"/>
        <v>3357</v>
      </c>
      <c r="AN90" s="360">
        <f t="shared" si="3"/>
        <v>9221</v>
      </c>
      <c r="AO90" s="360">
        <f t="shared" si="3"/>
        <v>5032</v>
      </c>
      <c r="AP90" s="359">
        <f t="shared" si="3"/>
        <v>7894</v>
      </c>
      <c r="AQ90" s="361">
        <f t="shared" si="3"/>
        <v>6375</v>
      </c>
      <c r="AR90" s="362">
        <f t="shared" si="3"/>
        <v>5889</v>
      </c>
      <c r="AS90" s="363" t="s">
        <v>538</v>
      </c>
    </row>
    <row r="91" spans="1:45" x14ac:dyDescent="0.2">
      <c r="D91" s="364"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306</v>
      </c>
      <c r="S2" s="3" t="s">
        <v>153</v>
      </c>
      <c r="U2" s="64" t="s">
        <v>210</v>
      </c>
      <c r="W2" s="3" t="s">
        <v>130</v>
      </c>
      <c r="Y2" s="3" t="s">
        <v>154</v>
      </c>
    </row>
    <row r="3" spans="1:25" ht="44" x14ac:dyDescent="0.2">
      <c r="B3" s="65"/>
      <c r="C3" s="66" t="s">
        <v>228</v>
      </c>
      <c r="D3" s="66" t="s">
        <v>307</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0.14162348877374784</v>
      </c>
      <c r="E5" s="77">
        <f>$C$5*D5</f>
        <v>14.162348877374784</v>
      </c>
      <c r="F5" s="76">
        <f>分析係数表!C8</f>
        <v>1.3183034008406591E-2</v>
      </c>
      <c r="G5" s="77">
        <f t="shared" ref="G5:G38" si="0">E5*F5</f>
        <v>0.18670272688935069</v>
      </c>
      <c r="H5" s="77">
        <f t="array" ref="H5:H43">MMULT(逆行列係数!C5:AO43,'1'!G5:G43)</f>
        <v>0.1877582532158511</v>
      </c>
      <c r="I5" s="77">
        <f t="shared" ref="I5:I38" si="1">C5+H5</f>
        <v>100.18775825321585</v>
      </c>
      <c r="J5" s="76">
        <f>分析係数表!G8</f>
        <v>0.12262521588946459</v>
      </c>
      <c r="K5" s="78">
        <f t="shared" ref="K5:K38" si="2">I5*J5</f>
        <v>12.285545485282082</v>
      </c>
      <c r="L5" s="79" t="s">
        <v>178</v>
      </c>
      <c r="M5" s="80" t="s">
        <v>178</v>
      </c>
      <c r="N5" s="81">
        <f>分析係数表!H8</f>
        <v>1.0919276675383911E-2</v>
      </c>
      <c r="O5" s="82">
        <f t="shared" ref="O5:O43" si="3">$M$44*N5</f>
        <v>0.10694135389604953</v>
      </c>
      <c r="P5" s="76">
        <f>分析係数表!C8</f>
        <v>1.3183034008406591E-2</v>
      </c>
      <c r="Q5" s="82">
        <f t="shared" ref="Q5:Q38" si="4">O5*P5</f>
        <v>1.4098115053166656E-3</v>
      </c>
      <c r="R5" s="83">
        <f t="array" ref="R5:R43">MMULT(逆行列係数!C5:AO43,'1'!Q5:Q43)</f>
        <v>1.6322141088269113E-3</v>
      </c>
      <c r="S5" s="84">
        <f t="shared" ref="S5:S38" si="5">I5+R5</f>
        <v>100.18939046732467</v>
      </c>
      <c r="T5" s="85">
        <f>分析係数表!F8</f>
        <v>0.45595854922279794</v>
      </c>
      <c r="U5" s="86">
        <f t="shared" ref="U5:U43" si="6">S5*T5</f>
        <v>45.682209124997776</v>
      </c>
      <c r="V5" s="87">
        <f>分析係数表!D8</f>
        <v>1.1778929188255614</v>
      </c>
      <c r="W5" s="167">
        <f t="shared" ref="W5:W43" si="7">ROUND(S5*V5,0)</f>
        <v>118</v>
      </c>
      <c r="X5" s="76">
        <f>分析係数表!E8</f>
        <v>1.069084628670121</v>
      </c>
      <c r="Y5" s="166">
        <f t="shared" ref="Y5:Y43" si="8">ROUND(S5*X5,0)</f>
        <v>107</v>
      </c>
    </row>
    <row r="6" spans="1:25" x14ac:dyDescent="0.2">
      <c r="A6" s="6" t="s">
        <v>220</v>
      </c>
      <c r="B6" s="5" t="s">
        <v>266</v>
      </c>
      <c r="C6" s="90"/>
      <c r="D6" s="76">
        <f>投入係数表!C6</f>
        <v>0</v>
      </c>
      <c r="E6" s="77">
        <f t="shared" ref="E6:E38" si="9">$C$5*D6</f>
        <v>0</v>
      </c>
      <c r="F6" s="76">
        <f>分析係数表!C9</f>
        <v>2.8837209302325584E-2</v>
      </c>
      <c r="G6" s="77">
        <f t="shared" si="0"/>
        <v>0</v>
      </c>
      <c r="H6" s="77">
        <v>5.2086226758994336E-5</v>
      </c>
      <c r="I6" s="77">
        <f t="shared" si="1"/>
        <v>5.2086226758994336E-5</v>
      </c>
      <c r="J6" s="76">
        <f>分析係数表!G9</f>
        <v>0.26470588235294118</v>
      </c>
      <c r="K6" s="78">
        <f t="shared" si="2"/>
        <v>1.3787530612674972E-5</v>
      </c>
      <c r="L6" s="79"/>
      <c r="M6" s="80"/>
      <c r="N6" s="81">
        <f>分析係数表!H9</f>
        <v>5.6393540150961169E-4</v>
      </c>
      <c r="O6" s="82">
        <f t="shared" si="3"/>
        <v>5.5230778686381991E-3</v>
      </c>
      <c r="P6" s="76">
        <f>分析係数表!C9</f>
        <v>2.8837209302325584E-2</v>
      </c>
      <c r="Q6" s="82">
        <f t="shared" si="4"/>
        <v>1.5927015249096204E-4</v>
      </c>
      <c r="R6" s="83">
        <v>1.8183054550645911E-4</v>
      </c>
      <c r="S6" s="84">
        <f t="shared" si="5"/>
        <v>2.3391677226545344E-4</v>
      </c>
      <c r="T6" s="85">
        <f>分析係数表!F9</f>
        <v>0.73529411764705888</v>
      </c>
      <c r="U6" s="86">
        <f t="shared" si="6"/>
        <v>1.719976266657746E-4</v>
      </c>
      <c r="V6" s="87">
        <f>分析係数表!D9</f>
        <v>5.8823529411764705E-2</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7.2513812154696433E-3</v>
      </c>
      <c r="G7" s="77">
        <f t="shared" si="0"/>
        <v>0</v>
      </c>
      <c r="H7" s="77">
        <v>7.236509272720195E-5</v>
      </c>
      <c r="I7" s="77">
        <f t="shared" si="1"/>
        <v>7.236509272720195E-5</v>
      </c>
      <c r="J7" s="76">
        <f>分析係数表!G10</f>
        <v>0.19230769230769232</v>
      </c>
      <c r="K7" s="78">
        <f t="shared" si="2"/>
        <v>1.3916363986000376E-5</v>
      </c>
      <c r="L7" s="79"/>
      <c r="M7" s="80"/>
      <c r="N7" s="81">
        <f>分析係数表!H10</f>
        <v>1.0712116731972216E-3</v>
      </c>
      <c r="O7" s="82">
        <f t="shared" si="3"/>
        <v>1.0491246814838651E-2</v>
      </c>
      <c r="P7" s="76">
        <f>分析係数表!C10</f>
        <v>7.2513812154696433E-3</v>
      </c>
      <c r="Q7" s="82">
        <f t="shared" si="4"/>
        <v>7.6076030079976712E-5</v>
      </c>
      <c r="R7" s="83">
        <v>1.0144696420662343E-4</v>
      </c>
      <c r="S7" s="84">
        <f t="shared" si="5"/>
        <v>1.7381205693382538E-4</v>
      </c>
      <c r="T7" s="85">
        <f>分析係数表!F10</f>
        <v>0.57692307692307687</v>
      </c>
      <c r="U7" s="86">
        <f t="shared" si="6"/>
        <v>1.0027618669259156E-4</v>
      </c>
      <c r="V7" s="87">
        <f>分析係数表!D10</f>
        <v>3.8461538461538464E-2</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1.1498343082089746E-2</v>
      </c>
      <c r="G8" s="77">
        <f t="shared" si="0"/>
        <v>0</v>
      </c>
      <c r="H8" s="77">
        <v>1.1425396334458712E-3</v>
      </c>
      <c r="I8" s="77">
        <f t="shared" si="1"/>
        <v>1.1425396334458712E-3</v>
      </c>
      <c r="J8" s="76">
        <f>分析係数表!G11</f>
        <v>0.33907284768211921</v>
      </c>
      <c r="K8" s="78">
        <f t="shared" si="2"/>
        <v>3.8740416710217622E-4</v>
      </c>
      <c r="L8" s="79"/>
      <c r="M8" s="80"/>
      <c r="N8" s="81">
        <f>分析係数表!H11</f>
        <v>-2.0361874779781897E-5</v>
      </c>
      <c r="O8" s="82">
        <f t="shared" si="3"/>
        <v>-1.9942039400106527E-4</v>
      </c>
      <c r="P8" s="76">
        <f>分析係数表!C11</f>
        <v>1.1498343082089746E-2</v>
      </c>
      <c r="Q8" s="82">
        <f t="shared" si="4"/>
        <v>-2.29300410778976E-6</v>
      </c>
      <c r="R8" s="83">
        <v>2.9039682495328667E-4</v>
      </c>
      <c r="S8" s="84">
        <f t="shared" si="5"/>
        <v>1.4329364583991579E-3</v>
      </c>
      <c r="T8" s="85">
        <f>分析係数表!F11</f>
        <v>0.56026490066225165</v>
      </c>
      <c r="U8" s="86">
        <f t="shared" si="6"/>
        <v>8.0282400252032287E-4</v>
      </c>
      <c r="V8" s="87">
        <f>分析係数表!D11</f>
        <v>2.781456953642384E-2</v>
      </c>
      <c r="W8" s="167">
        <f t="shared" si="7"/>
        <v>0</v>
      </c>
      <c r="X8" s="76">
        <f>分析係数表!E11</f>
        <v>1.9867549668874173E-2</v>
      </c>
      <c r="Y8" s="166">
        <f t="shared" si="8"/>
        <v>0</v>
      </c>
    </row>
    <row r="9" spans="1:25" x14ac:dyDescent="0.2">
      <c r="A9" s="6" t="s">
        <v>223</v>
      </c>
      <c r="B9" s="5" t="s">
        <v>191</v>
      </c>
      <c r="C9" s="90"/>
      <c r="D9" s="76">
        <f>投入係数表!C9</f>
        <v>0.13298791018998274</v>
      </c>
      <c r="E9" s="77">
        <f t="shared" si="9"/>
        <v>13.298791018998275</v>
      </c>
      <c r="F9" s="76">
        <f>分析係数表!C12</f>
        <v>1.9264738750820132E-2</v>
      </c>
      <c r="G9" s="77">
        <f t="shared" si="0"/>
        <v>0.25619773468275481</v>
      </c>
      <c r="H9" s="77">
        <v>0.2577738189713038</v>
      </c>
      <c r="I9" s="77">
        <f t="shared" si="1"/>
        <v>0.2577738189713038</v>
      </c>
      <c r="J9" s="76">
        <f>分析係数表!G12</f>
        <v>0.14212218649517686</v>
      </c>
      <c r="K9" s="78">
        <f t="shared" si="2"/>
        <v>3.66353787734136E-2</v>
      </c>
      <c r="L9" s="79"/>
      <c r="M9" s="80"/>
      <c r="N9" s="81">
        <f>分析係数表!H12</f>
        <v>9.1393832299599312E-2</v>
      </c>
      <c r="O9" s="82">
        <f t="shared" si="3"/>
        <v>0.8950941032478249</v>
      </c>
      <c r="P9" s="76">
        <f>分析係数表!C12</f>
        <v>1.9264738750820132E-2</v>
      </c>
      <c r="Q9" s="82">
        <f t="shared" si="4"/>
        <v>1.7243754056468968E-2</v>
      </c>
      <c r="R9" s="83">
        <v>1.9083202704874239E-2</v>
      </c>
      <c r="S9" s="84">
        <f t="shared" si="5"/>
        <v>0.27685702167617804</v>
      </c>
      <c r="T9" s="85">
        <f>分析係数表!F12</f>
        <v>0.30139335476956058</v>
      </c>
      <c r="U9" s="86">
        <f t="shared" si="6"/>
        <v>8.3442866554492248E-2</v>
      </c>
      <c r="V9" s="87">
        <f>分析係数表!D12</f>
        <v>0.12266881028938907</v>
      </c>
      <c r="W9" s="167">
        <f t="shared" si="7"/>
        <v>0</v>
      </c>
      <c r="X9" s="76">
        <f>分析係数表!E12</f>
        <v>0.12057877813504823</v>
      </c>
      <c r="Y9" s="166">
        <f t="shared" si="8"/>
        <v>0</v>
      </c>
    </row>
    <row r="10" spans="1:25" x14ac:dyDescent="0.2">
      <c r="A10" s="6" t="s">
        <v>224</v>
      </c>
      <c r="B10" s="5" t="s">
        <v>28</v>
      </c>
      <c r="C10" s="90"/>
      <c r="D10" s="76">
        <f>投入係数表!C10</f>
        <v>3.4542314335060447E-3</v>
      </c>
      <c r="E10" s="77">
        <f t="shared" si="9"/>
        <v>0.34542314335060448</v>
      </c>
      <c r="F10" s="76">
        <f>分析係数表!C13</f>
        <v>0</v>
      </c>
      <c r="G10" s="77">
        <f t="shared" si="0"/>
        <v>0</v>
      </c>
      <c r="H10" s="77">
        <v>0</v>
      </c>
      <c r="I10" s="77">
        <f t="shared" si="1"/>
        <v>0</v>
      </c>
      <c r="J10" s="76">
        <f>分析係数表!G13</f>
        <v>0.24491392801251957</v>
      </c>
      <c r="K10" s="78">
        <f t="shared" si="2"/>
        <v>0</v>
      </c>
      <c r="L10" s="79"/>
      <c r="M10" s="80"/>
      <c r="N10" s="81">
        <f>分析係数表!H13</f>
        <v>1.4139108787299856E-2</v>
      </c>
      <c r="O10" s="82">
        <f t="shared" si="3"/>
        <v>0.13847578750395712</v>
      </c>
      <c r="P10" s="76">
        <f>分析係数表!C13</f>
        <v>0</v>
      </c>
      <c r="Q10" s="82">
        <f t="shared" si="4"/>
        <v>0</v>
      </c>
      <c r="R10" s="83">
        <v>0</v>
      </c>
      <c r="S10" s="84">
        <f t="shared" si="5"/>
        <v>0</v>
      </c>
      <c r="T10" s="85">
        <f>分析係数表!F13</f>
        <v>0.38262910798122068</v>
      </c>
      <c r="U10" s="86">
        <f t="shared" si="6"/>
        <v>0</v>
      </c>
      <c r="V10" s="87">
        <f>分析係数表!D13</f>
        <v>0.27464788732394368</v>
      </c>
      <c r="W10" s="167">
        <f t="shared" si="7"/>
        <v>0</v>
      </c>
      <c r="X10" s="76">
        <f>分析係数表!E13</f>
        <v>0.21361502347417841</v>
      </c>
      <c r="Y10" s="166">
        <f t="shared" si="8"/>
        <v>0</v>
      </c>
    </row>
    <row r="11" spans="1:25" x14ac:dyDescent="0.2">
      <c r="A11" s="6" t="s">
        <v>225</v>
      </c>
      <c r="B11" s="5" t="s">
        <v>268</v>
      </c>
      <c r="C11" s="90"/>
      <c r="D11" s="76">
        <f>投入係数表!C11</f>
        <v>2.7633851468048358E-2</v>
      </c>
      <c r="E11" s="77">
        <f t="shared" si="9"/>
        <v>2.7633851468048358</v>
      </c>
      <c r="F11" s="76">
        <f>分析係数表!C14</f>
        <v>0.18033902375567878</v>
      </c>
      <c r="G11" s="77">
        <f t="shared" si="0"/>
        <v>0.49834617963572719</v>
      </c>
      <c r="H11" s="77">
        <v>0.55414512616924705</v>
      </c>
      <c r="I11" s="77">
        <f t="shared" si="1"/>
        <v>0.55414512616924705</v>
      </c>
      <c r="J11" s="76">
        <f>分析係数表!G14</f>
        <v>0.15919504269018833</v>
      </c>
      <c r="K11" s="78">
        <f t="shared" si="2"/>
        <v>8.8217157017073083E-2</v>
      </c>
      <c r="L11" s="79"/>
      <c r="M11" s="80"/>
      <c r="N11" s="81">
        <f>分析係数表!H14</f>
        <v>1.121673710694942E-3</v>
      </c>
      <c r="O11" s="82">
        <f t="shared" si="3"/>
        <v>1.0985462573884771E-2</v>
      </c>
      <c r="P11" s="76">
        <f>分析係数表!C14</f>
        <v>0.18033902375567878</v>
      </c>
      <c r="Q11" s="82">
        <f t="shared" si="4"/>
        <v>1.981107596078926E-3</v>
      </c>
      <c r="R11" s="83">
        <v>1.113502715675908E-2</v>
      </c>
      <c r="S11" s="84">
        <f t="shared" si="5"/>
        <v>0.56528015332600612</v>
      </c>
      <c r="T11" s="85">
        <f>分析係数表!F14</f>
        <v>0.29273560341521504</v>
      </c>
      <c r="U11" s="86">
        <f t="shared" si="6"/>
        <v>0.16547762678253367</v>
      </c>
      <c r="V11" s="87">
        <f>分析係数表!D14</f>
        <v>2.8339018630280766E-2</v>
      </c>
      <c r="W11" s="167">
        <f t="shared" si="7"/>
        <v>0</v>
      </c>
      <c r="X11" s="76">
        <f>分析係数表!E14</f>
        <v>2.6744444220172376E-2</v>
      </c>
      <c r="Y11" s="166">
        <f t="shared" si="8"/>
        <v>0</v>
      </c>
    </row>
    <row r="12" spans="1:25" x14ac:dyDescent="0.2">
      <c r="A12" s="6" t="s">
        <v>226</v>
      </c>
      <c r="B12" s="5" t="s">
        <v>29</v>
      </c>
      <c r="C12" s="90"/>
      <c r="D12" s="76">
        <f>投入係数表!C12</f>
        <v>6.7357512953367879E-2</v>
      </c>
      <c r="E12" s="77">
        <f t="shared" si="9"/>
        <v>6.7357512953367875</v>
      </c>
      <c r="F12" s="76">
        <f>分析係数表!C15</f>
        <v>0</v>
      </c>
      <c r="G12" s="77">
        <f t="shared" si="0"/>
        <v>0</v>
      </c>
      <c r="H12" s="77">
        <v>0</v>
      </c>
      <c r="I12" s="77">
        <f t="shared" si="1"/>
        <v>0</v>
      </c>
      <c r="J12" s="76">
        <f>分析係数表!G15</f>
        <v>9.56040075337449E-2</v>
      </c>
      <c r="K12" s="78">
        <f t="shared" si="2"/>
        <v>0</v>
      </c>
      <c r="L12" s="79"/>
      <c r="M12" s="80"/>
      <c r="N12" s="81">
        <f>分析係数表!H15</f>
        <v>8.3271214860273276E-3</v>
      </c>
      <c r="O12" s="82">
        <f t="shared" si="3"/>
        <v>8.1554270694522604E-2</v>
      </c>
      <c r="P12" s="76">
        <f>分析係数表!C15</f>
        <v>0</v>
      </c>
      <c r="Q12" s="82">
        <f t="shared" si="4"/>
        <v>0</v>
      </c>
      <c r="R12" s="83">
        <v>0</v>
      </c>
      <c r="S12" s="84">
        <f t="shared" si="5"/>
        <v>0</v>
      </c>
      <c r="T12" s="85">
        <f>分析係数表!F15</f>
        <v>0.30336402636810716</v>
      </c>
      <c r="U12" s="86">
        <f t="shared" si="6"/>
        <v>0</v>
      </c>
      <c r="V12" s="87">
        <f>分析係数表!D15</f>
        <v>2.6531599874437584E-2</v>
      </c>
      <c r="W12" s="167">
        <f t="shared" si="7"/>
        <v>0</v>
      </c>
      <c r="X12" s="76">
        <f>分析係数表!E15</f>
        <v>2.4295019357538975E-2</v>
      </c>
      <c r="Y12" s="166">
        <f t="shared" si="8"/>
        <v>0</v>
      </c>
    </row>
    <row r="13" spans="1:25" x14ac:dyDescent="0.2">
      <c r="A13" s="6" t="s">
        <v>227</v>
      </c>
      <c r="B13" s="5" t="s">
        <v>30</v>
      </c>
      <c r="C13" s="90"/>
      <c r="D13" s="76">
        <f>投入係数表!C13</f>
        <v>6.9084628670120895E-3</v>
      </c>
      <c r="E13" s="77">
        <f t="shared" si="9"/>
        <v>0.69084628670120896</v>
      </c>
      <c r="F13" s="76">
        <f>分析係数表!C16</f>
        <v>5.2745741191408291E-2</v>
      </c>
      <c r="G13" s="77">
        <f t="shared" si="0"/>
        <v>3.6439199441387418E-2</v>
      </c>
      <c r="H13" s="77">
        <v>4.3038850532357315E-2</v>
      </c>
      <c r="I13" s="77">
        <f t="shared" si="1"/>
        <v>4.3038850532357315E-2</v>
      </c>
      <c r="J13" s="76">
        <f>分析係数表!G16</f>
        <v>3.3494998484389207E-2</v>
      </c>
      <c r="K13" s="78">
        <f t="shared" si="2"/>
        <v>1.4415862333511619E-3</v>
      </c>
      <c r="L13" s="79"/>
      <c r="M13" s="80"/>
      <c r="N13" s="81">
        <f>分析係数表!H16</f>
        <v>1.6486921479299057E-2</v>
      </c>
      <c r="O13" s="82">
        <f t="shared" si="3"/>
        <v>0.16146982597747125</v>
      </c>
      <c r="P13" s="76">
        <f>分析係数表!C16</f>
        <v>5.2745741191408291E-2</v>
      </c>
      <c r="Q13" s="82">
        <f t="shared" si="4"/>
        <v>8.5168456512294335E-3</v>
      </c>
      <c r="R13" s="83">
        <v>1.0200614134859535E-2</v>
      </c>
      <c r="S13" s="84">
        <f t="shared" si="5"/>
        <v>5.3239464667216851E-2</v>
      </c>
      <c r="T13" s="85">
        <f>分析係数表!F16</f>
        <v>0.28872385571385267</v>
      </c>
      <c r="U13" s="86">
        <f t="shared" si="6"/>
        <v>1.5371503514860276E-2</v>
      </c>
      <c r="V13" s="87">
        <f>分析係数表!D16</f>
        <v>4.2588663231282207E-2</v>
      </c>
      <c r="W13" s="167">
        <f t="shared" si="7"/>
        <v>0</v>
      </c>
      <c r="X13" s="76">
        <f>分析係数表!E16</f>
        <v>4.1527735677478021E-2</v>
      </c>
      <c r="Y13" s="166">
        <f t="shared" si="8"/>
        <v>0</v>
      </c>
    </row>
    <row r="14" spans="1:25" x14ac:dyDescent="0.2">
      <c r="A14" s="6" t="s">
        <v>2</v>
      </c>
      <c r="B14" s="5" t="s">
        <v>365</v>
      </c>
      <c r="C14" s="90"/>
      <c r="D14" s="76">
        <f>投入係数表!C14</f>
        <v>6.9084628670120895E-3</v>
      </c>
      <c r="E14" s="77">
        <f t="shared" si="9"/>
        <v>0.69084628670120896</v>
      </c>
      <c r="F14" s="76">
        <f>分析係数表!C17</f>
        <v>0.15216261717207402</v>
      </c>
      <c r="G14" s="77">
        <f t="shared" si="0"/>
        <v>0.10512097904806494</v>
      </c>
      <c r="H14" s="77">
        <v>0.12194638943538862</v>
      </c>
      <c r="I14" s="77">
        <f t="shared" si="1"/>
        <v>0.12194638943538862</v>
      </c>
      <c r="J14" s="76">
        <f>分析係数表!G17</f>
        <v>0.21223848391031053</v>
      </c>
      <c r="K14" s="78">
        <f t="shared" si="2"/>
        <v>2.5881716812103189E-2</v>
      </c>
      <c r="L14" s="79"/>
      <c r="M14" s="80"/>
      <c r="N14" s="81">
        <f>分析係数表!H17</f>
        <v>2.8913862187290294E-3</v>
      </c>
      <c r="O14" s="82">
        <f t="shared" si="3"/>
        <v>2.8317695948151266E-2</v>
      </c>
      <c r="P14" s="76">
        <f>分析係数表!C17</f>
        <v>0.15216261717207402</v>
      </c>
      <c r="Q14" s="82">
        <f t="shared" si="4"/>
        <v>4.3088947277537329E-3</v>
      </c>
      <c r="R14" s="83">
        <v>9.9484006189838031E-3</v>
      </c>
      <c r="S14" s="84">
        <f t="shared" si="5"/>
        <v>0.13189479005437241</v>
      </c>
      <c r="T14" s="85">
        <f>分析係数表!F17</f>
        <v>0.32270850924101696</v>
      </c>
      <c r="U14" s="86">
        <f t="shared" si="6"/>
        <v>4.2563571075103432E-2</v>
      </c>
      <c r="V14" s="87">
        <f>分析係数表!D17</f>
        <v>4.0646402101510458E-2</v>
      </c>
      <c r="W14" s="167">
        <f t="shared" si="7"/>
        <v>0</v>
      </c>
      <c r="X14" s="76">
        <f>分析係数表!E17</f>
        <v>3.8910779622853928E-2</v>
      </c>
      <c r="Y14" s="166">
        <f t="shared" si="8"/>
        <v>0</v>
      </c>
    </row>
    <row r="15" spans="1:25" x14ac:dyDescent="0.2">
      <c r="A15" s="6" t="s">
        <v>3</v>
      </c>
      <c r="B15" s="5" t="s">
        <v>31</v>
      </c>
      <c r="C15" s="90"/>
      <c r="D15" s="76">
        <f>投入係数表!C15</f>
        <v>3.4542314335060447E-3</v>
      </c>
      <c r="E15" s="77">
        <f t="shared" si="9"/>
        <v>0.34542314335060448</v>
      </c>
      <c r="F15" s="76">
        <f>分析係数表!C18</f>
        <v>0.19097312809809552</v>
      </c>
      <c r="G15" s="77">
        <f t="shared" si="0"/>
        <v>6.59665382031418E-2</v>
      </c>
      <c r="H15" s="77">
        <v>7.2557625966887862E-2</v>
      </c>
      <c r="I15" s="77">
        <f t="shared" si="1"/>
        <v>7.2557625966887862E-2</v>
      </c>
      <c r="J15" s="76">
        <f>分析係数表!G18</f>
        <v>0.21574136510077171</v>
      </c>
      <c r="K15" s="78">
        <f t="shared" si="2"/>
        <v>1.565368127456759E-2</v>
      </c>
      <c r="L15" s="79"/>
      <c r="M15" s="80"/>
      <c r="N15" s="81">
        <f>分析係数表!H18</f>
        <v>4.4087885392745155E-4</v>
      </c>
      <c r="O15" s="82">
        <f t="shared" si="3"/>
        <v>4.3178850527187179E-3</v>
      </c>
      <c r="P15" s="76">
        <f>分析係数表!C18</f>
        <v>0.19097312809809552</v>
      </c>
      <c r="Q15" s="82">
        <f t="shared" si="4"/>
        <v>8.2460001528570368E-4</v>
      </c>
      <c r="R15" s="83">
        <v>2.1404551942166483E-3</v>
      </c>
      <c r="S15" s="84">
        <f t="shared" si="5"/>
        <v>7.4698081161104504E-2</v>
      </c>
      <c r="T15" s="85">
        <f>分析係数表!F18</f>
        <v>0.45875477635423689</v>
      </c>
      <c r="U15" s="86">
        <f t="shared" si="6"/>
        <v>3.4268101517153135E-2</v>
      </c>
      <c r="V15" s="87">
        <f>分析係数表!D18</f>
        <v>5.4057091481231737E-2</v>
      </c>
      <c r="W15" s="167">
        <f t="shared" si="7"/>
        <v>0</v>
      </c>
      <c r="X15" s="76">
        <f>分析係数表!E18</f>
        <v>5.3232936240353634E-2</v>
      </c>
      <c r="Y15" s="166">
        <f t="shared" si="8"/>
        <v>0</v>
      </c>
    </row>
    <row r="16" spans="1:25" x14ac:dyDescent="0.2">
      <c r="A16" s="6" t="s">
        <v>4</v>
      </c>
      <c r="B16" s="5" t="s">
        <v>32</v>
      </c>
      <c r="C16" s="90"/>
      <c r="D16" s="76">
        <f>投入係数表!C16</f>
        <v>0</v>
      </c>
      <c r="E16" s="77">
        <f t="shared" si="9"/>
        <v>0</v>
      </c>
      <c r="F16" s="76">
        <f>分析係数表!C19</f>
        <v>0.34654894752252985</v>
      </c>
      <c r="G16" s="77">
        <f t="shared" si="0"/>
        <v>0</v>
      </c>
      <c r="H16" s="77">
        <v>1.0576448085516424E-2</v>
      </c>
      <c r="I16" s="77">
        <f t="shared" si="1"/>
        <v>1.0576448085516424E-2</v>
      </c>
      <c r="J16" s="76">
        <f>分析係数表!G19</f>
        <v>5.7665249016256609E-2</v>
      </c>
      <c r="K16" s="78">
        <f t="shared" si="2"/>
        <v>6.0989351255881508E-4</v>
      </c>
      <c r="L16" s="79"/>
      <c r="M16" s="80"/>
      <c r="N16" s="81">
        <f>分析係数表!H19</f>
        <v>-1.1331825964400361E-4</v>
      </c>
      <c r="O16" s="82">
        <f t="shared" si="3"/>
        <v>-1.1098178448754937E-3</v>
      </c>
      <c r="P16" s="76">
        <f>分析係数表!C19</f>
        <v>0.34654894752252985</v>
      </c>
      <c r="Q16" s="82">
        <f t="shared" si="4"/>
        <v>-3.8460620608332462E-4</v>
      </c>
      <c r="R16" s="83">
        <v>3.0541414871693767E-3</v>
      </c>
      <c r="S16" s="84">
        <f t="shared" si="5"/>
        <v>1.36305895726858E-2</v>
      </c>
      <c r="T16" s="85">
        <f>分析係数表!F19</f>
        <v>0.23996184268055168</v>
      </c>
      <c r="U16" s="86">
        <f t="shared" si="6"/>
        <v>3.2708213906839979E-3</v>
      </c>
      <c r="V16" s="87">
        <f>分析係数表!D19</f>
        <v>8.6675411052373579E-3</v>
      </c>
      <c r="W16" s="167">
        <f t="shared" si="7"/>
        <v>0</v>
      </c>
      <c r="X16" s="76">
        <f>分析係数表!E19</f>
        <v>9.7168673900658482E-3</v>
      </c>
      <c r="Y16" s="166">
        <f t="shared" si="8"/>
        <v>0</v>
      </c>
    </row>
    <row r="17" spans="1:25" x14ac:dyDescent="0.2">
      <c r="A17" s="6" t="s">
        <v>5</v>
      </c>
      <c r="B17" s="5" t="s">
        <v>33</v>
      </c>
      <c r="C17" s="90"/>
      <c r="D17" s="76">
        <f>投入係数表!C17</f>
        <v>0</v>
      </c>
      <c r="E17" s="77">
        <f t="shared" si="9"/>
        <v>0</v>
      </c>
      <c r="F17" s="76">
        <f>分析係数表!C20</f>
        <v>0.26243263202551737</v>
      </c>
      <c r="G17" s="77">
        <f t="shared" si="0"/>
        <v>0</v>
      </c>
      <c r="H17" s="77">
        <v>3.690802322401235E-3</v>
      </c>
      <c r="I17" s="77">
        <f t="shared" si="1"/>
        <v>3.690802322401235E-3</v>
      </c>
      <c r="J17" s="76">
        <f>分析係数表!G20</f>
        <v>0.1000148720999405</v>
      </c>
      <c r="K17" s="78">
        <f t="shared" si="2"/>
        <v>3.6913512222112291E-4</v>
      </c>
      <c r="L17" s="79"/>
      <c r="M17" s="80"/>
      <c r="N17" s="81">
        <f>分析係数表!H20</f>
        <v>5.5154121686104877E-4</v>
      </c>
      <c r="O17" s="82">
        <f t="shared" si="3"/>
        <v>5.4016915418549421E-3</v>
      </c>
      <c r="P17" s="76">
        <f>分析係数表!C20</f>
        <v>0.26243263202551737</v>
      </c>
      <c r="Q17" s="82">
        <f t="shared" si="4"/>
        <v>1.4175801287189677E-3</v>
      </c>
      <c r="R17" s="83">
        <v>5.2022769051297112E-3</v>
      </c>
      <c r="S17" s="84">
        <f t="shared" si="5"/>
        <v>8.8930792275309471E-3</v>
      </c>
      <c r="T17" s="85">
        <f>分析係数表!F20</f>
        <v>0.22264772952607575</v>
      </c>
      <c r="U17" s="86">
        <f t="shared" si="6"/>
        <v>1.9800238985052728E-3</v>
      </c>
      <c r="V17" s="87">
        <f>分析係数表!D20</f>
        <v>2.3460737656157048E-2</v>
      </c>
      <c r="W17" s="167">
        <f t="shared" si="7"/>
        <v>0</v>
      </c>
      <c r="X17" s="76">
        <f>分析係数表!E20</f>
        <v>2.5307356732103905E-2</v>
      </c>
      <c r="Y17" s="166">
        <f t="shared" si="8"/>
        <v>0</v>
      </c>
    </row>
    <row r="18" spans="1:25" x14ac:dyDescent="0.2">
      <c r="A18" s="6" t="s">
        <v>6</v>
      </c>
      <c r="B18" s="5" t="s">
        <v>34</v>
      </c>
      <c r="C18" s="90"/>
      <c r="D18" s="76">
        <f>投入係数表!C18</f>
        <v>1.7271157167530224E-3</v>
      </c>
      <c r="E18" s="77">
        <f t="shared" si="9"/>
        <v>0.17271157167530224</v>
      </c>
      <c r="F18" s="76">
        <f>分析係数表!C21</f>
        <v>0.1872140973927936</v>
      </c>
      <c r="G18" s="77">
        <f t="shared" si="0"/>
        <v>3.2334041000482483E-2</v>
      </c>
      <c r="H18" s="77">
        <v>4.4472956471569333E-2</v>
      </c>
      <c r="I18" s="77">
        <f t="shared" si="1"/>
        <v>4.4472956471569333E-2</v>
      </c>
      <c r="J18" s="76">
        <f>分析係数表!G21</f>
        <v>0.28516992623231124</v>
      </c>
      <c r="K18" s="78">
        <f t="shared" si="2"/>
        <v>1.2682349716330216E-2</v>
      </c>
      <c r="L18" s="79"/>
      <c r="M18" s="80"/>
      <c r="N18" s="81">
        <f>分析係数表!H21</f>
        <v>9.0743137605549761E-4</v>
      </c>
      <c r="O18" s="82">
        <f t="shared" si="3"/>
        <v>8.8872132109170388E-3</v>
      </c>
      <c r="P18" s="76">
        <f>分析係数表!C21</f>
        <v>0.1872140973927936</v>
      </c>
      <c r="Q18" s="82">
        <f t="shared" si="4"/>
        <v>1.6638115996191443E-3</v>
      </c>
      <c r="R18" s="83">
        <v>4.6552530116853114E-3</v>
      </c>
      <c r="S18" s="84">
        <f t="shared" si="5"/>
        <v>4.9128209483254644E-2</v>
      </c>
      <c r="T18" s="85">
        <f>分析係数表!F21</f>
        <v>0.425556514517416</v>
      </c>
      <c r="U18" s="86">
        <f t="shared" si="6"/>
        <v>2.0906829592175311E-2</v>
      </c>
      <c r="V18" s="87">
        <f>分析係数表!D21</f>
        <v>9.4188148317021936E-2</v>
      </c>
      <c r="W18" s="167">
        <f t="shared" si="7"/>
        <v>0</v>
      </c>
      <c r="X18" s="76">
        <f>分析係数表!E21</f>
        <v>8.1600416877005005E-2</v>
      </c>
      <c r="Y18" s="166">
        <f t="shared" si="8"/>
        <v>0</v>
      </c>
    </row>
    <row r="19" spans="1:25" x14ac:dyDescent="0.2">
      <c r="A19" s="6" t="s">
        <v>7</v>
      </c>
      <c r="B19" s="5" t="s">
        <v>269</v>
      </c>
      <c r="C19" s="90"/>
      <c r="D19" s="76">
        <f>投入係数表!C19</f>
        <v>0</v>
      </c>
      <c r="E19" s="77">
        <f t="shared" si="9"/>
        <v>0</v>
      </c>
      <c r="F19" s="76">
        <f>分析係数表!C22</f>
        <v>8.038175161462835E-2</v>
      </c>
      <c r="G19" s="77">
        <f t="shared" si="0"/>
        <v>0</v>
      </c>
      <c r="H19" s="77">
        <v>1.8545025377196922E-3</v>
      </c>
      <c r="I19" s="77">
        <f t="shared" si="1"/>
        <v>1.8545025377196922E-3</v>
      </c>
      <c r="J19" s="76">
        <f>分析係数表!G22</f>
        <v>0.19463811255169108</v>
      </c>
      <c r="K19" s="78">
        <f t="shared" si="2"/>
        <v>3.6095687366408216E-4</v>
      </c>
      <c r="L19" s="79"/>
      <c r="M19" s="80"/>
      <c r="N19" s="81">
        <f>分析係数表!H22</f>
        <v>4.3379646269970129E-5</v>
      </c>
      <c r="O19" s="82">
        <f t="shared" si="3"/>
        <v>4.2485214374139989E-4</v>
      </c>
      <c r="P19" s="76">
        <f>分析係数表!C22</f>
        <v>8.038175161462835E-2</v>
      </c>
      <c r="Q19" s="82">
        <f t="shared" si="4"/>
        <v>3.4150359491163586E-5</v>
      </c>
      <c r="R19" s="83">
        <v>6.5498932649658739E-4</v>
      </c>
      <c r="S19" s="84">
        <f t="shared" si="5"/>
        <v>2.5094918642162797E-3</v>
      </c>
      <c r="T19" s="85">
        <f>分析係数表!F22</f>
        <v>0.41254969334958147</v>
      </c>
      <c r="U19" s="86">
        <f t="shared" si="6"/>
        <v>1.0352900990456958E-3</v>
      </c>
      <c r="V19" s="87">
        <f>分析係数表!D22</f>
        <v>4.4848872285594421E-2</v>
      </c>
      <c r="W19" s="167">
        <f t="shared" si="7"/>
        <v>0</v>
      </c>
      <c r="X19" s="76">
        <f>分析係数表!E22</f>
        <v>4.3889965439399083E-2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0.21584748700173309</v>
      </c>
      <c r="K20" s="78">
        <f t="shared" si="2"/>
        <v>0</v>
      </c>
      <c r="L20" s="79"/>
      <c r="M20" s="80"/>
      <c r="N20" s="81">
        <f>分析係数表!H23</f>
        <v>2.5673668200594567E-5</v>
      </c>
      <c r="O20" s="82">
        <f t="shared" si="3"/>
        <v>2.5144310547960401E-4</v>
      </c>
      <c r="P20" s="76">
        <f>分析係数表!C23</f>
        <v>0</v>
      </c>
      <c r="Q20" s="82">
        <f t="shared" si="4"/>
        <v>0</v>
      </c>
      <c r="R20" s="83">
        <v>0</v>
      </c>
      <c r="S20" s="84">
        <f t="shared" si="5"/>
        <v>0</v>
      </c>
      <c r="T20" s="85">
        <f>分析係数表!F23</f>
        <v>0.44051299826689777</v>
      </c>
      <c r="U20" s="86">
        <f t="shared" si="6"/>
        <v>0</v>
      </c>
      <c r="V20" s="87">
        <f>分析係数表!D23</f>
        <v>7.0128249566724435E-2</v>
      </c>
      <c r="W20" s="167">
        <f t="shared" si="7"/>
        <v>0</v>
      </c>
      <c r="X20" s="76">
        <f>分析係数表!E23</f>
        <v>7.0031195840554589E-2</v>
      </c>
      <c r="Y20" s="166">
        <f t="shared" si="8"/>
        <v>0</v>
      </c>
    </row>
    <row r="21" spans="1:25" x14ac:dyDescent="0.2">
      <c r="A21" s="6" t="s">
        <v>9</v>
      </c>
      <c r="B21" s="5" t="s">
        <v>271</v>
      </c>
      <c r="C21" s="90"/>
      <c r="D21" s="76">
        <f>投入係数表!C21</f>
        <v>0</v>
      </c>
      <c r="E21" s="77">
        <f t="shared" si="9"/>
        <v>0</v>
      </c>
      <c r="F21" s="76">
        <f>分析係数表!C24</f>
        <v>0.43147437344773087</v>
      </c>
      <c r="G21" s="77">
        <f t="shared" si="0"/>
        <v>0</v>
      </c>
      <c r="H21" s="77">
        <v>6.6084941516754148E-3</v>
      </c>
      <c r="I21" s="77">
        <f t="shared" si="1"/>
        <v>6.6084941516754148E-3</v>
      </c>
      <c r="J21" s="76">
        <f>分析係数表!G24</f>
        <v>0.20829056454796685</v>
      </c>
      <c r="K21" s="78">
        <f t="shared" si="2"/>
        <v>1.3764869776644094E-3</v>
      </c>
      <c r="L21" s="79"/>
      <c r="M21" s="80"/>
      <c r="N21" s="81">
        <f>分析係数表!H24</f>
        <v>3.3906948002854204E-4</v>
      </c>
      <c r="O21" s="82">
        <f t="shared" si="3"/>
        <v>3.3207830827133912E-3</v>
      </c>
      <c r="P21" s="76">
        <f>分析係数表!C24</f>
        <v>0.43147437344773087</v>
      </c>
      <c r="Q21" s="82">
        <f t="shared" si="4"/>
        <v>1.4328327999695847E-3</v>
      </c>
      <c r="R21" s="83">
        <v>6.2062197473307379E-3</v>
      </c>
      <c r="S21" s="84">
        <f t="shared" si="5"/>
        <v>1.2814713899006153E-2</v>
      </c>
      <c r="T21" s="85">
        <f>分析係数表!F24</f>
        <v>0.39163047769443349</v>
      </c>
      <c r="U21" s="86">
        <f t="shared" si="6"/>
        <v>5.0186325257852759E-3</v>
      </c>
      <c r="V21" s="87">
        <f>分析係数表!D24</f>
        <v>4.8716936439005133E-2</v>
      </c>
      <c r="W21" s="167">
        <f t="shared" si="7"/>
        <v>0</v>
      </c>
      <c r="X21" s="76">
        <f>分析係数表!E24</f>
        <v>4.4926964074220289E-2</v>
      </c>
      <c r="Y21" s="166">
        <f t="shared" si="8"/>
        <v>0</v>
      </c>
    </row>
    <row r="22" spans="1:25" x14ac:dyDescent="0.2">
      <c r="A22" s="6" t="s">
        <v>10</v>
      </c>
      <c r="B22" s="5" t="s">
        <v>272</v>
      </c>
      <c r="C22" s="90"/>
      <c r="D22" s="76">
        <f>投入係数表!C22</f>
        <v>0</v>
      </c>
      <c r="E22" s="77">
        <f t="shared" si="9"/>
        <v>0</v>
      </c>
      <c r="F22" s="76">
        <f>分析係数表!C25</f>
        <v>2.0402938023075357E-2</v>
      </c>
      <c r="G22" s="77">
        <f t="shared" si="0"/>
        <v>0</v>
      </c>
      <c r="H22" s="77">
        <v>7.210211726612956E-4</v>
      </c>
      <c r="I22" s="77">
        <f t="shared" si="1"/>
        <v>7.210211726612956E-4</v>
      </c>
      <c r="J22" s="76">
        <f>分析係数表!G25</f>
        <v>0.19686528023418917</v>
      </c>
      <c r="K22" s="78">
        <f t="shared" si="2"/>
        <v>1.4194403521074965E-4</v>
      </c>
      <c r="L22" s="79"/>
      <c r="M22" s="80"/>
      <c r="N22" s="81">
        <f>分析係数表!H25</f>
        <v>5.1170276620495381E-4</v>
      </c>
      <c r="O22" s="82">
        <f t="shared" si="3"/>
        <v>5.0115212057659014E-3</v>
      </c>
      <c r="P22" s="76">
        <f>分析係数表!C25</f>
        <v>2.0402938023075357E-2</v>
      </c>
      <c r="Q22" s="82">
        <f t="shared" si="4"/>
        <v>1.0224975656256957E-4</v>
      </c>
      <c r="R22" s="83">
        <v>1.2412176044813295E-3</v>
      </c>
      <c r="S22" s="84">
        <f t="shared" si="5"/>
        <v>1.9622387771426253E-3</v>
      </c>
      <c r="T22" s="85">
        <f>分析係数表!F25</f>
        <v>0.34975910227480639</v>
      </c>
      <c r="U22" s="86">
        <f t="shared" si="6"/>
        <v>6.8631087314221845E-4</v>
      </c>
      <c r="V22" s="87">
        <f>分析係数表!D25</f>
        <v>8.9406598768067336E-2</v>
      </c>
      <c r="W22" s="167">
        <f t="shared" si="7"/>
        <v>0</v>
      </c>
      <c r="X22" s="76">
        <f>分析係数表!E25</f>
        <v>8.5991339879246204E-2</v>
      </c>
      <c r="Y22" s="166">
        <f t="shared" si="8"/>
        <v>0</v>
      </c>
    </row>
    <row r="23" spans="1:25" x14ac:dyDescent="0.2">
      <c r="A23" s="6" t="s">
        <v>11</v>
      </c>
      <c r="B23" s="5" t="s">
        <v>35</v>
      </c>
      <c r="C23" s="90"/>
      <c r="D23" s="76">
        <f>投入係数表!C23</f>
        <v>0</v>
      </c>
      <c r="E23" s="77">
        <f t="shared" si="9"/>
        <v>0</v>
      </c>
      <c r="F23" s="76">
        <f>分析係数表!C26</f>
        <v>0.47286916478187335</v>
      </c>
      <c r="G23" s="77">
        <f t="shared" si="0"/>
        <v>0</v>
      </c>
      <c r="H23" s="77">
        <v>1.0822818807100006E-2</v>
      </c>
      <c r="I23" s="77">
        <f t="shared" si="1"/>
        <v>1.0822818807100006E-2</v>
      </c>
      <c r="J23" s="76">
        <f>分析係数表!G26</f>
        <v>0.19643719482749369</v>
      </c>
      <c r="K23" s="78">
        <f t="shared" si="2"/>
        <v>2.1260041665929668E-3</v>
      </c>
      <c r="L23" s="79"/>
      <c r="M23" s="80"/>
      <c r="N23" s="81">
        <f>分析係数表!H26</f>
        <v>1.0239367117519889E-2</v>
      </c>
      <c r="O23" s="82">
        <f t="shared" si="3"/>
        <v>0.10028244682679657</v>
      </c>
      <c r="P23" s="76">
        <f>分析係数表!C26</f>
        <v>0.47286916478187335</v>
      </c>
      <c r="Q23" s="82">
        <f t="shared" si="4"/>
        <v>4.7420476873269918E-2</v>
      </c>
      <c r="R23" s="83">
        <v>5.4688732334915356E-2</v>
      </c>
      <c r="S23" s="84">
        <f t="shared" si="5"/>
        <v>6.5511551142015359E-2</v>
      </c>
      <c r="T23" s="85">
        <f>分析係数表!F26</f>
        <v>0.33423527698357336</v>
      </c>
      <c r="U23" s="86">
        <f t="shared" si="6"/>
        <v>2.1896271441575035E-2</v>
      </c>
      <c r="V23" s="87">
        <f>分析係数表!D26</f>
        <v>2.4038203573536514E-2</v>
      </c>
      <c r="W23" s="167">
        <f t="shared" si="7"/>
        <v>0</v>
      </c>
      <c r="X23" s="76">
        <f>分析係数表!E26</f>
        <v>2.5471604105504413E-2</v>
      </c>
      <c r="Y23" s="166">
        <f t="shared" si="8"/>
        <v>0</v>
      </c>
    </row>
    <row r="24" spans="1:25" x14ac:dyDescent="0.2">
      <c r="A24" s="6" t="s">
        <v>12</v>
      </c>
      <c r="B24" s="5" t="s">
        <v>367</v>
      </c>
      <c r="C24" s="90"/>
      <c r="D24" s="76">
        <f>投入係数表!C24</f>
        <v>0</v>
      </c>
      <c r="E24" s="77">
        <f t="shared" si="9"/>
        <v>0</v>
      </c>
      <c r="F24" s="76">
        <f>分析係数表!C27</f>
        <v>1</v>
      </c>
      <c r="G24" s="77">
        <f t="shared" si="0"/>
        <v>0</v>
      </c>
      <c r="H24" s="77">
        <v>4.8381105183020693E-3</v>
      </c>
      <c r="I24" s="77">
        <f t="shared" si="1"/>
        <v>4.8381105183020693E-3</v>
      </c>
      <c r="J24" s="76">
        <f>分析係数表!G27</f>
        <v>0.17103446822411195</v>
      </c>
      <c r="K24" s="78">
        <f t="shared" si="2"/>
        <v>8.2748365970727704E-4</v>
      </c>
      <c r="L24" s="79"/>
      <c r="M24" s="80"/>
      <c r="N24" s="81">
        <f>分析係数表!H27</f>
        <v>1.1068892190070134E-2</v>
      </c>
      <c r="O24" s="82">
        <f t="shared" si="3"/>
        <v>0.1084066602693617</v>
      </c>
      <c r="P24" s="76">
        <f>分析係数表!C27</f>
        <v>1</v>
      </c>
      <c r="Q24" s="82">
        <f t="shared" si="4"/>
        <v>0.1084066602693617</v>
      </c>
      <c r="R24" s="83">
        <v>0.11309984985276697</v>
      </c>
      <c r="S24" s="84">
        <f t="shared" si="5"/>
        <v>0.11793796037106904</v>
      </c>
      <c r="T24" s="85">
        <f>分析係数表!F27</f>
        <v>0.3217420626139369</v>
      </c>
      <c r="U24" s="86">
        <f t="shared" si="6"/>
        <v>3.7945602630268506E-2</v>
      </c>
      <c r="V24" s="87">
        <f>分析係数表!D27</f>
        <v>3.5680038778069315E-2</v>
      </c>
      <c r="W24" s="167">
        <f t="shared" si="7"/>
        <v>0</v>
      </c>
      <c r="X24" s="76">
        <f>分析係数表!E27</f>
        <v>4.2729638879229495E-2</v>
      </c>
      <c r="Y24" s="166">
        <f t="shared" si="8"/>
        <v>0</v>
      </c>
    </row>
    <row r="25" spans="1:25" x14ac:dyDescent="0.2">
      <c r="A25" s="6" t="s">
        <v>13</v>
      </c>
      <c r="B25" s="5" t="s">
        <v>192</v>
      </c>
      <c r="C25" s="90"/>
      <c r="D25" s="76">
        <f>投入係数表!C25</f>
        <v>0</v>
      </c>
      <c r="E25" s="77">
        <f t="shared" si="9"/>
        <v>0</v>
      </c>
      <c r="F25" s="76">
        <f>分析係数表!C28</f>
        <v>0.16320886633176235</v>
      </c>
      <c r="G25" s="77">
        <f t="shared" si="0"/>
        <v>0</v>
      </c>
      <c r="H25" s="77">
        <v>1.6198529168682505E-2</v>
      </c>
      <c r="I25" s="77">
        <f t="shared" si="1"/>
        <v>1.6198529168682505E-2</v>
      </c>
      <c r="J25" s="76">
        <f>分析係数表!G28</f>
        <v>0.12483282142099486</v>
      </c>
      <c r="K25" s="78">
        <f t="shared" si="2"/>
        <v>2.0221080989969195E-3</v>
      </c>
      <c r="L25" s="79"/>
      <c r="M25" s="80"/>
      <c r="N25" s="81">
        <f>分析係数表!H28</f>
        <v>1.8347819774390428E-2</v>
      </c>
      <c r="O25" s="82">
        <f t="shared" si="3"/>
        <v>0.17969511589878601</v>
      </c>
      <c r="P25" s="76">
        <f>分析係数表!C28</f>
        <v>0.16320886633176235</v>
      </c>
      <c r="Q25" s="82">
        <f t="shared" si="4"/>
        <v>2.9327836151195507E-2</v>
      </c>
      <c r="R25" s="83">
        <v>3.5753455252321042E-2</v>
      </c>
      <c r="S25" s="84">
        <f t="shared" si="5"/>
        <v>5.1951984421003544E-2</v>
      </c>
      <c r="T25" s="85">
        <f>分析係数表!F28</f>
        <v>0.21296475644963428</v>
      </c>
      <c r="U25" s="86">
        <f t="shared" si="6"/>
        <v>1.1063941709294214E-2</v>
      </c>
      <c r="V25" s="87">
        <f>分析係数表!D28</f>
        <v>1.6750140660597507E-2</v>
      </c>
      <c r="W25" s="167">
        <f t="shared" si="7"/>
        <v>0</v>
      </c>
      <c r="X25" s="76">
        <f>分析係数表!E28</f>
        <v>1.6630233266000719E-2</v>
      </c>
      <c r="Y25" s="166">
        <f t="shared" si="8"/>
        <v>0</v>
      </c>
    </row>
    <row r="26" spans="1:25" x14ac:dyDescent="0.2">
      <c r="A26" s="6" t="s">
        <v>14</v>
      </c>
      <c r="B26" s="5" t="s">
        <v>50</v>
      </c>
      <c r="C26" s="90"/>
      <c r="D26" s="76">
        <f>投入係数表!C26</f>
        <v>1.7271157167530224E-3</v>
      </c>
      <c r="E26" s="77">
        <f t="shared" si="9"/>
        <v>0.17271157167530224</v>
      </c>
      <c r="F26" s="76">
        <f>分析係数表!C29</f>
        <v>0.17511419896605485</v>
      </c>
      <c r="G26" s="77">
        <f t="shared" si="0"/>
        <v>3.024424852608892E-2</v>
      </c>
      <c r="H26" s="77">
        <v>4.2243335789045496E-2</v>
      </c>
      <c r="I26" s="77">
        <f t="shared" si="1"/>
        <v>4.2243335789045496E-2</v>
      </c>
      <c r="J26" s="76">
        <f>分析係数表!G29</f>
        <v>0.26067586141523297</v>
      </c>
      <c r="K26" s="78">
        <f t="shared" si="2"/>
        <v>1.1011817945862375E-2</v>
      </c>
      <c r="L26" s="79"/>
      <c r="M26" s="80"/>
      <c r="N26" s="81">
        <f>分析係数表!H29</f>
        <v>9.8560326923179068E-3</v>
      </c>
      <c r="O26" s="82">
        <f t="shared" si="3"/>
        <v>9.6528141148428684E-2</v>
      </c>
      <c r="P26" s="76">
        <f>分析係数表!C29</f>
        <v>0.17511419896605485</v>
      </c>
      <c r="Q26" s="82">
        <f t="shared" si="4"/>
        <v>1.6903448114889367E-2</v>
      </c>
      <c r="R26" s="83">
        <v>2.3738919203749247E-2</v>
      </c>
      <c r="S26" s="84">
        <f t="shared" si="5"/>
        <v>6.5982254992794739E-2</v>
      </c>
      <c r="T26" s="85">
        <f>分析係数表!F29</f>
        <v>0.43490212806294137</v>
      </c>
      <c r="U26" s="86">
        <f t="shared" si="6"/>
        <v>2.8695823110758072E-2</v>
      </c>
      <c r="V26" s="87">
        <f>分析係数表!D29</f>
        <v>6.8771031802455099E-2</v>
      </c>
      <c r="W26" s="167">
        <f t="shared" si="7"/>
        <v>0</v>
      </c>
      <c r="X26" s="76">
        <f>分析係数表!E29</f>
        <v>4.9670600502393476E-2</v>
      </c>
      <c r="Y26" s="166">
        <f t="shared" si="8"/>
        <v>0</v>
      </c>
    </row>
    <row r="27" spans="1:25" x14ac:dyDescent="0.2">
      <c r="A27" s="6" t="s">
        <v>15</v>
      </c>
      <c r="B27" s="5" t="s">
        <v>36</v>
      </c>
      <c r="C27" s="90"/>
      <c r="D27" s="76">
        <f>投入係数表!C27</f>
        <v>3.4542314335060447E-3</v>
      </c>
      <c r="E27" s="77">
        <f t="shared" si="9"/>
        <v>0.34542314335060448</v>
      </c>
      <c r="F27" s="76">
        <f>分析係数表!C30</f>
        <v>1</v>
      </c>
      <c r="G27" s="77">
        <f t="shared" si="0"/>
        <v>0.34542314335060448</v>
      </c>
      <c r="H27" s="77">
        <v>0.38169800351888189</v>
      </c>
      <c r="I27" s="77">
        <f t="shared" si="1"/>
        <v>0.38169800351888189</v>
      </c>
      <c r="J27" s="76">
        <f>分析係数表!G30</f>
        <v>0.34449040627670319</v>
      </c>
      <c r="K27" s="78">
        <f t="shared" si="2"/>
        <v>0.13149130030722611</v>
      </c>
      <c r="L27" s="79"/>
      <c r="M27" s="80"/>
      <c r="N27" s="81">
        <f>分析係数表!H30</f>
        <v>0</v>
      </c>
      <c r="O27" s="82">
        <f t="shared" si="3"/>
        <v>0</v>
      </c>
      <c r="P27" s="76">
        <f>分析係数表!C30</f>
        <v>1</v>
      </c>
      <c r="Q27" s="82">
        <f t="shared" si="4"/>
        <v>0</v>
      </c>
      <c r="R27" s="83">
        <v>3.2875320288926001E-2</v>
      </c>
      <c r="S27" s="84">
        <f t="shared" si="5"/>
        <v>0.41457332380780787</v>
      </c>
      <c r="T27" s="85">
        <f>分析係数表!F30</f>
        <v>0.43986930008545017</v>
      </c>
      <c r="U27" s="86">
        <f t="shared" si="6"/>
        <v>0.18235807777743915</v>
      </c>
      <c r="V27" s="87">
        <f>分析係数表!D30</f>
        <v>8.0303736502757711E-2</v>
      </c>
      <c r="W27" s="167">
        <f t="shared" si="7"/>
        <v>0</v>
      </c>
      <c r="X27" s="76">
        <f>分析係数表!E30</f>
        <v>6.1266798726015689E-2</v>
      </c>
      <c r="Y27" s="166">
        <f t="shared" si="8"/>
        <v>0</v>
      </c>
    </row>
    <row r="28" spans="1:25" x14ac:dyDescent="0.2">
      <c r="A28" s="6" t="s">
        <v>16</v>
      </c>
      <c r="B28" s="5" t="s">
        <v>193</v>
      </c>
      <c r="C28" s="90"/>
      <c r="D28" s="76">
        <f>投入係数表!C28</f>
        <v>8.6355785837651123E-3</v>
      </c>
      <c r="E28" s="77">
        <f t="shared" si="9"/>
        <v>0.86355785837651122</v>
      </c>
      <c r="F28" s="76">
        <f>分析係数表!C31</f>
        <v>0.18996181002708823</v>
      </c>
      <c r="G28" s="77">
        <f t="shared" si="0"/>
        <v>0.164043013840318</v>
      </c>
      <c r="H28" s="77">
        <v>0.20156119413964751</v>
      </c>
      <c r="I28" s="77">
        <f t="shared" si="1"/>
        <v>0.20156119413964751</v>
      </c>
      <c r="J28" s="76">
        <f>分析係数表!G31</f>
        <v>7.0838389091119197E-2</v>
      </c>
      <c r="K28" s="78">
        <f t="shared" si="2"/>
        <v>1.4278270296134965E-2</v>
      </c>
      <c r="L28" s="79"/>
      <c r="M28" s="80"/>
      <c r="N28" s="81">
        <f>分析係数表!H31</f>
        <v>2.3010689098960483E-2</v>
      </c>
      <c r="O28" s="82">
        <f t="shared" si="3"/>
        <v>0.22536238612502996</v>
      </c>
      <c r="P28" s="76">
        <f>分析係数表!C31</f>
        <v>0.18996181002708823</v>
      </c>
      <c r="Q28" s="82">
        <f t="shared" si="4"/>
        <v>4.2810246780334245E-2</v>
      </c>
      <c r="R28" s="83">
        <v>5.9076096846545273E-2</v>
      </c>
      <c r="S28" s="84">
        <f t="shared" si="5"/>
        <v>0.26063729098619282</v>
      </c>
      <c r="T28" s="85">
        <f>分析係数表!F31</f>
        <v>0.34223146703645924</v>
      </c>
      <c r="U28" s="86">
        <f t="shared" si="6"/>
        <v>8.9198282458613276E-2</v>
      </c>
      <c r="V28" s="87">
        <f>分析係数表!D31</f>
        <v>4.4201768070722826E-2</v>
      </c>
      <c r="W28" s="167">
        <f t="shared" si="7"/>
        <v>0</v>
      </c>
      <c r="X28" s="76">
        <f>分析係数表!E31</f>
        <v>3.8597099439533135E-2</v>
      </c>
      <c r="Y28" s="166">
        <f t="shared" si="8"/>
        <v>0</v>
      </c>
    </row>
    <row r="29" spans="1:25" x14ac:dyDescent="0.2">
      <c r="A29" s="6" t="s">
        <v>17</v>
      </c>
      <c r="B29" s="5" t="s">
        <v>273</v>
      </c>
      <c r="C29" s="90"/>
      <c r="D29" s="76">
        <f>投入係数表!C29</f>
        <v>0</v>
      </c>
      <c r="E29" s="77">
        <f t="shared" si="9"/>
        <v>0</v>
      </c>
      <c r="F29" s="76">
        <f>分析係数表!C32</f>
        <v>1</v>
      </c>
      <c r="G29" s="77">
        <f t="shared" si="0"/>
        <v>0</v>
      </c>
      <c r="H29" s="77">
        <v>1.9676867790820844E-2</v>
      </c>
      <c r="I29" s="77">
        <f t="shared" si="1"/>
        <v>1.9676867790820844E-2</v>
      </c>
      <c r="J29" s="76">
        <f>分析係数表!G32</f>
        <v>0.14032906064664244</v>
      </c>
      <c r="K29" s="78">
        <f t="shared" si="2"/>
        <v>2.7612363735540634E-3</v>
      </c>
      <c r="L29" s="79"/>
      <c r="M29" s="80"/>
      <c r="N29" s="81">
        <f>分析係数表!H32</f>
        <v>6.1785010473086027E-3</v>
      </c>
      <c r="O29" s="82">
        <f t="shared" si="3"/>
        <v>6.0511083901453676E-2</v>
      </c>
      <c r="P29" s="76">
        <f>分析係数表!C32</f>
        <v>1</v>
      </c>
      <c r="Q29" s="82">
        <f t="shared" si="4"/>
        <v>6.0511083901453676E-2</v>
      </c>
      <c r="R29" s="83">
        <v>8.3319880384133099E-2</v>
      </c>
      <c r="S29" s="84">
        <f t="shared" si="5"/>
        <v>0.10299674817495394</v>
      </c>
      <c r="T29" s="85">
        <f>分析係数表!F32</f>
        <v>0.48206428161469295</v>
      </c>
      <c r="U29" s="86">
        <f t="shared" si="6"/>
        <v>4.9651053417608608E-2</v>
      </c>
      <c r="V29" s="87">
        <f>分析係数表!D32</f>
        <v>1.827051846183279E-2</v>
      </c>
      <c r="W29" s="167">
        <f t="shared" si="7"/>
        <v>0</v>
      </c>
      <c r="X29" s="76">
        <f>分析係数表!E32</f>
        <v>2.7549263439831644E-2</v>
      </c>
      <c r="Y29" s="166">
        <f t="shared" si="8"/>
        <v>0</v>
      </c>
    </row>
    <row r="30" spans="1:25" x14ac:dyDescent="0.2">
      <c r="A30" s="6" t="s">
        <v>18</v>
      </c>
      <c r="B30" s="5" t="s">
        <v>274</v>
      </c>
      <c r="C30" s="90"/>
      <c r="D30" s="76">
        <f>投入係数表!C30</f>
        <v>0</v>
      </c>
      <c r="E30" s="77">
        <f t="shared" si="9"/>
        <v>0</v>
      </c>
      <c r="F30" s="76">
        <f>分析係数表!C33</f>
        <v>0.86409315680331789</v>
      </c>
      <c r="G30" s="77">
        <f t="shared" si="0"/>
        <v>0</v>
      </c>
      <c r="H30" s="77">
        <v>2.3791009768171764E-2</v>
      </c>
      <c r="I30" s="77">
        <f t="shared" si="1"/>
        <v>2.3791009768171764E-2</v>
      </c>
      <c r="J30" s="76">
        <f>分析係数表!G33</f>
        <v>0.50769230769230766</v>
      </c>
      <c r="K30" s="78">
        <f t="shared" si="2"/>
        <v>1.2078512651533356E-2</v>
      </c>
      <c r="L30" s="79"/>
      <c r="M30" s="80"/>
      <c r="N30" s="81">
        <f>分析係数表!H33</f>
        <v>9.5612281574628043E-4</v>
      </c>
      <c r="O30" s="82">
        <f t="shared" si="3"/>
        <v>9.3640880661369774E-3</v>
      </c>
      <c r="P30" s="76">
        <f>分析係数表!C33</f>
        <v>0.86409315680331789</v>
      </c>
      <c r="Q30" s="82">
        <f t="shared" si="4"/>
        <v>8.0914444176525772E-3</v>
      </c>
      <c r="R30" s="83">
        <v>2.7403271230238155E-2</v>
      </c>
      <c r="S30" s="84">
        <f t="shared" si="5"/>
        <v>5.1194280998409919E-2</v>
      </c>
      <c r="T30" s="85">
        <f>分析係数表!F33</f>
        <v>0.64348226623675731</v>
      </c>
      <c r="U30" s="86">
        <f t="shared" si="6"/>
        <v>3.2942611955218179E-2</v>
      </c>
      <c r="V30" s="87">
        <f>分析係数表!D33</f>
        <v>0.11340396130815293</v>
      </c>
      <c r="W30" s="167">
        <f t="shared" si="7"/>
        <v>0</v>
      </c>
      <c r="X30" s="76">
        <f>分析係数表!E33</f>
        <v>0.11146936895439889</v>
      </c>
      <c r="Y30" s="166">
        <f t="shared" si="8"/>
        <v>0</v>
      </c>
    </row>
    <row r="31" spans="1:25" x14ac:dyDescent="0.2">
      <c r="A31" s="6" t="s">
        <v>19</v>
      </c>
      <c r="B31" s="5" t="s">
        <v>275</v>
      </c>
      <c r="C31" s="90"/>
      <c r="D31" s="76">
        <f>投入係数表!C31</f>
        <v>7.426597582037997E-2</v>
      </c>
      <c r="E31" s="77">
        <f t="shared" si="9"/>
        <v>7.4265975820379975</v>
      </c>
      <c r="F31" s="76">
        <f>分析係数表!C34</f>
        <v>0.40150848192581112</v>
      </c>
      <c r="G31" s="77">
        <f t="shared" si="0"/>
        <v>2.9818419210379759</v>
      </c>
      <c r="H31" s="77">
        <v>3.0794593532408441</v>
      </c>
      <c r="I31" s="77">
        <f t="shared" si="1"/>
        <v>3.0794593532408441</v>
      </c>
      <c r="J31" s="76">
        <f>分析係数表!G34</f>
        <v>0.42480512041441487</v>
      </c>
      <c r="K31" s="78">
        <f t="shared" si="2"/>
        <v>1.3081701013647729</v>
      </c>
      <c r="L31" s="79"/>
      <c r="M31" s="80"/>
      <c r="N31" s="81">
        <f>分析係数表!H34</f>
        <v>0.15672180898436738</v>
      </c>
      <c r="O31" s="82">
        <f t="shared" si="3"/>
        <v>1.534904090818547</v>
      </c>
      <c r="P31" s="76">
        <f>分析係数表!C34</f>
        <v>0.40150848192581112</v>
      </c>
      <c r="Q31" s="82">
        <f t="shared" si="4"/>
        <v>0.61627701140627211</v>
      </c>
      <c r="R31" s="83">
        <v>0.67265676478728453</v>
      </c>
      <c r="S31" s="84">
        <f t="shared" si="5"/>
        <v>3.7521161180281286</v>
      </c>
      <c r="T31" s="85">
        <f>分析係数表!F34</f>
        <v>0.69808980649017505</v>
      </c>
      <c r="U31" s="86">
        <f t="shared" si="6"/>
        <v>2.619314014762923</v>
      </c>
      <c r="V31" s="87">
        <f>分析係数表!D34</f>
        <v>0.1643762608024307</v>
      </c>
      <c r="W31" s="167">
        <f t="shared" si="7"/>
        <v>1</v>
      </c>
      <c r="X31" s="76">
        <f>分析係数表!E34</f>
        <v>0.12280028889497671</v>
      </c>
      <c r="Y31" s="166">
        <f t="shared" si="8"/>
        <v>0</v>
      </c>
    </row>
    <row r="32" spans="1:25" x14ac:dyDescent="0.2">
      <c r="A32" s="6" t="s">
        <v>20</v>
      </c>
      <c r="B32" s="5" t="s">
        <v>37</v>
      </c>
      <c r="C32" s="90"/>
      <c r="D32" s="76">
        <f>投入係数表!C32</f>
        <v>5.1813471502590676E-3</v>
      </c>
      <c r="E32" s="77">
        <f t="shared" si="9"/>
        <v>0.5181347150259068</v>
      </c>
      <c r="F32" s="76">
        <f>分析係数表!C35</f>
        <v>0.54799934277091245</v>
      </c>
      <c r="G32" s="77">
        <f t="shared" si="0"/>
        <v>0.28393748330099094</v>
      </c>
      <c r="H32" s="77">
        <v>0.37717632107339377</v>
      </c>
      <c r="I32" s="77">
        <f t="shared" si="1"/>
        <v>0.37717632107339377</v>
      </c>
      <c r="J32" s="76">
        <f>分析係数表!G35</f>
        <v>0.31370112289734142</v>
      </c>
      <c r="K32" s="78">
        <f t="shared" si="2"/>
        <v>0.1183206354510118</v>
      </c>
      <c r="L32" s="79"/>
      <c r="M32" s="80"/>
      <c r="N32" s="81">
        <f>分析係数表!H35</f>
        <v>5.7539116932049765E-2</v>
      </c>
      <c r="O32" s="82">
        <f t="shared" si="3"/>
        <v>0.56352735163935808</v>
      </c>
      <c r="P32" s="76">
        <f>分析係数表!C35</f>
        <v>0.54799934277091245</v>
      </c>
      <c r="Q32" s="82">
        <f t="shared" si="4"/>
        <v>0.30881261833180107</v>
      </c>
      <c r="R32" s="83">
        <v>0.42804246454679806</v>
      </c>
      <c r="S32" s="84">
        <f t="shared" si="5"/>
        <v>0.80521878562019178</v>
      </c>
      <c r="T32" s="85">
        <f>分析係数表!F35</f>
        <v>0.64107230038613461</v>
      </c>
      <c r="U32" s="86">
        <f t="shared" si="6"/>
        <v>0.5162034592116661</v>
      </c>
      <c r="V32" s="87">
        <f>分析係数表!D35</f>
        <v>5.5848978444513482E-2</v>
      </c>
      <c r="W32" s="167">
        <f t="shared" si="7"/>
        <v>0</v>
      </c>
      <c r="X32" s="76">
        <f>分析係数表!E35</f>
        <v>5.027147781575015E-2</v>
      </c>
      <c r="Y32" s="166">
        <f t="shared" si="8"/>
        <v>0</v>
      </c>
    </row>
    <row r="33" spans="1:25" x14ac:dyDescent="0.2">
      <c r="A33" s="6" t="s">
        <v>21</v>
      </c>
      <c r="B33" s="5" t="s">
        <v>38</v>
      </c>
      <c r="C33" s="90"/>
      <c r="D33" s="76">
        <f>投入係数表!C33</f>
        <v>1.7271157167530224E-3</v>
      </c>
      <c r="E33" s="77">
        <f t="shared" si="9"/>
        <v>0.17271157167530224</v>
      </c>
      <c r="F33" s="76">
        <f>分析係数表!C36</f>
        <v>1</v>
      </c>
      <c r="G33" s="77">
        <f t="shared" si="0"/>
        <v>0.17271157167530224</v>
      </c>
      <c r="H33" s="77">
        <v>0.32633767178372275</v>
      </c>
      <c r="I33" s="77">
        <f t="shared" si="1"/>
        <v>0.32633767178372275</v>
      </c>
      <c r="J33" s="76">
        <f>分析係数表!G36</f>
        <v>7.1688905781264842E-2</v>
      </c>
      <c r="K33" s="78">
        <f t="shared" si="2"/>
        <v>2.339479060538063E-2</v>
      </c>
      <c r="L33" s="79"/>
      <c r="M33" s="80"/>
      <c r="N33" s="81">
        <f>分析係数表!H36</f>
        <v>0.19452761335809809</v>
      </c>
      <c r="O33" s="82">
        <f t="shared" si="3"/>
        <v>1.9051670693151337</v>
      </c>
      <c r="P33" s="76">
        <f>分析係数表!C36</f>
        <v>1</v>
      </c>
      <c r="Q33" s="82">
        <f t="shared" si="4"/>
        <v>1.9051670693151337</v>
      </c>
      <c r="R33" s="83">
        <v>2.0347477055202479</v>
      </c>
      <c r="S33" s="84">
        <f t="shared" si="5"/>
        <v>2.3610853773039704</v>
      </c>
      <c r="T33" s="85">
        <f>分析係数表!F36</f>
        <v>0.82458021691620631</v>
      </c>
      <c r="U33" s="86">
        <f t="shared" si="6"/>
        <v>1.9469042925749906</v>
      </c>
      <c r="V33" s="87">
        <f>分析係数表!D36</f>
        <v>1.8213224015528919E-2</v>
      </c>
      <c r="W33" s="167">
        <f t="shared" si="7"/>
        <v>0</v>
      </c>
      <c r="X33" s="76">
        <f>分析係数表!E36</f>
        <v>9.6003746487667817E-3</v>
      </c>
      <c r="Y33" s="166">
        <f t="shared" si="8"/>
        <v>0</v>
      </c>
    </row>
    <row r="34" spans="1:25" x14ac:dyDescent="0.2">
      <c r="A34" s="6" t="s">
        <v>22</v>
      </c>
      <c r="B34" s="5" t="s">
        <v>378</v>
      </c>
      <c r="C34" s="90"/>
      <c r="D34" s="76">
        <f>投入係数表!C34</f>
        <v>2.9360967184801381E-2</v>
      </c>
      <c r="E34" s="77">
        <f t="shared" si="9"/>
        <v>2.9360967184801381</v>
      </c>
      <c r="F34" s="76">
        <f>分析係数表!C37</f>
        <v>0.69131042420256494</v>
      </c>
      <c r="G34" s="77">
        <f t="shared" si="0"/>
        <v>2.0297542679522631</v>
      </c>
      <c r="H34" s="77">
        <v>2.2180081297458916</v>
      </c>
      <c r="I34" s="77">
        <f t="shared" si="1"/>
        <v>2.2180081297458916</v>
      </c>
      <c r="J34" s="76">
        <f>分析係数表!G37</f>
        <v>0.4182361073997049</v>
      </c>
      <c r="K34" s="78">
        <f t="shared" si="2"/>
        <v>0.92765108636582128</v>
      </c>
      <c r="L34" s="79"/>
      <c r="M34" s="80"/>
      <c r="N34" s="81">
        <f>分析係数表!H37</f>
        <v>4.8668421919292611E-2</v>
      </c>
      <c r="O34" s="82">
        <f t="shared" si="3"/>
        <v>0.47664942347019834</v>
      </c>
      <c r="P34" s="76">
        <f>分析係数表!C37</f>
        <v>0.69131042420256494</v>
      </c>
      <c r="Q34" s="82">
        <f t="shared" si="4"/>
        <v>0.32951271513509084</v>
      </c>
      <c r="R34" s="83">
        <v>0.39953510702125411</v>
      </c>
      <c r="S34" s="84">
        <f t="shared" si="5"/>
        <v>2.6175432367671458</v>
      </c>
      <c r="T34" s="85">
        <f>分析係数表!F37</f>
        <v>0.69719766239499947</v>
      </c>
      <c r="U34" s="86">
        <f t="shared" si="6"/>
        <v>1.8249450258918947</v>
      </c>
      <c r="V34" s="87">
        <f>分析係数表!D37</f>
        <v>8.1275923365593528E-2</v>
      </c>
      <c r="W34" s="167">
        <f t="shared" si="7"/>
        <v>0</v>
      </c>
      <c r="X34" s="76">
        <f>分析係数表!E37</f>
        <v>7.6285857025014239E-2</v>
      </c>
      <c r="Y34" s="166">
        <f t="shared" si="8"/>
        <v>0</v>
      </c>
    </row>
    <row r="35" spans="1:25" x14ac:dyDescent="0.2">
      <c r="A35" s="6" t="s">
        <v>23</v>
      </c>
      <c r="B35" s="5" t="s">
        <v>194</v>
      </c>
      <c r="C35" s="90"/>
      <c r="D35" s="76">
        <f>投入係数表!C35</f>
        <v>1.7271157167530224E-3</v>
      </c>
      <c r="E35" s="77">
        <f t="shared" si="9"/>
        <v>0.17271157167530224</v>
      </c>
      <c r="F35" s="76">
        <f>分析係数表!C38</f>
        <v>0.16493332646861969</v>
      </c>
      <c r="G35" s="77">
        <f t="shared" si="0"/>
        <v>2.8485894036031034E-2</v>
      </c>
      <c r="H35" s="77">
        <v>6.7892107838323681E-2</v>
      </c>
      <c r="I35" s="77">
        <f t="shared" si="1"/>
        <v>6.7892107838323681E-2</v>
      </c>
      <c r="J35" s="76">
        <f>分析係数表!G38</f>
        <v>0.22742119554523632</v>
      </c>
      <c r="K35" s="78">
        <f t="shared" si="2"/>
        <v>1.5440104332677682E-2</v>
      </c>
      <c r="L35" s="79"/>
      <c r="M35" s="80"/>
      <c r="N35" s="81">
        <f>分析係数表!H38</f>
        <v>4.333006953137588E-2</v>
      </c>
      <c r="O35" s="82">
        <f t="shared" si="3"/>
        <v>0.42436659843426694</v>
      </c>
      <c r="P35" s="76">
        <f>分析係数表!C38</f>
        <v>0.16493332646861969</v>
      </c>
      <c r="Q35" s="82">
        <f t="shared" si="4"/>
        <v>6.9992194721936588E-2</v>
      </c>
      <c r="R35" s="83">
        <v>9.1848644486075798E-2</v>
      </c>
      <c r="S35" s="84">
        <f t="shared" si="5"/>
        <v>0.15974075232439949</v>
      </c>
      <c r="T35" s="85">
        <f>分析係数表!F38</f>
        <v>0.45295344535830939</v>
      </c>
      <c r="U35" s="86">
        <f t="shared" si="6"/>
        <v>7.2355124129465126E-2</v>
      </c>
      <c r="V35" s="87">
        <f>分析係数表!D38</f>
        <v>0.12785801424579907</v>
      </c>
      <c r="W35" s="167">
        <f t="shared" si="7"/>
        <v>0</v>
      </c>
      <c r="X35" s="76">
        <f>分析係数表!E38</f>
        <v>0.15044665695958442</v>
      </c>
      <c r="Y35" s="166">
        <f t="shared" si="8"/>
        <v>0</v>
      </c>
    </row>
    <row r="36" spans="1:25" x14ac:dyDescent="0.2">
      <c r="A36" s="6" t="s">
        <v>24</v>
      </c>
      <c r="B36" s="5" t="s">
        <v>39</v>
      </c>
      <c r="C36" s="90"/>
      <c r="D36" s="76">
        <f>投入係数表!C36</f>
        <v>0</v>
      </c>
      <c r="E36" s="77">
        <f t="shared" si="9"/>
        <v>0</v>
      </c>
      <c r="F36" s="76">
        <f>分析係数表!C39</f>
        <v>1</v>
      </c>
      <c r="G36" s="77">
        <f t="shared" si="0"/>
        <v>0</v>
      </c>
      <c r="H36" s="77">
        <v>2.4644563910712555E-2</v>
      </c>
      <c r="I36" s="77">
        <f t="shared" si="1"/>
        <v>2.4644563910712555E-2</v>
      </c>
      <c r="J36" s="76">
        <f>分析係数表!G39</f>
        <v>0.35098455975764681</v>
      </c>
      <c r="K36" s="78">
        <f t="shared" si="2"/>
        <v>8.6498614146206364E-3</v>
      </c>
      <c r="L36" s="79"/>
      <c r="M36" s="80"/>
      <c r="N36" s="81">
        <f>分析係数表!H39</f>
        <v>3.8129823772400278E-3</v>
      </c>
      <c r="O36" s="82">
        <f t="shared" si="3"/>
        <v>3.7343636389677748E-2</v>
      </c>
      <c r="P36" s="76">
        <f>分析係数表!C39</f>
        <v>1</v>
      </c>
      <c r="Q36" s="82">
        <f t="shared" si="4"/>
        <v>3.7343636389677748E-2</v>
      </c>
      <c r="R36" s="83">
        <v>5.1674604425131242E-2</v>
      </c>
      <c r="S36" s="84">
        <f t="shared" si="5"/>
        <v>7.631916833584379E-2</v>
      </c>
      <c r="T36" s="85">
        <f>分析係数表!F39</f>
        <v>0.70174924264634031</v>
      </c>
      <c r="U36" s="86">
        <f t="shared" si="6"/>
        <v>5.3556918579076934E-2</v>
      </c>
      <c r="V36" s="87">
        <f>分析係数表!D39</f>
        <v>4.6491742402032639E-2</v>
      </c>
      <c r="W36" s="167">
        <f t="shared" si="7"/>
        <v>0</v>
      </c>
      <c r="X36" s="76">
        <f>分析係数表!E39</f>
        <v>5.7790970389914979E-2</v>
      </c>
      <c r="Y36" s="166">
        <f t="shared" si="8"/>
        <v>0</v>
      </c>
    </row>
    <row r="37" spans="1:25" x14ac:dyDescent="0.2">
      <c r="A37" s="6" t="s">
        <v>25</v>
      </c>
      <c r="B37" s="5" t="s">
        <v>40</v>
      </c>
      <c r="C37" s="90"/>
      <c r="D37" s="76">
        <f>投入係数表!C37</f>
        <v>0</v>
      </c>
      <c r="E37" s="77">
        <f t="shared" si="9"/>
        <v>0</v>
      </c>
      <c r="F37" s="76">
        <f>分析係数表!C40</f>
        <v>0.986418220166009</v>
      </c>
      <c r="G37" s="77">
        <f t="shared" si="0"/>
        <v>0</v>
      </c>
      <c r="H37" s="77">
        <v>4.2279944795802424E-3</v>
      </c>
      <c r="I37" s="77">
        <f t="shared" si="1"/>
        <v>4.2279944795802424E-3</v>
      </c>
      <c r="J37" s="76">
        <f>分析係数表!G40</f>
        <v>0.50833339863186511</v>
      </c>
      <c r="K37" s="78">
        <f t="shared" si="2"/>
        <v>2.1492308032017883E-3</v>
      </c>
      <c r="L37" s="79"/>
      <c r="M37" s="80"/>
      <c r="N37" s="81">
        <f>分析係数表!H40</f>
        <v>2.8557086729192376E-2</v>
      </c>
      <c r="O37" s="82">
        <f t="shared" si="3"/>
        <v>0.27968276736053749</v>
      </c>
      <c r="P37" s="76">
        <f>分析係数表!C40</f>
        <v>0.986418220166009</v>
      </c>
      <c r="Q37" s="82">
        <f t="shared" si="4"/>
        <v>0.27588417759088535</v>
      </c>
      <c r="R37" s="83">
        <v>0.27729094841715729</v>
      </c>
      <c r="S37" s="84">
        <f t="shared" si="5"/>
        <v>0.28151894289673751</v>
      </c>
      <c r="T37" s="85">
        <f>分析係数表!F40</f>
        <v>0.70189391861713379</v>
      </c>
      <c r="U37" s="86">
        <f t="shared" si="6"/>
        <v>0.19759643399474422</v>
      </c>
      <c r="V37" s="87">
        <f>分析係数表!D40</f>
        <v>5.9372037079118312E-2</v>
      </c>
      <c r="W37" s="167">
        <f t="shared" si="7"/>
        <v>0</v>
      </c>
      <c r="X37" s="76">
        <f>分析係数表!E40</f>
        <v>3.6992924251091137E-2</v>
      </c>
      <c r="Y37" s="166">
        <f t="shared" si="8"/>
        <v>0</v>
      </c>
    </row>
    <row r="38" spans="1:25" x14ac:dyDescent="0.2">
      <c r="A38" s="6" t="s">
        <v>26</v>
      </c>
      <c r="B38" s="5" t="s">
        <v>277</v>
      </c>
      <c r="C38" s="90"/>
      <c r="D38" s="76">
        <f>投入係数表!C38</f>
        <v>0</v>
      </c>
      <c r="E38" s="77">
        <f t="shared" si="9"/>
        <v>0</v>
      </c>
      <c r="F38" s="76">
        <f>分析係数表!C41</f>
        <v>0.80184103858729516</v>
      </c>
      <c r="G38" s="77">
        <f t="shared" si="0"/>
        <v>0</v>
      </c>
      <c r="H38" s="77">
        <v>3.0704488559882967E-3</v>
      </c>
      <c r="I38" s="77">
        <f t="shared" si="1"/>
        <v>3.0704488559882967E-3</v>
      </c>
      <c r="J38" s="76">
        <f>分析係数表!G41</f>
        <v>0.44493407945472047</v>
      </c>
      <c r="K38" s="78">
        <f t="shared" si="2"/>
        <v>1.3661473352519523E-3</v>
      </c>
      <c r="L38" s="79"/>
      <c r="M38" s="80"/>
      <c r="N38" s="81">
        <f>分析係数表!H41</f>
        <v>5.1019775806905684E-2</v>
      </c>
      <c r="O38" s="82">
        <f t="shared" si="3"/>
        <v>0.49967814375136482</v>
      </c>
      <c r="P38" s="76">
        <f>分析係数表!C41</f>
        <v>0.80184103858729516</v>
      </c>
      <c r="Q38" s="82">
        <f t="shared" si="4"/>
        <v>0.40066244174496612</v>
      </c>
      <c r="R38" s="83">
        <v>0.4082427579930531</v>
      </c>
      <c r="S38" s="84">
        <f t="shared" si="5"/>
        <v>0.41131320684904138</v>
      </c>
      <c r="T38" s="85">
        <f>分析係数表!F41</f>
        <v>0.54844555184325272</v>
      </c>
      <c r="U38" s="86">
        <f t="shared" si="6"/>
        <v>0.22558289871074044</v>
      </c>
      <c r="V38" s="87">
        <f>分析係数表!D41</f>
        <v>0.12300192021580549</v>
      </c>
      <c r="W38" s="167">
        <f t="shared" si="7"/>
        <v>0</v>
      </c>
      <c r="X38" s="76">
        <f>分析係数表!E41</f>
        <v>0.11337510103012113</v>
      </c>
      <c r="Y38" s="166">
        <f t="shared" si="8"/>
        <v>0</v>
      </c>
    </row>
    <row r="39" spans="1:25" x14ac:dyDescent="0.2">
      <c r="A39" s="6" t="s">
        <v>51</v>
      </c>
      <c r="B39" s="5" t="s">
        <v>368</v>
      </c>
      <c r="C39" s="90"/>
      <c r="D39" s="76">
        <f>投入係数表!C39</f>
        <v>0</v>
      </c>
      <c r="E39" s="77">
        <f>$C$5*D39</f>
        <v>0</v>
      </c>
      <c r="F39" s="76">
        <f>分析係数表!C42</f>
        <v>0.44131191733123665</v>
      </c>
      <c r="G39" s="77">
        <f>E39*F39</f>
        <v>0</v>
      </c>
      <c r="H39" s="77">
        <v>4.4625089664879405E-3</v>
      </c>
      <c r="I39" s="77">
        <f>C39+H39</f>
        <v>4.4625089664879405E-3</v>
      </c>
      <c r="J39" s="76">
        <f>分析係数表!G42</f>
        <v>0.48534983581712554</v>
      </c>
      <c r="K39" s="78">
        <f>I39*J39</f>
        <v>2.1658779942173726E-3</v>
      </c>
      <c r="L39" s="79"/>
      <c r="M39" s="80"/>
      <c r="N39" s="81">
        <f>分析係数表!H42</f>
        <v>1.2950152359941286E-2</v>
      </c>
      <c r="O39" s="82">
        <f t="shared" si="3"/>
        <v>0.1268313705846775</v>
      </c>
      <c r="P39" s="76">
        <f>分析係数表!C42</f>
        <v>0.44131191733123665</v>
      </c>
      <c r="Q39" s="82">
        <f>O39*P39</f>
        <v>5.5972195330472638E-2</v>
      </c>
      <c r="R39" s="83">
        <v>5.9161683204257548E-2</v>
      </c>
      <c r="S39" s="84">
        <f>I39+R39</f>
        <v>6.3624192170745483E-2</v>
      </c>
      <c r="T39" s="85">
        <f>分析係数表!F42</f>
        <v>0.55380146501641825</v>
      </c>
      <c r="U39" s="86">
        <f t="shared" si="6"/>
        <v>3.5235170834644974E-2</v>
      </c>
      <c r="V39" s="87">
        <f>分析係数表!D42</f>
        <v>0.11909573124526396</v>
      </c>
      <c r="W39" s="167">
        <f t="shared" si="7"/>
        <v>0</v>
      </c>
      <c r="X39" s="76">
        <f>分析係数表!E42</f>
        <v>8.701692346552159E-2</v>
      </c>
      <c r="Y39" s="166">
        <f t="shared" si="8"/>
        <v>0</v>
      </c>
    </row>
    <row r="40" spans="1:25" x14ac:dyDescent="0.2">
      <c r="A40" s="6" t="s">
        <v>195</v>
      </c>
      <c r="B40" s="5" t="s">
        <v>41</v>
      </c>
      <c r="C40" s="90"/>
      <c r="D40" s="76">
        <f>投入係数表!C40</f>
        <v>1.8998272884283247E-2</v>
      </c>
      <c r="E40" s="77">
        <f>$C$5*D40</f>
        <v>1.8998272884283247</v>
      </c>
      <c r="F40" s="76">
        <f>分析係数表!C43</f>
        <v>0.58313408441687564</v>
      </c>
      <c r="G40" s="77">
        <f>E40*F40</f>
        <v>1.1078540463878466</v>
      </c>
      <c r="H40" s="77">
        <v>1.5648355684677098</v>
      </c>
      <c r="I40" s="77">
        <f>C40+H40</f>
        <v>1.5648355684677098</v>
      </c>
      <c r="J40" s="76">
        <f>分析係数表!G43</f>
        <v>0.35547453496171444</v>
      </c>
      <c r="K40" s="78">
        <f>I40*J40</f>
        <v>0.5562591959926092</v>
      </c>
      <c r="L40" s="79"/>
      <c r="M40" s="80"/>
      <c r="N40" s="81">
        <f>分析係数表!H43</f>
        <v>3.5303064373624467E-2</v>
      </c>
      <c r="O40" s="82">
        <f t="shared" si="3"/>
        <v>0.34575161093828172</v>
      </c>
      <c r="P40" s="76">
        <f>分析係数表!C43</f>
        <v>0.58313408441687564</v>
      </c>
      <c r="Q40" s="82">
        <f>O40*P40</f>
        <v>0.20161954908015473</v>
      </c>
      <c r="R40" s="83">
        <v>0.41565826737285871</v>
      </c>
      <c r="S40" s="84">
        <f>I40+R40</f>
        <v>1.9804938358405684</v>
      </c>
      <c r="T40" s="85">
        <f>分析係数表!F43</f>
        <v>0.6082654287782493</v>
      </c>
      <c r="U40" s="86">
        <f t="shared" si="6"/>
        <v>1.2046659322502431</v>
      </c>
      <c r="V40" s="87">
        <f>分析係数表!D43</f>
        <v>0.13569621261928955</v>
      </c>
      <c r="W40" s="167">
        <f t="shared" si="7"/>
        <v>0</v>
      </c>
      <c r="X40" s="76">
        <f>分析係数表!E43</f>
        <v>0.1090457500713911</v>
      </c>
      <c r="Y40" s="166">
        <f t="shared" si="8"/>
        <v>0</v>
      </c>
    </row>
    <row r="41" spans="1:25" x14ac:dyDescent="0.2">
      <c r="A41" s="6" t="s">
        <v>341</v>
      </c>
      <c r="B41" s="5" t="s">
        <v>346</v>
      </c>
      <c r="C41" s="90"/>
      <c r="D41" s="76">
        <f>投入係数表!C41</f>
        <v>0</v>
      </c>
      <c r="E41" s="77">
        <f>$C$5*D41</f>
        <v>0</v>
      </c>
      <c r="F41" s="76">
        <f>分析係数表!C44</f>
        <v>0.48869592147894036</v>
      </c>
      <c r="G41" s="77">
        <f>E41*F41</f>
        <v>0</v>
      </c>
      <c r="H41" s="77">
        <v>4.2037296815087477E-3</v>
      </c>
      <c r="I41" s="77">
        <f>C41+H41</f>
        <v>4.2037296815087477E-3</v>
      </c>
      <c r="J41" s="76">
        <f>分析係数表!G44</f>
        <v>0.26651387949759747</v>
      </c>
      <c r="K41" s="78">
        <f>I41*J41</f>
        <v>1.1203523057780962E-3</v>
      </c>
      <c r="L41" s="79"/>
      <c r="M41" s="80"/>
      <c r="N41" s="81">
        <f>分析係数表!H44</f>
        <v>0.11648762971842183</v>
      </c>
      <c r="O41" s="82">
        <f t="shared" si="3"/>
        <v>1.1408580627243552</v>
      </c>
      <c r="P41" s="76">
        <f>分析係数表!C44</f>
        <v>0.48869592147894036</v>
      </c>
      <c r="Q41" s="82">
        <f>O41*P41</f>
        <v>0.55753268223975749</v>
      </c>
      <c r="R41" s="83">
        <v>0.56757243178207095</v>
      </c>
      <c r="S41" s="84">
        <f>I41+R41</f>
        <v>0.57177616146357968</v>
      </c>
      <c r="T41" s="85">
        <f>分析係数表!F44</f>
        <v>0.48744292920528731</v>
      </c>
      <c r="U41" s="86">
        <f t="shared" si="6"/>
        <v>0.27870824699356261</v>
      </c>
      <c r="V41" s="87">
        <f>分析係数表!D44</f>
        <v>0.16560852576338733</v>
      </c>
      <c r="W41" s="167">
        <f t="shared" si="7"/>
        <v>0</v>
      </c>
      <c r="X41" s="76">
        <f>分析係数表!E44</f>
        <v>0.11883889729949676</v>
      </c>
      <c r="Y41" s="166">
        <f t="shared" si="8"/>
        <v>0</v>
      </c>
    </row>
    <row r="42" spans="1:25" x14ac:dyDescent="0.2">
      <c r="A42" s="6" t="s">
        <v>342</v>
      </c>
      <c r="B42" s="5" t="s">
        <v>279</v>
      </c>
      <c r="C42" s="90"/>
      <c r="D42" s="76">
        <f>投入係数表!C42</f>
        <v>0</v>
      </c>
      <c r="E42" s="77">
        <f>$C$5*D42</f>
        <v>0</v>
      </c>
      <c r="F42" s="76">
        <f>分析係数表!C45</f>
        <v>1</v>
      </c>
      <c r="G42" s="77">
        <f>E42*F42</f>
        <v>0</v>
      </c>
      <c r="H42" s="77">
        <v>2.8469355396938942E-2</v>
      </c>
      <c r="I42" s="77">
        <f>C42+H42</f>
        <v>2.8469355396938942E-2</v>
      </c>
      <c r="J42" s="76">
        <f>分析係数表!G45</f>
        <v>0</v>
      </c>
      <c r="K42" s="78">
        <f>I42*J42</f>
        <v>0</v>
      </c>
      <c r="L42" s="79"/>
      <c r="M42" s="80"/>
      <c r="N42" s="81">
        <f>分析係数表!H45</f>
        <v>0</v>
      </c>
      <c r="O42" s="82">
        <f t="shared" si="3"/>
        <v>0</v>
      </c>
      <c r="P42" s="76">
        <f>分析係数表!C45</f>
        <v>1</v>
      </c>
      <c r="Q42" s="82">
        <f>O42*P42</f>
        <v>0</v>
      </c>
      <c r="R42" s="83">
        <v>1.6024214339324317E-2</v>
      </c>
      <c r="S42" s="84">
        <f>I42+R42</f>
        <v>4.4493569736263255E-2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3.4542314335060447E-3</v>
      </c>
      <c r="E43" s="77">
        <f>$C$5*D43</f>
        <v>0.34542314335060448</v>
      </c>
      <c r="F43" s="76">
        <f>分析係数表!C46</f>
        <v>0.30494810971089692</v>
      </c>
      <c r="G43" s="77">
        <f>E43*F43</f>
        <v>0.105336134615163</v>
      </c>
      <c r="H43" s="77">
        <v>0.12995033240368933</v>
      </c>
      <c r="I43" s="77">
        <f>C43+H43</f>
        <v>0.12995033240368933</v>
      </c>
      <c r="J43" s="76">
        <f>分析係数表!G46</f>
        <v>9.2473281285530198E-3</v>
      </c>
      <c r="K43" s="78">
        <f>I43*J43</f>
        <v>1.2016933641514514E-3</v>
      </c>
      <c r="L43" s="79"/>
      <c r="M43" s="80"/>
      <c r="N43" s="81">
        <f>分析係数表!H46</f>
        <v>2.1824388568312321E-2</v>
      </c>
      <c r="O43" s="82">
        <f t="shared" si="3"/>
        <v>0.21374398056148963</v>
      </c>
      <c r="P43" s="76">
        <f>分析係数表!C46</f>
        <v>0.30494810971089692</v>
      </c>
      <c r="Q43" s="82">
        <f>O43*P43</f>
        <v>6.5180822834308955E-2</v>
      </c>
      <c r="R43" s="83">
        <v>7.556693097191762E-2</v>
      </c>
      <c r="S43" s="84">
        <f>I43+R43</f>
        <v>0.20551726337560694</v>
      </c>
      <c r="T43" s="85">
        <f>分析係数表!F46</f>
        <v>0.31334798756916549</v>
      </c>
      <c r="U43" s="86">
        <f t="shared" si="6"/>
        <v>6.4398420889468594E-2</v>
      </c>
      <c r="V43" s="87">
        <f>分析係数表!D46</f>
        <v>1.3643598878192982E-3</v>
      </c>
      <c r="W43" s="167">
        <f t="shared" si="7"/>
        <v>0</v>
      </c>
      <c r="X43" s="76">
        <f>分析係数表!E46</f>
        <v>3.9414841203668609E-3</v>
      </c>
      <c r="Y43" s="166">
        <f t="shared" si="8"/>
        <v>0</v>
      </c>
    </row>
    <row r="44" spans="1:25" x14ac:dyDescent="0.2">
      <c r="A44" s="192">
        <v>40</v>
      </c>
      <c r="B44" s="14" t="s">
        <v>151</v>
      </c>
      <c r="C44" s="197">
        <f>SUM(C5:C43)</f>
        <v>100</v>
      </c>
      <c r="D44" s="92">
        <f>投入係数表!C44</f>
        <v>0.54058721934369602</v>
      </c>
      <c r="E44" s="91">
        <f>SUM(E5:E43)</f>
        <v>54.058721934369593</v>
      </c>
      <c r="F44" s="92">
        <f>分析係数表!C47</f>
        <v>0.48015758503444039</v>
      </c>
      <c r="G44" s="91">
        <f>SUM(G5:G43)</f>
        <v>8.4307391236234928</v>
      </c>
      <c r="H44" s="91">
        <f>SUM(H5:H43)</f>
        <v>9.8399792353309543</v>
      </c>
      <c r="I44" s="91">
        <f>SUM(I5:I43)</f>
        <v>109.83997923533097</v>
      </c>
      <c r="J44" s="92">
        <f>分析係数表!G47</f>
        <v>0.24216917805049562</v>
      </c>
      <c r="K44" s="93">
        <f>SUM(K5:K43)</f>
        <v>15.61181669052104</v>
      </c>
      <c r="L44" s="94">
        <f>最終需要_まとめ!$L$33</f>
        <v>0.62733333333333341</v>
      </c>
      <c r="M44" s="91">
        <f>K44*L44</f>
        <v>9.7938130038535345</v>
      </c>
      <c r="N44" s="95">
        <f>分析係数表!H47</f>
        <v>1</v>
      </c>
      <c r="O44" s="96">
        <f>SUM(O5:O43)</f>
        <v>9.7938130038535327</v>
      </c>
      <c r="P44" s="92">
        <f>分析係数表!C47</f>
        <v>0.48015758503444039</v>
      </c>
      <c r="Q44" s="96">
        <f>SUM(Q5:Q43)</f>
        <v>5.1762123957974886</v>
      </c>
      <c r="R44" s="91">
        <f>SUM(R5:R43)</f>
        <v>6.0037057365965039</v>
      </c>
      <c r="S44" s="97">
        <f>SUM(S5:S43)</f>
        <v>115.84368497192743</v>
      </c>
      <c r="T44" s="98">
        <f>分析係数表!F47</f>
        <v>0.48752883779285588</v>
      </c>
      <c r="U44" s="99">
        <f>SUM(U5:U43)</f>
        <v>55.550523403961336</v>
      </c>
      <c r="V44" s="100">
        <f>分析係数表!D47</f>
        <v>6.635127530274626E-2</v>
      </c>
      <c r="W44" s="164">
        <f>SUM(W5:W43)</f>
        <v>119</v>
      </c>
      <c r="X44" s="92">
        <f>分析係数表!E47</f>
        <v>5.6027434453383658E-2</v>
      </c>
      <c r="Y44" s="165">
        <f>SUM(Y5:Y43)</f>
        <v>107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266</v>
      </c>
      <c r="S2" s="3" t="s">
        <v>153</v>
      </c>
      <c r="U2" s="64" t="s">
        <v>210</v>
      </c>
      <c r="W2" s="3" t="s">
        <v>130</v>
      </c>
      <c r="Y2" s="3" t="s">
        <v>154</v>
      </c>
    </row>
    <row r="3" spans="1:25" ht="44" x14ac:dyDescent="0.2">
      <c r="B3" s="65"/>
      <c r="C3" s="66" t="s">
        <v>228</v>
      </c>
      <c r="D3" s="66" t="s">
        <v>308</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1.3183034008406591E-2</v>
      </c>
      <c r="G5" s="77">
        <f t="shared" ref="G5:G38" si="1">E5*F5</f>
        <v>0</v>
      </c>
      <c r="H5" s="77">
        <f t="array" ref="H5:H43">MMULT(逆行列係数!C5:AO43,'2'!G5:G43)</f>
        <v>7.7987896855056824E-6</v>
      </c>
      <c r="I5" s="77">
        <f t="shared" ref="I5:I38" si="2">C5+H5</f>
        <v>7.7987896855056824E-6</v>
      </c>
      <c r="J5" s="76">
        <f>分析係数表!G8</f>
        <v>0.12262521588946459</v>
      </c>
      <c r="K5" s="78">
        <f t="shared" ref="K5:K38" si="3">I5*J5</f>
        <v>9.5632826886166407E-7</v>
      </c>
      <c r="L5" s="79" t="s">
        <v>182</v>
      </c>
      <c r="M5" s="80" t="s">
        <v>182</v>
      </c>
      <c r="N5" s="81">
        <f>分析係数表!H8</f>
        <v>1.0919276675383911E-2</v>
      </c>
      <c r="O5" s="82">
        <f t="shared" ref="O5:O43" si="4">$M$44*N5</f>
        <v>0.20276413095634563</v>
      </c>
      <c r="P5" s="76">
        <f>分析係数表!C8</f>
        <v>1.3183034008406591E-2</v>
      </c>
      <c r="Q5" s="82">
        <f t="shared" ref="Q5:Q38" si="5">O5*P5</f>
        <v>2.6730464340825122E-3</v>
      </c>
      <c r="R5" s="83">
        <f t="array" ref="R5:R43">MMULT(逆行列係数!C5:AO43,'2'!Q5:Q43)</f>
        <v>3.0947286830936651E-3</v>
      </c>
      <c r="S5" s="84">
        <f t="shared" ref="S5:S38" si="6">I5+R5</f>
        <v>3.1025274727791707E-3</v>
      </c>
      <c r="T5" s="85">
        <f>分析係数表!F8</f>
        <v>0.45595854922279794</v>
      </c>
      <c r="U5" s="86">
        <f t="shared" ref="U5:U43" si="7">S5*T5</f>
        <v>1.4146239254122644E-3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75">
        <f>最終需要_まとめ!$C$7</f>
        <v>100</v>
      </c>
      <c r="D6" s="76">
        <f>投入係数表!D6</f>
        <v>0.14705882352941177</v>
      </c>
      <c r="E6" s="77">
        <f t="shared" si="0"/>
        <v>14.705882352941178</v>
      </c>
      <c r="F6" s="76">
        <f>分析係数表!C9</f>
        <v>2.8837209302325584E-2</v>
      </c>
      <c r="G6" s="77">
        <f t="shared" si="1"/>
        <v>0.42407660738714098</v>
      </c>
      <c r="H6" s="77">
        <v>0.42588391120760927</v>
      </c>
      <c r="I6" s="77">
        <f t="shared" si="2"/>
        <v>100.42588391120761</v>
      </c>
      <c r="J6" s="76">
        <f>分析係数表!G9</f>
        <v>0.26470588235294118</v>
      </c>
      <c r="K6" s="78">
        <f t="shared" si="3"/>
        <v>26.58332221179025</v>
      </c>
      <c r="L6" s="79"/>
      <c r="M6" s="80"/>
      <c r="N6" s="81">
        <f>分析係数表!H9</f>
        <v>5.6393540150961169E-4</v>
      </c>
      <c r="O6" s="82">
        <f t="shared" si="4"/>
        <v>1.0471927308188111E-2</v>
      </c>
      <c r="P6" s="76">
        <f>分析係数表!C9</f>
        <v>2.8837209302325584E-2</v>
      </c>
      <c r="Q6" s="82">
        <f t="shared" si="5"/>
        <v>3.019811595849595E-4</v>
      </c>
      <c r="R6" s="83">
        <v>3.4475636596833278E-4</v>
      </c>
      <c r="S6" s="84">
        <f t="shared" si="6"/>
        <v>100.42622866757357</v>
      </c>
      <c r="T6" s="85">
        <f>分析係数表!F9</f>
        <v>0.73529411764705888</v>
      </c>
      <c r="U6" s="86">
        <f t="shared" si="7"/>
        <v>73.842815196745278</v>
      </c>
      <c r="V6" s="87">
        <f>分析係数表!D9</f>
        <v>5.8823529411764705E-2</v>
      </c>
      <c r="W6" s="167">
        <f t="shared" si="8"/>
        <v>6</v>
      </c>
      <c r="X6" s="76">
        <f>分析係数表!E9</f>
        <v>0</v>
      </c>
      <c r="Y6" s="166">
        <f t="shared" si="9"/>
        <v>0</v>
      </c>
    </row>
    <row r="7" spans="1:25" x14ac:dyDescent="0.2">
      <c r="A7" s="6" t="s">
        <v>221</v>
      </c>
      <c r="B7" s="5" t="s">
        <v>267</v>
      </c>
      <c r="C7" s="90"/>
      <c r="D7" s="76">
        <f>投入係数表!D7</f>
        <v>0</v>
      </c>
      <c r="E7" s="77">
        <f t="shared" si="0"/>
        <v>0</v>
      </c>
      <c r="F7" s="76">
        <f>分析係数表!C10</f>
        <v>7.2513812154696433E-3</v>
      </c>
      <c r="G7" s="77">
        <f t="shared" si="1"/>
        <v>0</v>
      </c>
      <c r="H7" s="77">
        <v>5.6745478570069483E-7</v>
      </c>
      <c r="I7" s="77">
        <f t="shared" si="2"/>
        <v>5.6745478570069483E-7</v>
      </c>
      <c r="J7" s="76">
        <f>分析係数表!G10</f>
        <v>0.19230769230769232</v>
      </c>
      <c r="K7" s="78">
        <f t="shared" si="3"/>
        <v>1.091259203270567E-7</v>
      </c>
      <c r="L7" s="79"/>
      <c r="M7" s="80"/>
      <c r="N7" s="81">
        <f>分析係数表!H10</f>
        <v>1.0712116731972216E-3</v>
      </c>
      <c r="O7" s="82">
        <f t="shared" si="4"/>
        <v>1.9891730051660304E-2</v>
      </c>
      <c r="P7" s="76">
        <f>分析係数表!C10</f>
        <v>7.2513812154696433E-3</v>
      </c>
      <c r="Q7" s="82">
        <f t="shared" si="5"/>
        <v>1.4424251763980254E-4</v>
      </c>
      <c r="R7" s="83">
        <v>1.9234659732763463E-4</v>
      </c>
      <c r="S7" s="84">
        <f t="shared" si="6"/>
        <v>1.9291405211333532E-4</v>
      </c>
      <c r="T7" s="85">
        <f>分析係数表!F10</f>
        <v>0.57692307692307687</v>
      </c>
      <c r="U7" s="86">
        <f t="shared" si="7"/>
        <v>1.1129656852692421E-4</v>
      </c>
      <c r="V7" s="87">
        <f>分析係数表!D10</f>
        <v>3.8461538461538464E-2</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1.1498343082089746E-2</v>
      </c>
      <c r="G8" s="77">
        <f t="shared" si="1"/>
        <v>0</v>
      </c>
      <c r="H8" s="77">
        <v>1.6326191038608864E-4</v>
      </c>
      <c r="I8" s="77">
        <f t="shared" si="2"/>
        <v>1.6326191038608864E-4</v>
      </c>
      <c r="J8" s="76">
        <f>分析係数表!G11</f>
        <v>0.33907284768211921</v>
      </c>
      <c r="K8" s="78">
        <f t="shared" si="3"/>
        <v>5.5357680872634029E-5</v>
      </c>
      <c r="L8" s="79"/>
      <c r="M8" s="80"/>
      <c r="N8" s="81">
        <f>分析係数表!H11</f>
        <v>-2.0361874779781897E-5</v>
      </c>
      <c r="O8" s="82">
        <f t="shared" si="4"/>
        <v>-3.7810726544478261E-4</v>
      </c>
      <c r="P8" s="76">
        <f>分析係数表!C11</f>
        <v>1.1498343082089746E-2</v>
      </c>
      <c r="Q8" s="82">
        <f t="shared" si="5"/>
        <v>-4.347607059914887E-6</v>
      </c>
      <c r="R8" s="83">
        <v>5.5060140627516678E-4</v>
      </c>
      <c r="S8" s="84">
        <f t="shared" si="6"/>
        <v>7.138633166612554E-4</v>
      </c>
      <c r="T8" s="85">
        <f>分析係数表!F11</f>
        <v>0.56026490066225165</v>
      </c>
      <c r="U8" s="86">
        <f t="shared" si="7"/>
        <v>3.9995256019564375E-4</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投入係数表!D9</f>
        <v>0</v>
      </c>
      <c r="E9" s="77">
        <f t="shared" si="0"/>
        <v>0</v>
      </c>
      <c r="F9" s="76">
        <f>分析係数表!C12</f>
        <v>1.9264738750820132E-2</v>
      </c>
      <c r="G9" s="77">
        <f t="shared" si="1"/>
        <v>0</v>
      </c>
      <c r="H9" s="77">
        <v>3.0979773547397492E-5</v>
      </c>
      <c r="I9" s="77">
        <f t="shared" si="2"/>
        <v>3.0979773547397492E-5</v>
      </c>
      <c r="J9" s="76">
        <f>分析係数表!G12</f>
        <v>0.14212218649517686</v>
      </c>
      <c r="K9" s="78">
        <f t="shared" si="3"/>
        <v>4.4029131536815731E-6</v>
      </c>
      <c r="L9" s="79"/>
      <c r="M9" s="80"/>
      <c r="N9" s="81">
        <f>分析係数表!H12</f>
        <v>9.1393832299599312E-2</v>
      </c>
      <c r="O9" s="82">
        <f t="shared" si="4"/>
        <v>1.6971262412257451</v>
      </c>
      <c r="P9" s="76">
        <f>分析係数表!C12</f>
        <v>1.9264738750820132E-2</v>
      </c>
      <c r="Q9" s="82">
        <f t="shared" si="5"/>
        <v>3.2694693664375322E-2</v>
      </c>
      <c r="R9" s="83">
        <v>3.6182345475808932E-2</v>
      </c>
      <c r="S9" s="84">
        <f t="shared" si="6"/>
        <v>3.6213325249356332E-2</v>
      </c>
      <c r="T9" s="85">
        <f>分析係数表!F12</f>
        <v>0.30139335476956058</v>
      </c>
      <c r="U9" s="86">
        <f t="shared" si="7"/>
        <v>1.0914455584264739E-2</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0.26255439723559232</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投入係数表!D11</f>
        <v>0</v>
      </c>
      <c r="E11" s="77">
        <f t="shared" si="0"/>
        <v>0</v>
      </c>
      <c r="F11" s="76">
        <f>分析係数表!C14</f>
        <v>0.18033902375567878</v>
      </c>
      <c r="G11" s="77">
        <f t="shared" si="1"/>
        <v>0</v>
      </c>
      <c r="H11" s="77">
        <v>1.1903885425732565E-2</v>
      </c>
      <c r="I11" s="77">
        <f t="shared" si="2"/>
        <v>1.1903885425732565E-2</v>
      </c>
      <c r="J11" s="76">
        <f>分析係数表!G14</f>
        <v>0.15919504269018833</v>
      </c>
      <c r="K11" s="78">
        <f t="shared" si="3"/>
        <v>1.8950395485286065E-3</v>
      </c>
      <c r="L11" s="79"/>
      <c r="M11" s="80"/>
      <c r="N11" s="81">
        <f>分析係数表!H14</f>
        <v>1.121673710694942E-3</v>
      </c>
      <c r="O11" s="82">
        <f t="shared" si="4"/>
        <v>2.0828778492110418E-2</v>
      </c>
      <c r="P11" s="76">
        <f>分析係数表!C14</f>
        <v>0.18033902375567878</v>
      </c>
      <c r="Q11" s="82">
        <f t="shared" si="5"/>
        <v>3.7562415792904719E-3</v>
      </c>
      <c r="R11" s="83">
        <v>2.1112357590032032E-2</v>
      </c>
      <c r="S11" s="84">
        <f t="shared" si="6"/>
        <v>3.3016243015764599E-2</v>
      </c>
      <c r="T11" s="85">
        <f>分析係数表!F14</f>
        <v>0.29273560341521504</v>
      </c>
      <c r="U11" s="86">
        <f t="shared" si="7"/>
        <v>9.6650298217232297E-3</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0.15462943212059241</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投入係数表!D13</f>
        <v>0</v>
      </c>
      <c r="E13" s="77">
        <f t="shared" si="0"/>
        <v>0</v>
      </c>
      <c r="F13" s="76">
        <f>分析係数表!C16</f>
        <v>5.2745741191408291E-2</v>
      </c>
      <c r="G13" s="77">
        <f t="shared" si="1"/>
        <v>0</v>
      </c>
      <c r="H13" s="77">
        <v>9.2629354160280331E-3</v>
      </c>
      <c r="I13" s="77">
        <f t="shared" si="2"/>
        <v>9.2629354160280331E-3</v>
      </c>
      <c r="J13" s="76">
        <f>分析係数表!G16</f>
        <v>3.3494998484389207E-2</v>
      </c>
      <c r="K13" s="78">
        <f t="shared" si="3"/>
        <v>3.1026200772085407E-4</v>
      </c>
      <c r="L13" s="79"/>
      <c r="M13" s="80"/>
      <c r="N13" s="81">
        <f>分析係数表!H16</f>
        <v>1.6486921479299057E-2</v>
      </c>
      <c r="O13" s="82">
        <f t="shared" si="4"/>
        <v>0.30615180888600818</v>
      </c>
      <c r="P13" s="76">
        <f>分析係数表!C16</f>
        <v>5.2745741191408291E-2</v>
      </c>
      <c r="Q13" s="82">
        <f t="shared" si="5"/>
        <v>1.6148204076782881E-2</v>
      </c>
      <c r="R13" s="83">
        <v>1.9340681456925291E-2</v>
      </c>
      <c r="S13" s="84">
        <f t="shared" si="6"/>
        <v>2.8603616872953326E-2</v>
      </c>
      <c r="T13" s="85">
        <f>分析係数表!F16</f>
        <v>0.28872385571385267</v>
      </c>
      <c r="U13" s="86">
        <f t="shared" si="7"/>
        <v>8.2585465509208977E-3</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投入係数表!D14</f>
        <v>0</v>
      </c>
      <c r="E14" s="77">
        <f t="shared" si="0"/>
        <v>0</v>
      </c>
      <c r="F14" s="76">
        <f>分析係数表!C17</f>
        <v>0.15216261717207402</v>
      </c>
      <c r="G14" s="77">
        <f t="shared" si="1"/>
        <v>0</v>
      </c>
      <c r="H14" s="77">
        <v>4.9328090624055389E-3</v>
      </c>
      <c r="I14" s="77">
        <f t="shared" si="2"/>
        <v>4.9328090624055389E-3</v>
      </c>
      <c r="J14" s="76">
        <f>分析係数表!G17</f>
        <v>0.21223848391031053</v>
      </c>
      <c r="K14" s="78">
        <f t="shared" si="3"/>
        <v>1.046931916823992E-3</v>
      </c>
      <c r="L14" s="79"/>
      <c r="M14" s="80"/>
      <c r="N14" s="81">
        <f>分析係数表!H17</f>
        <v>2.8913862187290294E-3</v>
      </c>
      <c r="O14" s="82">
        <f t="shared" si="4"/>
        <v>5.3691231693159133E-2</v>
      </c>
      <c r="P14" s="76">
        <f>分析係数表!C17</f>
        <v>0.15216261717207402</v>
      </c>
      <c r="Q14" s="82">
        <f t="shared" si="5"/>
        <v>8.1697983336233015E-3</v>
      </c>
      <c r="R14" s="83">
        <v>1.8862476791481297E-2</v>
      </c>
      <c r="S14" s="84">
        <f t="shared" si="6"/>
        <v>2.3795285853886836E-2</v>
      </c>
      <c r="T14" s="85">
        <f>分析係数表!F17</f>
        <v>0.32270850924101696</v>
      </c>
      <c r="U14" s="86">
        <f t="shared" si="7"/>
        <v>7.6789412248716802E-3</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投入係数表!D15</f>
        <v>0</v>
      </c>
      <c r="E15" s="77">
        <f t="shared" si="0"/>
        <v>0</v>
      </c>
      <c r="F15" s="76">
        <f>分析係数表!C18</f>
        <v>0.19097312809809552</v>
      </c>
      <c r="G15" s="77">
        <f t="shared" si="1"/>
        <v>0</v>
      </c>
      <c r="H15" s="77">
        <v>6.8617103392974417E-4</v>
      </c>
      <c r="I15" s="77">
        <f t="shared" si="2"/>
        <v>6.8617103392974417E-4</v>
      </c>
      <c r="J15" s="76">
        <f>分析係数表!G18</f>
        <v>0.21574136510077171</v>
      </c>
      <c r="K15" s="78">
        <f t="shared" si="3"/>
        <v>1.4803547555261096E-4</v>
      </c>
      <c r="L15" s="79"/>
      <c r="M15" s="80"/>
      <c r="N15" s="81">
        <f>分析係数表!H18</f>
        <v>4.4087885392745155E-4</v>
      </c>
      <c r="O15" s="82">
        <f t="shared" si="4"/>
        <v>8.1868442691957286E-3</v>
      </c>
      <c r="P15" s="76">
        <f>分析係数表!C18</f>
        <v>0.19097312809809552</v>
      </c>
      <c r="Q15" s="82">
        <f t="shared" si="5"/>
        <v>1.5634672593402752E-3</v>
      </c>
      <c r="R15" s="83">
        <v>4.0583695782288676E-3</v>
      </c>
      <c r="S15" s="84">
        <f t="shared" si="6"/>
        <v>4.7445406121586122E-3</v>
      </c>
      <c r="T15" s="85">
        <f>分析係数表!F18</f>
        <v>0.45875477635423689</v>
      </c>
      <c r="U15" s="86">
        <f t="shared" si="7"/>
        <v>2.1765806674344185E-3</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投入係数表!D16</f>
        <v>0</v>
      </c>
      <c r="E16" s="77">
        <f t="shared" si="0"/>
        <v>0</v>
      </c>
      <c r="F16" s="76">
        <f>分析係数表!C19</f>
        <v>0.34654894752252985</v>
      </c>
      <c r="G16" s="77">
        <f t="shared" si="1"/>
        <v>0</v>
      </c>
      <c r="H16" s="77">
        <v>1.4973790826912203E-3</v>
      </c>
      <c r="I16" s="77">
        <f t="shared" si="2"/>
        <v>1.4973790826912203E-3</v>
      </c>
      <c r="J16" s="76">
        <f>分析係数表!G19</f>
        <v>5.7665249016256609E-2</v>
      </c>
      <c r="K16" s="78">
        <f t="shared" si="3"/>
        <v>8.634673767512311E-5</v>
      </c>
      <c r="L16" s="79"/>
      <c r="M16" s="80"/>
      <c r="N16" s="81">
        <f>分析係数表!H19</f>
        <v>-1.1331825964400361E-4</v>
      </c>
      <c r="O16" s="82">
        <f t="shared" si="4"/>
        <v>-2.1042491294318336E-3</v>
      </c>
      <c r="P16" s="76">
        <f>分析係数表!C19</f>
        <v>0.34654894752252985</v>
      </c>
      <c r="Q16" s="82">
        <f t="shared" si="5"/>
        <v>-7.2922532112980158E-4</v>
      </c>
      <c r="R16" s="83">
        <v>5.7907471890207294E-3</v>
      </c>
      <c r="S16" s="84">
        <f t="shared" si="6"/>
        <v>7.2881262717119496E-3</v>
      </c>
      <c r="T16" s="85">
        <f>分析係数表!F19</f>
        <v>0.23996184268055168</v>
      </c>
      <c r="U16" s="86">
        <f t="shared" si="7"/>
        <v>1.7488722098485386E-3</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投入係数表!D17</f>
        <v>0</v>
      </c>
      <c r="E17" s="77">
        <f t="shared" si="0"/>
        <v>0</v>
      </c>
      <c r="F17" s="76">
        <f>分析係数表!C20</f>
        <v>0.26243263202551737</v>
      </c>
      <c r="G17" s="77">
        <f t="shared" si="1"/>
        <v>0</v>
      </c>
      <c r="H17" s="77">
        <v>5.2087572049916105E-4</v>
      </c>
      <c r="I17" s="77">
        <f t="shared" si="2"/>
        <v>5.2087572049916105E-4</v>
      </c>
      <c r="J17" s="76">
        <f>分析係数表!G20</f>
        <v>0.1000148720999405</v>
      </c>
      <c r="K17" s="78">
        <f t="shared" si="3"/>
        <v>5.209531856568795E-5</v>
      </c>
      <c r="L17" s="79"/>
      <c r="M17" s="80"/>
      <c r="N17" s="81">
        <f>分析係数表!H20</f>
        <v>5.5154121686104877E-4</v>
      </c>
      <c r="O17" s="82">
        <f t="shared" si="4"/>
        <v>1.0241775059656504E-2</v>
      </c>
      <c r="P17" s="76">
        <f>分析係数表!C20</f>
        <v>0.26243263202551737</v>
      </c>
      <c r="Q17" s="82">
        <f t="shared" si="5"/>
        <v>2.6877759855189563E-3</v>
      </c>
      <c r="R17" s="83">
        <v>9.8636787101856506E-3</v>
      </c>
      <c r="S17" s="84">
        <f t="shared" si="6"/>
        <v>1.0384554430684811E-2</v>
      </c>
      <c r="T17" s="85">
        <f>分析係数表!F20</f>
        <v>0.22264772952607575</v>
      </c>
      <c r="U17" s="86">
        <f t="shared" si="7"/>
        <v>2.3120974661319234E-3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投入係数表!D18</f>
        <v>0</v>
      </c>
      <c r="E18" s="77">
        <f t="shared" si="0"/>
        <v>0</v>
      </c>
      <c r="F18" s="76">
        <f>分析係数表!C21</f>
        <v>0.1872140973927936</v>
      </c>
      <c r="G18" s="77">
        <f t="shared" si="1"/>
        <v>0</v>
      </c>
      <c r="H18" s="77">
        <v>3.4679076398271939E-3</v>
      </c>
      <c r="I18" s="77">
        <f t="shared" si="2"/>
        <v>3.4679076398271939E-3</v>
      </c>
      <c r="J18" s="76">
        <f>分析係数表!G21</f>
        <v>0.28516992623231124</v>
      </c>
      <c r="K18" s="78">
        <f t="shared" si="3"/>
        <v>9.8894296582998959E-4</v>
      </c>
      <c r="L18" s="79"/>
      <c r="M18" s="80"/>
      <c r="N18" s="81">
        <f>分析係数表!H21</f>
        <v>9.0743137605549761E-4</v>
      </c>
      <c r="O18" s="82">
        <f t="shared" si="4"/>
        <v>1.6850432481778355E-2</v>
      </c>
      <c r="P18" s="76">
        <f>分析係数表!C21</f>
        <v>0.1872140973927936</v>
      </c>
      <c r="Q18" s="82">
        <f t="shared" si="5"/>
        <v>3.1546385077543459E-3</v>
      </c>
      <c r="R18" s="83">
        <v>8.8265044055249424E-3</v>
      </c>
      <c r="S18" s="84">
        <f t="shared" si="6"/>
        <v>1.2294412045352136E-2</v>
      </c>
      <c r="T18" s="85">
        <f>分析係数表!F21</f>
        <v>0.425556514517416</v>
      </c>
      <c r="U18" s="86">
        <f t="shared" si="7"/>
        <v>5.2319671380609903E-3</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投入係数表!D19</f>
        <v>0</v>
      </c>
      <c r="E19" s="77">
        <f t="shared" si="0"/>
        <v>0</v>
      </c>
      <c r="F19" s="76">
        <f>分析係数表!C22</f>
        <v>8.038175161462835E-2</v>
      </c>
      <c r="G19" s="77">
        <f t="shared" si="1"/>
        <v>0</v>
      </c>
      <c r="H19" s="77">
        <v>4.0470904526119155E-4</v>
      </c>
      <c r="I19" s="77">
        <f t="shared" si="2"/>
        <v>4.0470904526119155E-4</v>
      </c>
      <c r="J19" s="76">
        <f>分析係数表!G22</f>
        <v>0.19463811255169108</v>
      </c>
      <c r="K19" s="78">
        <f t="shared" si="3"/>
        <v>7.8771804702235248E-5</v>
      </c>
      <c r="L19" s="79"/>
      <c r="M19" s="80"/>
      <c r="N19" s="81">
        <f>分析係数表!H22</f>
        <v>4.3379646269970129E-5</v>
      </c>
      <c r="O19" s="82">
        <f t="shared" si="4"/>
        <v>8.0553286986062382E-4</v>
      </c>
      <c r="P19" s="76">
        <f>分析係数表!C22</f>
        <v>8.038175161462835E-2</v>
      </c>
      <c r="Q19" s="82">
        <f t="shared" si="5"/>
        <v>6.4750143062555402E-5</v>
      </c>
      <c r="R19" s="83">
        <v>1.2418801215276995E-3</v>
      </c>
      <c r="S19" s="84">
        <f t="shared" si="6"/>
        <v>1.646589166788891E-3</v>
      </c>
      <c r="T19" s="85">
        <f>分析係数表!F22</f>
        <v>0.41254969334958147</v>
      </c>
      <c r="U19" s="86">
        <f t="shared" si="7"/>
        <v>6.7929985583149981E-4</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4.7674394338689986E-4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投入係数表!D21</f>
        <v>0</v>
      </c>
      <c r="E21" s="77">
        <f t="shared" si="0"/>
        <v>0</v>
      </c>
      <c r="F21" s="76">
        <f>分析係数表!C24</f>
        <v>0.43147437344773087</v>
      </c>
      <c r="G21" s="77">
        <f t="shared" si="1"/>
        <v>0</v>
      </c>
      <c r="H21" s="77">
        <v>2.4600046780709956E-3</v>
      </c>
      <c r="I21" s="77">
        <f t="shared" si="2"/>
        <v>2.4600046780709956E-3</v>
      </c>
      <c r="J21" s="76">
        <f>分析係数表!G24</f>
        <v>0.20829056454796685</v>
      </c>
      <c r="K21" s="78">
        <f t="shared" si="3"/>
        <v>5.1239576318604714E-4</v>
      </c>
      <c r="L21" s="79"/>
      <c r="M21" s="80"/>
      <c r="N21" s="81">
        <f>分析係数表!H24</f>
        <v>3.3906948002854204E-4</v>
      </c>
      <c r="O21" s="82">
        <f t="shared" si="4"/>
        <v>6.2963079419718149E-3</v>
      </c>
      <c r="P21" s="76">
        <f>分析係数表!C24</f>
        <v>0.43147437344773087</v>
      </c>
      <c r="Q21" s="82">
        <f t="shared" si="5"/>
        <v>2.7166955242962608E-3</v>
      </c>
      <c r="R21" s="83">
        <v>1.1767185543721772E-2</v>
      </c>
      <c r="S21" s="84">
        <f t="shared" si="6"/>
        <v>1.4227190221792767E-2</v>
      </c>
      <c r="T21" s="85">
        <f>分析係数表!F24</f>
        <v>0.39163047769443349</v>
      </c>
      <c r="U21" s="86">
        <f t="shared" si="7"/>
        <v>5.5718013028102746E-3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投入係数表!D22</f>
        <v>0</v>
      </c>
      <c r="E22" s="77">
        <f t="shared" si="0"/>
        <v>0</v>
      </c>
      <c r="F22" s="76">
        <f>分析係数表!C25</f>
        <v>2.0402938023075357E-2</v>
      </c>
      <c r="G22" s="77">
        <f t="shared" si="1"/>
        <v>0</v>
      </c>
      <c r="H22" s="77">
        <v>1.7332880068161546E-4</v>
      </c>
      <c r="I22" s="77">
        <f t="shared" si="2"/>
        <v>1.7332880068161546E-4</v>
      </c>
      <c r="J22" s="76">
        <f>分析係数表!G25</f>
        <v>0.19686528023418917</v>
      </c>
      <c r="K22" s="78">
        <f t="shared" si="3"/>
        <v>3.4122422918842148E-5</v>
      </c>
      <c r="L22" s="79"/>
      <c r="M22" s="80"/>
      <c r="N22" s="81">
        <f>分析係数表!H25</f>
        <v>5.1170276620495381E-4</v>
      </c>
      <c r="O22" s="82">
        <f t="shared" si="4"/>
        <v>9.5019999750906251E-3</v>
      </c>
      <c r="P22" s="76">
        <f>分析係数表!C25</f>
        <v>2.0402938023075357E-2</v>
      </c>
      <c r="Q22" s="82">
        <f t="shared" si="5"/>
        <v>1.938687165870376E-4</v>
      </c>
      <c r="R22" s="83">
        <v>2.353387157834281E-3</v>
      </c>
      <c r="S22" s="84">
        <f t="shared" si="6"/>
        <v>2.5267159585158966E-3</v>
      </c>
      <c r="T22" s="85">
        <f>分析係数表!F25</f>
        <v>0.34975910227480639</v>
      </c>
      <c r="U22" s="86">
        <f t="shared" si="7"/>
        <v>8.8374190535394693E-4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投入係数表!D23</f>
        <v>0</v>
      </c>
      <c r="E23" s="77">
        <f t="shared" si="0"/>
        <v>0</v>
      </c>
      <c r="F23" s="76">
        <f>分析係数表!C26</f>
        <v>0.47286916478187335</v>
      </c>
      <c r="G23" s="77">
        <f t="shared" si="1"/>
        <v>0</v>
      </c>
      <c r="H23" s="77">
        <v>2.7727009399255167E-3</v>
      </c>
      <c r="I23" s="77">
        <f t="shared" si="2"/>
        <v>2.7727009399255167E-3</v>
      </c>
      <c r="J23" s="76">
        <f>分析係数表!G26</f>
        <v>0.19643719482749369</v>
      </c>
      <c r="K23" s="78">
        <f t="shared" si="3"/>
        <v>5.4466159473452356E-4</v>
      </c>
      <c r="L23" s="79"/>
      <c r="M23" s="80"/>
      <c r="N23" s="81">
        <f>分析係数表!H26</f>
        <v>1.0239367117519889E-2</v>
      </c>
      <c r="O23" s="82">
        <f t="shared" si="4"/>
        <v>0.19013863617975463</v>
      </c>
      <c r="P23" s="76">
        <f>分析係数表!C26</f>
        <v>0.47286916478187335</v>
      </c>
      <c r="Q23" s="82">
        <f t="shared" si="5"/>
        <v>8.9910698083085064E-2</v>
      </c>
      <c r="R23" s="83">
        <v>0.10369153635152306</v>
      </c>
      <c r="S23" s="84">
        <f t="shared" si="6"/>
        <v>0.10646423729144858</v>
      </c>
      <c r="T23" s="85">
        <f>分析係数表!F26</f>
        <v>0.33423527698357336</v>
      </c>
      <c r="U23" s="86">
        <f t="shared" si="7"/>
        <v>3.5584103839952197E-2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投入係数表!D24</f>
        <v>0</v>
      </c>
      <c r="E24" s="77">
        <f t="shared" si="0"/>
        <v>0</v>
      </c>
      <c r="F24" s="76">
        <f>分析係数表!C27</f>
        <v>1</v>
      </c>
      <c r="G24" s="77">
        <f t="shared" si="1"/>
        <v>0</v>
      </c>
      <c r="H24" s="77">
        <v>2.1994468511481735E-3</v>
      </c>
      <c r="I24" s="77">
        <f t="shared" si="2"/>
        <v>2.1994468511481735E-3</v>
      </c>
      <c r="J24" s="76">
        <f>分析係数表!G27</f>
        <v>0.17103446822411195</v>
      </c>
      <c r="K24" s="78">
        <f t="shared" si="3"/>
        <v>3.7618122257332534E-4</v>
      </c>
      <c r="L24" s="79"/>
      <c r="M24" s="80"/>
      <c r="N24" s="81">
        <f>分析係数表!H27</f>
        <v>1.1068892190070134E-2</v>
      </c>
      <c r="O24" s="82">
        <f t="shared" si="4"/>
        <v>0.20554239738504859</v>
      </c>
      <c r="P24" s="76">
        <f>分析係数表!C27</f>
        <v>1</v>
      </c>
      <c r="Q24" s="82">
        <f t="shared" si="5"/>
        <v>0.20554239738504859</v>
      </c>
      <c r="R24" s="83">
        <v>0.21444083070970549</v>
      </c>
      <c r="S24" s="84">
        <f t="shared" si="6"/>
        <v>0.21664027756085366</v>
      </c>
      <c r="T24" s="85">
        <f>分析係数表!F27</f>
        <v>0.3217420626139369</v>
      </c>
      <c r="U24" s="86">
        <f t="shared" si="7"/>
        <v>6.9702289747684845E-2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投入係数表!D25</f>
        <v>0</v>
      </c>
      <c r="E25" s="77">
        <f t="shared" si="0"/>
        <v>0</v>
      </c>
      <c r="F25" s="76">
        <f>分析係数表!C28</f>
        <v>0.16320886633176235</v>
      </c>
      <c r="G25" s="77">
        <f t="shared" si="1"/>
        <v>0</v>
      </c>
      <c r="H25" s="77">
        <v>1.0341053781428251E-2</v>
      </c>
      <c r="I25" s="77">
        <f t="shared" si="2"/>
        <v>1.0341053781428251E-2</v>
      </c>
      <c r="J25" s="76">
        <f>分析係数表!G28</f>
        <v>0.12483282142099486</v>
      </c>
      <c r="K25" s="78">
        <f t="shared" si="3"/>
        <v>1.2909029200019364E-3</v>
      </c>
      <c r="L25" s="79"/>
      <c r="M25" s="80"/>
      <c r="N25" s="81">
        <f>分析係数表!H28</f>
        <v>1.8347819774390428E-2</v>
      </c>
      <c r="O25" s="82">
        <f t="shared" si="4"/>
        <v>0.34070752505839652</v>
      </c>
      <c r="P25" s="76">
        <f>分析係数表!C28</f>
        <v>0.16320886633176235</v>
      </c>
      <c r="Q25" s="82">
        <f t="shared" si="5"/>
        <v>5.5606488915481408E-2</v>
      </c>
      <c r="R25" s="83">
        <v>6.7789662453406327E-2</v>
      </c>
      <c r="S25" s="84">
        <f t="shared" si="6"/>
        <v>7.8130716234834585E-2</v>
      </c>
      <c r="T25" s="85">
        <f>分析係数表!F28</f>
        <v>0.21296475644963428</v>
      </c>
      <c r="U25" s="86">
        <f t="shared" si="7"/>
        <v>1.6639088954187035E-2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投入係数表!D26</f>
        <v>0</v>
      </c>
      <c r="E26" s="77">
        <f t="shared" si="0"/>
        <v>0</v>
      </c>
      <c r="F26" s="76">
        <f>分析係数表!C29</f>
        <v>0.17511419896605485</v>
      </c>
      <c r="G26" s="77">
        <f t="shared" si="1"/>
        <v>0</v>
      </c>
      <c r="H26" s="77">
        <v>5.8924725226825354E-3</v>
      </c>
      <c r="I26" s="77">
        <f t="shared" si="2"/>
        <v>5.8924725226825354E-3</v>
      </c>
      <c r="J26" s="76">
        <f>分析係数表!G29</f>
        <v>0.26067586141523297</v>
      </c>
      <c r="K26" s="78">
        <f t="shared" si="3"/>
        <v>1.5360253507158608E-3</v>
      </c>
      <c r="L26" s="79"/>
      <c r="M26" s="80"/>
      <c r="N26" s="81">
        <f>分析係数表!H29</f>
        <v>9.8560326923179068E-3</v>
      </c>
      <c r="O26" s="82">
        <f t="shared" si="4"/>
        <v>0.18302035592159849</v>
      </c>
      <c r="P26" s="76">
        <f>分析係数表!C29</f>
        <v>0.17511419896605485</v>
      </c>
      <c r="Q26" s="82">
        <f t="shared" si="5"/>
        <v>3.2049463021692974E-2</v>
      </c>
      <c r="R26" s="83">
        <v>4.5009728667451718E-2</v>
      </c>
      <c r="S26" s="84">
        <f t="shared" si="6"/>
        <v>5.090220119013425E-2</v>
      </c>
      <c r="T26" s="85">
        <f>分析係数表!F29</f>
        <v>0.43490212806294137</v>
      </c>
      <c r="U26" s="86">
        <f t="shared" si="7"/>
        <v>2.2137475620677371E-2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投入係数表!D27</f>
        <v>0</v>
      </c>
      <c r="E27" s="77">
        <f t="shared" si="0"/>
        <v>0</v>
      </c>
      <c r="F27" s="76">
        <f>分析係数表!C30</f>
        <v>1</v>
      </c>
      <c r="G27" s="77">
        <f t="shared" si="1"/>
        <v>0</v>
      </c>
      <c r="H27" s="77">
        <v>3.3847278241845795E-2</v>
      </c>
      <c r="I27" s="77">
        <f t="shared" si="2"/>
        <v>3.3847278241845795E-2</v>
      </c>
      <c r="J27" s="76">
        <f>分析係数表!G30</f>
        <v>0.34449040627670319</v>
      </c>
      <c r="K27" s="78">
        <f t="shared" si="3"/>
        <v>1.1660062632894075E-2</v>
      </c>
      <c r="L27" s="79"/>
      <c r="M27" s="80"/>
      <c r="N27" s="81">
        <f>分析係数表!H30</f>
        <v>0</v>
      </c>
      <c r="O27" s="82">
        <f t="shared" si="4"/>
        <v>0</v>
      </c>
      <c r="P27" s="76">
        <f>分析係数表!C30</f>
        <v>1</v>
      </c>
      <c r="Q27" s="82">
        <f t="shared" si="5"/>
        <v>0</v>
      </c>
      <c r="R27" s="83">
        <v>6.2332629104126583E-2</v>
      </c>
      <c r="S27" s="84">
        <f t="shared" si="6"/>
        <v>9.6179907345972371E-2</v>
      </c>
      <c r="T27" s="85">
        <f>分析係数表!F30</f>
        <v>0.43986930008545017</v>
      </c>
      <c r="U27" s="86">
        <f t="shared" si="7"/>
        <v>4.2306588526556312E-2</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投入係数表!D28</f>
        <v>0</v>
      </c>
      <c r="E28" s="77">
        <f t="shared" si="0"/>
        <v>0</v>
      </c>
      <c r="F28" s="76">
        <f>分析係数表!C31</f>
        <v>0.18996181002708823</v>
      </c>
      <c r="G28" s="77">
        <f t="shared" si="1"/>
        <v>0</v>
      </c>
      <c r="H28" s="77">
        <v>2.6817471069490523E-2</v>
      </c>
      <c r="I28" s="77">
        <f t="shared" si="2"/>
        <v>2.6817471069490523E-2</v>
      </c>
      <c r="J28" s="76">
        <f>分析係数表!G31</f>
        <v>7.0838389091119197E-2</v>
      </c>
      <c r="K28" s="78">
        <f t="shared" si="3"/>
        <v>1.8997064500604021E-3</v>
      </c>
      <c r="L28" s="79"/>
      <c r="M28" s="80"/>
      <c r="N28" s="81">
        <f>分析係数表!H31</f>
        <v>2.3010689098960483E-2</v>
      </c>
      <c r="O28" s="82">
        <f t="shared" si="4"/>
        <v>0.42729408884525177</v>
      </c>
      <c r="P28" s="76">
        <f>分析係数表!C31</f>
        <v>0.18996181002708823</v>
      </c>
      <c r="Q28" s="82">
        <f t="shared" si="5"/>
        <v>8.1169558530919478E-2</v>
      </c>
      <c r="R28" s="83">
        <v>0.11201011583438684</v>
      </c>
      <c r="S28" s="84">
        <f t="shared" si="6"/>
        <v>0.13882758690387736</v>
      </c>
      <c r="T28" s="85">
        <f>分析係数表!F31</f>
        <v>0.34223146703645924</v>
      </c>
      <c r="U28" s="86">
        <f t="shared" si="7"/>
        <v>4.7511168731245487E-2</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投入係数表!D29</f>
        <v>0</v>
      </c>
      <c r="E29" s="77">
        <f t="shared" si="0"/>
        <v>0</v>
      </c>
      <c r="F29" s="76">
        <f>分析係数表!C32</f>
        <v>1</v>
      </c>
      <c r="G29" s="77">
        <f t="shared" si="1"/>
        <v>0</v>
      </c>
      <c r="H29" s="77">
        <v>1.8653002399240406E-2</v>
      </c>
      <c r="I29" s="77">
        <f t="shared" si="2"/>
        <v>1.8653002399240406E-2</v>
      </c>
      <c r="J29" s="76">
        <f>分析係数表!G32</f>
        <v>0.14032906064664244</v>
      </c>
      <c r="K29" s="78">
        <f t="shared" si="3"/>
        <v>2.617558304924974E-3</v>
      </c>
      <c r="L29" s="79"/>
      <c r="M29" s="80"/>
      <c r="N29" s="81">
        <f>分析係数表!H32</f>
        <v>6.1785010473086027E-3</v>
      </c>
      <c r="O29" s="82">
        <f t="shared" si="4"/>
        <v>0.114730895893006</v>
      </c>
      <c r="P29" s="76">
        <f>分析係数表!C32</f>
        <v>1</v>
      </c>
      <c r="Q29" s="82">
        <f t="shared" si="5"/>
        <v>0.114730895893006</v>
      </c>
      <c r="R29" s="83">
        <v>0.15797708297107593</v>
      </c>
      <c r="S29" s="84">
        <f t="shared" si="6"/>
        <v>0.17663008537031633</v>
      </c>
      <c r="T29" s="85">
        <f>分析係数表!F32</f>
        <v>0.48206428161469295</v>
      </c>
      <c r="U29" s="86">
        <f t="shared" si="7"/>
        <v>8.5147055215583425E-2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投入係数表!D30</f>
        <v>0</v>
      </c>
      <c r="E30" s="77">
        <f t="shared" si="0"/>
        <v>0</v>
      </c>
      <c r="F30" s="76">
        <f>分析係数表!C33</f>
        <v>0.86409315680331789</v>
      </c>
      <c r="G30" s="77">
        <f t="shared" si="1"/>
        <v>0</v>
      </c>
      <c r="H30" s="77">
        <v>2.8701670486803419E-2</v>
      </c>
      <c r="I30" s="77">
        <f t="shared" si="2"/>
        <v>2.8701670486803419E-2</v>
      </c>
      <c r="J30" s="76">
        <f>分析係数表!G33</f>
        <v>0.50769230769230766</v>
      </c>
      <c r="K30" s="78">
        <f t="shared" si="3"/>
        <v>1.4571617324069428E-2</v>
      </c>
      <c r="L30" s="79"/>
      <c r="M30" s="80"/>
      <c r="N30" s="81">
        <f>分析係数表!H33</f>
        <v>9.5612281574628043E-4</v>
      </c>
      <c r="O30" s="82">
        <f t="shared" si="4"/>
        <v>1.7754602029581099E-2</v>
      </c>
      <c r="P30" s="76">
        <f>分析係数表!C33</f>
        <v>0.86409315680331789</v>
      </c>
      <c r="Q30" s="82">
        <f t="shared" si="5"/>
        <v>1.5341630115527327E-2</v>
      </c>
      <c r="R30" s="83">
        <v>5.1957454005690532E-2</v>
      </c>
      <c r="S30" s="84">
        <f t="shared" si="6"/>
        <v>8.0659124492493947E-2</v>
      </c>
      <c r="T30" s="85">
        <f>分析係数表!F33</f>
        <v>0.64348226623675731</v>
      </c>
      <c r="U30" s="86">
        <f t="shared" si="7"/>
        <v>5.1902716221102742E-2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投入係数表!D31</f>
        <v>5.8823529411764705E-2</v>
      </c>
      <c r="E31" s="77">
        <f t="shared" si="0"/>
        <v>5.8823529411764701</v>
      </c>
      <c r="F31" s="76">
        <f>分析係数表!C34</f>
        <v>0.40150848192581112</v>
      </c>
      <c r="G31" s="77">
        <f t="shared" si="1"/>
        <v>2.3618145995635946</v>
      </c>
      <c r="H31" s="77">
        <v>2.409129539440181</v>
      </c>
      <c r="I31" s="77">
        <f t="shared" si="2"/>
        <v>2.409129539440181</v>
      </c>
      <c r="J31" s="76">
        <f>分析係数表!G34</f>
        <v>0.42480512041441487</v>
      </c>
      <c r="K31" s="78">
        <f t="shared" si="3"/>
        <v>1.02341056409581</v>
      </c>
      <c r="L31" s="79"/>
      <c r="M31" s="80"/>
      <c r="N31" s="81">
        <f>分析係数表!H34</f>
        <v>0.15672180898436738</v>
      </c>
      <c r="O31" s="82">
        <f t="shared" si="4"/>
        <v>2.9102258643431971</v>
      </c>
      <c r="P31" s="76">
        <f>分析係数表!C34</f>
        <v>0.40150848192581112</v>
      </c>
      <c r="Q31" s="82">
        <f t="shared" si="5"/>
        <v>1.1684803688536687</v>
      </c>
      <c r="R31" s="83">
        <v>1.2753781336691969</v>
      </c>
      <c r="S31" s="84">
        <f t="shared" si="6"/>
        <v>3.684507673109378</v>
      </c>
      <c r="T31" s="85">
        <f>分析係数表!F34</f>
        <v>0.69808980649017505</v>
      </c>
      <c r="U31" s="86">
        <f t="shared" si="7"/>
        <v>2.572117248532491</v>
      </c>
      <c r="V31" s="87">
        <f>分析係数表!D34</f>
        <v>0.1643762608024307</v>
      </c>
      <c r="W31" s="167">
        <f t="shared" si="8"/>
        <v>1</v>
      </c>
      <c r="X31" s="76">
        <f>分析係数表!E34</f>
        <v>0.12280028889497671</v>
      </c>
      <c r="Y31" s="166">
        <f t="shared" si="9"/>
        <v>0</v>
      </c>
    </row>
    <row r="32" spans="1:25" x14ac:dyDescent="0.2">
      <c r="A32" s="6" t="s">
        <v>20</v>
      </c>
      <c r="B32" s="5" t="s">
        <v>37</v>
      </c>
      <c r="C32" s="90"/>
      <c r="D32" s="76">
        <f>投入係数表!D32</f>
        <v>0</v>
      </c>
      <c r="E32" s="77">
        <f t="shared" si="0"/>
        <v>0</v>
      </c>
      <c r="F32" s="76">
        <f>分析係数表!C35</f>
        <v>0.54799934277091245</v>
      </c>
      <c r="G32" s="77">
        <f t="shared" si="1"/>
        <v>0</v>
      </c>
      <c r="H32" s="77">
        <v>7.5890297998720629E-2</v>
      </c>
      <c r="I32" s="77">
        <f t="shared" si="2"/>
        <v>7.5890297998720629E-2</v>
      </c>
      <c r="J32" s="76">
        <f>分析係数表!G35</f>
        <v>0.31370112289734142</v>
      </c>
      <c r="K32" s="78">
        <f t="shared" si="3"/>
        <v>2.3806871699212525E-2</v>
      </c>
      <c r="L32" s="79"/>
      <c r="M32" s="80"/>
      <c r="N32" s="81">
        <f>分析係数表!H35</f>
        <v>5.7539116932049765E-2</v>
      </c>
      <c r="O32" s="82">
        <f t="shared" si="4"/>
        <v>1.068465374361661</v>
      </c>
      <c r="P32" s="76">
        <f>分析係数表!C35</f>
        <v>0.54799934277091245</v>
      </c>
      <c r="Q32" s="82">
        <f t="shared" si="5"/>
        <v>0.58551832292366712</v>
      </c>
      <c r="R32" s="83">
        <v>0.8115818172697552</v>
      </c>
      <c r="S32" s="84">
        <f t="shared" si="6"/>
        <v>0.8874721152684758</v>
      </c>
      <c r="T32" s="85">
        <f>分析係数表!F35</f>
        <v>0.64107230038613461</v>
      </c>
      <c r="U32" s="86">
        <f t="shared" si="7"/>
        <v>0.56893379046371062</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投入係数表!D33</f>
        <v>0</v>
      </c>
      <c r="E33" s="77">
        <f t="shared" si="0"/>
        <v>0</v>
      </c>
      <c r="F33" s="76">
        <f>分析係数表!C36</f>
        <v>1</v>
      </c>
      <c r="G33" s="77">
        <f t="shared" si="1"/>
        <v>0</v>
      </c>
      <c r="H33" s="77">
        <v>0.14339711362430196</v>
      </c>
      <c r="I33" s="77">
        <f t="shared" si="2"/>
        <v>0.14339711362430196</v>
      </c>
      <c r="J33" s="76">
        <f>分析係数表!G36</f>
        <v>7.1688905781264842E-2</v>
      </c>
      <c r="K33" s="78">
        <f t="shared" si="3"/>
        <v>1.0279982167917912E-2</v>
      </c>
      <c r="L33" s="79"/>
      <c r="M33" s="80"/>
      <c r="N33" s="81">
        <f>分析係数表!H36</f>
        <v>0.19452761335809809</v>
      </c>
      <c r="O33" s="82">
        <f t="shared" si="4"/>
        <v>3.6122559801498926</v>
      </c>
      <c r="P33" s="76">
        <f>分析係数表!C36</f>
        <v>1</v>
      </c>
      <c r="Q33" s="82">
        <f t="shared" si="5"/>
        <v>3.6122559801498926</v>
      </c>
      <c r="R33" s="83">
        <v>3.8579448940422645</v>
      </c>
      <c r="S33" s="84">
        <f t="shared" si="6"/>
        <v>4.0013420076665662</v>
      </c>
      <c r="T33" s="85">
        <f>分析係数表!F36</f>
        <v>0.82458021691620631</v>
      </c>
      <c r="U33" s="86">
        <f t="shared" si="7"/>
        <v>3.2994274606376255</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投入係数表!D34</f>
        <v>5.8823529411764705E-2</v>
      </c>
      <c r="E34" s="77">
        <f t="shared" si="0"/>
        <v>5.8823529411764701</v>
      </c>
      <c r="F34" s="76">
        <f>分析係数表!C37</f>
        <v>0.69131042420256494</v>
      </c>
      <c r="G34" s="77">
        <f t="shared" si="1"/>
        <v>4.0665319070739114</v>
      </c>
      <c r="H34" s="77">
        <v>4.2703478632973981</v>
      </c>
      <c r="I34" s="77">
        <f t="shared" si="2"/>
        <v>4.2703478632973981</v>
      </c>
      <c r="J34" s="76">
        <f>分析係数表!G37</f>
        <v>0.4182361073997049</v>
      </c>
      <c r="K34" s="78">
        <f t="shared" si="3"/>
        <v>1.7860136675881511</v>
      </c>
      <c r="L34" s="79"/>
      <c r="M34" s="80"/>
      <c r="N34" s="81">
        <f>分析係数表!H37</f>
        <v>4.8668421919292611E-2</v>
      </c>
      <c r="O34" s="82">
        <f t="shared" si="4"/>
        <v>0.90374212219832528</v>
      </c>
      <c r="P34" s="76">
        <f>分析係数表!C37</f>
        <v>0.69131042420256494</v>
      </c>
      <c r="Q34" s="82">
        <f t="shared" si="5"/>
        <v>0.62476634986665058</v>
      </c>
      <c r="R34" s="83">
        <v>0.75753098133076591</v>
      </c>
      <c r="S34" s="84">
        <f t="shared" si="6"/>
        <v>5.0278788446281641</v>
      </c>
      <c r="T34" s="85">
        <f>分析係数表!F37</f>
        <v>0.69719766239499947</v>
      </c>
      <c r="U34" s="86">
        <f t="shared" si="7"/>
        <v>3.505425377280027</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投入係数表!D35</f>
        <v>0</v>
      </c>
      <c r="E35" s="77">
        <f t="shared" si="0"/>
        <v>0</v>
      </c>
      <c r="F35" s="76">
        <f>分析係数表!C38</f>
        <v>0.16493332646861969</v>
      </c>
      <c r="G35" s="77">
        <f t="shared" si="1"/>
        <v>0</v>
      </c>
      <c r="H35" s="77">
        <v>2.6742572794042248E-2</v>
      </c>
      <c r="I35" s="77">
        <f t="shared" si="2"/>
        <v>2.6742572794042248E-2</v>
      </c>
      <c r="J35" s="76">
        <f>分析係数表!G38</f>
        <v>0.22742119554523632</v>
      </c>
      <c r="K35" s="78">
        <f t="shared" si="3"/>
        <v>6.081827876776599E-3</v>
      </c>
      <c r="L35" s="79"/>
      <c r="M35" s="80"/>
      <c r="N35" s="81">
        <f>分析係数表!H38</f>
        <v>4.333006953137588E-2</v>
      </c>
      <c r="O35" s="82">
        <f t="shared" si="4"/>
        <v>0.80461226086649751</v>
      </c>
      <c r="P35" s="76">
        <f>分析係数表!C38</f>
        <v>0.16493332646861969</v>
      </c>
      <c r="Q35" s="82">
        <f t="shared" si="5"/>
        <v>0.13270737670214822</v>
      </c>
      <c r="R35" s="83">
        <v>0.17414788480086252</v>
      </c>
      <c r="S35" s="84">
        <f t="shared" si="6"/>
        <v>0.20089045759490476</v>
      </c>
      <c r="T35" s="85">
        <f>分析係数表!F38</f>
        <v>0.45295344535830939</v>
      </c>
      <c r="U35" s="86">
        <f t="shared" si="7"/>
        <v>9.0994024907219459E-2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投入係数表!D36</f>
        <v>0</v>
      </c>
      <c r="E36" s="77">
        <f t="shared" si="0"/>
        <v>0</v>
      </c>
      <c r="F36" s="76">
        <f>分析係数表!C39</f>
        <v>1</v>
      </c>
      <c r="G36" s="77">
        <f t="shared" si="1"/>
        <v>0</v>
      </c>
      <c r="H36" s="77">
        <v>4.6229680824856224E-3</v>
      </c>
      <c r="I36" s="77">
        <f t="shared" si="2"/>
        <v>4.6229680824856224E-3</v>
      </c>
      <c r="J36" s="76">
        <f>分析係数表!G39</f>
        <v>0.35098455975764681</v>
      </c>
      <c r="K36" s="78">
        <f t="shared" si="3"/>
        <v>1.6225904172048689E-3</v>
      </c>
      <c r="L36" s="79"/>
      <c r="M36" s="80"/>
      <c r="N36" s="81">
        <f>分析係数表!H39</f>
        <v>3.8129823772400278E-3</v>
      </c>
      <c r="O36" s="82">
        <f t="shared" si="4"/>
        <v>7.0804695316116481E-2</v>
      </c>
      <c r="P36" s="76">
        <f>分析係数表!C39</f>
        <v>1</v>
      </c>
      <c r="Q36" s="82">
        <f t="shared" si="5"/>
        <v>7.0804695316116481E-2</v>
      </c>
      <c r="R36" s="83">
        <v>9.7976656148933625E-2</v>
      </c>
      <c r="S36" s="84">
        <f t="shared" si="6"/>
        <v>0.10259962423141925</v>
      </c>
      <c r="T36" s="85">
        <f>分析係数表!F39</f>
        <v>0.70174924264634031</v>
      </c>
      <c r="U36" s="86">
        <f t="shared" si="7"/>
        <v>7.1999208600197567E-2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投入係数表!D37</f>
        <v>0</v>
      </c>
      <c r="E37" s="77">
        <f t="shared" si="0"/>
        <v>0</v>
      </c>
      <c r="F37" s="76">
        <f>分析係数表!C40</f>
        <v>0.986418220166009</v>
      </c>
      <c r="G37" s="77">
        <f t="shared" si="1"/>
        <v>0</v>
      </c>
      <c r="H37" s="77">
        <v>6.6939956905107166E-3</v>
      </c>
      <c r="I37" s="77">
        <f t="shared" si="2"/>
        <v>6.6939956905107166E-3</v>
      </c>
      <c r="J37" s="76">
        <f>分析係数表!G40</f>
        <v>0.50833339863186511</v>
      </c>
      <c r="K37" s="78">
        <f t="shared" si="3"/>
        <v>3.4027815797843712E-3</v>
      </c>
      <c r="L37" s="79"/>
      <c r="M37" s="80"/>
      <c r="N37" s="81">
        <f>分析係数表!H40</f>
        <v>2.8557086729192376E-2</v>
      </c>
      <c r="O37" s="82">
        <f t="shared" si="4"/>
        <v>0.53028722006314577</v>
      </c>
      <c r="P37" s="76">
        <f>分析係数表!C40</f>
        <v>0.986418220166009</v>
      </c>
      <c r="Q37" s="82">
        <f t="shared" si="5"/>
        <v>0.52308497579146895</v>
      </c>
      <c r="R37" s="83">
        <v>0.52575225700357164</v>
      </c>
      <c r="S37" s="84">
        <f t="shared" si="6"/>
        <v>0.53244625269408241</v>
      </c>
      <c r="T37" s="85">
        <f>分析係数表!F40</f>
        <v>0.70189391861713379</v>
      </c>
      <c r="U37" s="86">
        <f t="shared" si="7"/>
        <v>0.37372078675645815</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投入係数表!D38</f>
        <v>0</v>
      </c>
      <c r="E38" s="77">
        <f t="shared" si="0"/>
        <v>0</v>
      </c>
      <c r="F38" s="76">
        <f>分析係数表!C41</f>
        <v>0.80184103858729516</v>
      </c>
      <c r="G38" s="77">
        <f t="shared" si="1"/>
        <v>0</v>
      </c>
      <c r="H38" s="77">
        <v>5.2615557784571887E-3</v>
      </c>
      <c r="I38" s="77">
        <f t="shared" si="2"/>
        <v>5.2615557784571887E-3</v>
      </c>
      <c r="J38" s="76">
        <f>分析係数表!G41</f>
        <v>0.44493407945472047</v>
      </c>
      <c r="K38" s="78">
        <f t="shared" si="3"/>
        <v>2.3410454767875143E-3</v>
      </c>
      <c r="L38" s="79"/>
      <c r="M38" s="80"/>
      <c r="N38" s="81">
        <f>分析係数表!H41</f>
        <v>5.1019775806905684E-2</v>
      </c>
      <c r="O38" s="82">
        <f t="shared" si="4"/>
        <v>0.94740529163403575</v>
      </c>
      <c r="P38" s="76">
        <f>分析係数表!C41</f>
        <v>0.80184103858729516</v>
      </c>
      <c r="Q38" s="82">
        <f t="shared" si="5"/>
        <v>0.75966844300693448</v>
      </c>
      <c r="R38" s="83">
        <v>0.77404095822599217</v>
      </c>
      <c r="S38" s="84">
        <f t="shared" si="6"/>
        <v>0.77930251400444939</v>
      </c>
      <c r="T38" s="85">
        <f>分析係数表!F41</f>
        <v>0.54844555184325272</v>
      </c>
      <c r="U38" s="86">
        <f t="shared" si="7"/>
        <v>0.4274049973460044</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投入係数表!D39</f>
        <v>0</v>
      </c>
      <c r="E39" s="77">
        <f>$C$6*D39</f>
        <v>0</v>
      </c>
      <c r="F39" s="76">
        <f>分析係数表!C42</f>
        <v>0.44131191733123665</v>
      </c>
      <c r="G39" s="77">
        <f>E39*F39</f>
        <v>0</v>
      </c>
      <c r="H39" s="77">
        <v>3.9289677564726721E-3</v>
      </c>
      <c r="I39" s="77">
        <f>C39+H39</f>
        <v>3.9289677564726721E-3</v>
      </c>
      <c r="J39" s="76">
        <f>分析係数表!G42</f>
        <v>0.48534983581712554</v>
      </c>
      <c r="K39" s="78">
        <f>I39*J39</f>
        <v>1.9069238555347915E-3</v>
      </c>
      <c r="L39" s="79"/>
      <c r="M39" s="80"/>
      <c r="N39" s="81">
        <f>分析係数表!H42</f>
        <v>1.2950152359941286E-2</v>
      </c>
      <c r="O39" s="82">
        <f t="shared" si="4"/>
        <v>0.24047622082288175</v>
      </c>
      <c r="P39" s="76">
        <f>分析係数表!C42</f>
        <v>0.44131191733123665</v>
      </c>
      <c r="Q39" s="82">
        <f>O39*P39</f>
        <v>0.1061250220839158</v>
      </c>
      <c r="R39" s="83">
        <v>0.11217239022881909</v>
      </c>
      <c r="S39" s="84">
        <f>I39+R39</f>
        <v>0.11610135798529175</v>
      </c>
      <c r="T39" s="85">
        <f>分析係数表!F42</f>
        <v>0.55380146501641825</v>
      </c>
      <c r="U39" s="86">
        <f t="shared" si="7"/>
        <v>6.4297102142650206E-2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投入係数表!D40</f>
        <v>0</v>
      </c>
      <c r="E40" s="77">
        <f>$C$6*D40</f>
        <v>0</v>
      </c>
      <c r="F40" s="76">
        <f>分析係数表!C43</f>
        <v>0.58313408441687564</v>
      </c>
      <c r="G40" s="77">
        <f>E40*F40</f>
        <v>0</v>
      </c>
      <c r="H40" s="77">
        <v>0.33030091879227441</v>
      </c>
      <c r="I40" s="77">
        <f>C40+H40</f>
        <v>0.33030091879227441</v>
      </c>
      <c r="J40" s="76">
        <f>分析係数表!G43</f>
        <v>0.35547453496171444</v>
      </c>
      <c r="K40" s="78">
        <f>I40*J40</f>
        <v>0.11741356550511076</v>
      </c>
      <c r="L40" s="79"/>
      <c r="M40" s="80"/>
      <c r="N40" s="81">
        <f>分析係数表!H43</f>
        <v>3.5303064373624467E-2</v>
      </c>
      <c r="O40" s="82">
        <f t="shared" si="4"/>
        <v>0.65555580104963462</v>
      </c>
      <c r="P40" s="76">
        <f>分析係数表!C43</f>
        <v>0.58313408441687564</v>
      </c>
      <c r="Q40" s="82">
        <f>O40*P40</f>
        <v>0.38227693182925016</v>
      </c>
      <c r="R40" s="83">
        <v>0.78810099450023341</v>
      </c>
      <c r="S40" s="84">
        <f>I40+R40</f>
        <v>1.1184019132925078</v>
      </c>
      <c r="T40" s="85">
        <f>分析係数表!F43</f>
        <v>0.6082654287782493</v>
      </c>
      <c r="U40" s="86">
        <f t="shared" si="7"/>
        <v>0.68028521933528163</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投入係数表!D41</f>
        <v>0</v>
      </c>
      <c r="E41" s="77">
        <f>$C$6*D41</f>
        <v>0</v>
      </c>
      <c r="F41" s="76">
        <f>分析係数表!C44</f>
        <v>0.48869592147894036</v>
      </c>
      <c r="G41" s="77">
        <f>E41*F41</f>
        <v>0</v>
      </c>
      <c r="H41" s="77">
        <v>3.5711311378080939E-3</v>
      </c>
      <c r="I41" s="77">
        <f>C41+H41</f>
        <v>3.5711311378080939E-3</v>
      </c>
      <c r="J41" s="76">
        <f>分析係数表!G44</f>
        <v>0.26651387949759747</v>
      </c>
      <c r="K41" s="78">
        <f>I41*J41</f>
        <v>9.517560137319045E-4</v>
      </c>
      <c r="L41" s="79"/>
      <c r="M41" s="80"/>
      <c r="N41" s="81">
        <f>分析係数表!H44</f>
        <v>0.11648762971842183</v>
      </c>
      <c r="O41" s="82">
        <f t="shared" si="4"/>
        <v>2.1631023472706303</v>
      </c>
      <c r="P41" s="76">
        <f>分析係数表!C44</f>
        <v>0.48869592147894036</v>
      </c>
      <c r="Q41" s="82">
        <f>O41*P41</f>
        <v>1.0570992948526796</v>
      </c>
      <c r="R41" s="83">
        <v>1.0761349720421169</v>
      </c>
      <c r="S41" s="84">
        <f>I41+R41</f>
        <v>1.0797061031799251</v>
      </c>
      <c r="T41" s="85">
        <f>分析係数表!F44</f>
        <v>0.48744292920528731</v>
      </c>
      <c r="U41" s="86">
        <f t="shared" si="7"/>
        <v>0.52629510561484882</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投入係数表!D42</f>
        <v>0</v>
      </c>
      <c r="E42" s="77">
        <f>$C$6*D42</f>
        <v>0</v>
      </c>
      <c r="F42" s="76">
        <f>分析係数表!C45</f>
        <v>1</v>
      </c>
      <c r="G42" s="77">
        <f>E42*F42</f>
        <v>0</v>
      </c>
      <c r="H42" s="77">
        <v>2.4966891641295293E-2</v>
      </c>
      <c r="I42" s="77">
        <f>C42+H42</f>
        <v>2.4966891641295293E-2</v>
      </c>
      <c r="J42" s="76">
        <f>分析係数表!G45</f>
        <v>0</v>
      </c>
      <c r="K42" s="78">
        <f>I42*J42</f>
        <v>0</v>
      </c>
      <c r="L42" s="79"/>
      <c r="M42" s="80"/>
      <c r="N42" s="81">
        <f>分析係数表!H45</f>
        <v>0</v>
      </c>
      <c r="O42" s="82">
        <f t="shared" si="4"/>
        <v>0</v>
      </c>
      <c r="P42" s="76">
        <f>分析係数表!C45</f>
        <v>1</v>
      </c>
      <c r="Q42" s="82">
        <f>O42*P42</f>
        <v>0</v>
      </c>
      <c r="R42" s="83">
        <v>3.038240845472719E-2</v>
      </c>
      <c r="S42" s="84">
        <f>I42+R42</f>
        <v>5.5349300096022486E-2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0.30494810971089692</v>
      </c>
      <c r="G43" s="77">
        <f>E43*F43</f>
        <v>0</v>
      </c>
      <c r="H43" s="77">
        <v>2.4376825704329662E-2</v>
      </c>
      <c r="I43" s="77">
        <f>C43+H43</f>
        <v>2.4376825704329662E-2</v>
      </c>
      <c r="J43" s="76">
        <f>分析係数表!G46</f>
        <v>9.2473281285530198E-3</v>
      </c>
      <c r="K43" s="78">
        <f>I43*J43</f>
        <v>2.2542050602048197E-4</v>
      </c>
      <c r="L43" s="79"/>
      <c r="M43" s="80"/>
      <c r="N43" s="81">
        <f>分析係数表!H46</f>
        <v>2.1824388568312321E-2</v>
      </c>
      <c r="O43" s="82">
        <f t="shared" si="4"/>
        <v>0.40526523077151227</v>
      </c>
      <c r="P43" s="76">
        <f>分析係数表!C46</f>
        <v>0.30494810971089692</v>
      </c>
      <c r="Q43" s="82">
        <f>O43*P43</f>
        <v>0.12358486605532308</v>
      </c>
      <c r="R43" s="83">
        <v>0.14327724990701701</v>
      </c>
      <c r="S43" s="84">
        <f>I43+R43</f>
        <v>0.16765407561134668</v>
      </c>
      <c r="T43" s="85">
        <f>分析係数表!F46</f>
        <v>0.31334798756916549</v>
      </c>
      <c r="U43" s="86">
        <f t="shared" si="7"/>
        <v>5.2534067200584192E-2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投入係数表!D44</f>
        <v>0.26470588235294118</v>
      </c>
      <c r="E44" s="91">
        <f>SUM(E5:E43)</f>
        <v>26.47058823529412</v>
      </c>
      <c r="F44" s="92">
        <f>分析係数表!C47</f>
        <v>0.48015758503444039</v>
      </c>
      <c r="G44" s="91">
        <f>SUM(G5:G43)</f>
        <v>6.8524231140246474</v>
      </c>
      <c r="H44" s="91">
        <f>SUM(H5:H43)</f>
        <v>7.9198522630719825</v>
      </c>
      <c r="I44" s="91">
        <f>SUM(I5:I43)</f>
        <v>107.91985226307204</v>
      </c>
      <c r="J44" s="92">
        <f>分析係数表!G47</f>
        <v>0.24216917805049562</v>
      </c>
      <c r="K44" s="93">
        <f>SUM(K5:K43)</f>
        <v>29.600489694381981</v>
      </c>
      <c r="L44" s="94">
        <f>最終需要_まとめ!$L$33</f>
        <v>0.62733333333333341</v>
      </c>
      <c r="M44" s="91">
        <f>K44*L44</f>
        <v>18.569373868275633</v>
      </c>
      <c r="N44" s="95">
        <f>分析係数表!H47</f>
        <v>1</v>
      </c>
      <c r="O44" s="96">
        <f>SUM(O5:O43)</f>
        <v>18.569373868275633</v>
      </c>
      <c r="P44" s="92">
        <f>分析係数表!C47</f>
        <v>0.48015758503444039</v>
      </c>
      <c r="Q44" s="96">
        <f>SUM(Q5:Q43)</f>
        <v>9.8142595903502254</v>
      </c>
      <c r="R44" s="91">
        <f>SUM(R5:R43)</f>
        <v>11.383212684794579</v>
      </c>
      <c r="S44" s="97">
        <f>SUM(S5:S43)</f>
        <v>119.30306494786657</v>
      </c>
      <c r="T44" s="98">
        <f>分析係数表!F47</f>
        <v>0.48752883779285588</v>
      </c>
      <c r="U44" s="99">
        <f>SUM(U5:U43)</f>
        <v>86.504227279200791</v>
      </c>
      <c r="V44" s="100">
        <f>分析係数表!D47</f>
        <v>6.635127530274626E-2</v>
      </c>
      <c r="W44" s="164">
        <f>SUM(W5:W43)</f>
        <v>7</v>
      </c>
      <c r="X44" s="92">
        <f>分析係数表!E47</f>
        <v>5.6027434453383658E-2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250</v>
      </c>
      <c r="S2" s="3" t="s">
        <v>153</v>
      </c>
      <c r="U2" s="64" t="s">
        <v>210</v>
      </c>
      <c r="W2" s="3" t="s">
        <v>130</v>
      </c>
      <c r="Y2" s="3" t="s">
        <v>154</v>
      </c>
    </row>
    <row r="3" spans="1:25" ht="44" x14ac:dyDescent="0.2">
      <c r="B3" s="65"/>
      <c r="C3" s="66" t="s">
        <v>228</v>
      </c>
      <c r="D3" s="66" t="s">
        <v>251</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1.3183034008406591E-2</v>
      </c>
      <c r="G5" s="77">
        <f t="shared" ref="G5:G38" si="1">E5*F5</f>
        <v>0</v>
      </c>
      <c r="H5" s="77">
        <f t="array" ref="H5:H43">MMULT(逆行列係数!C5:AO43,'3'!G5:G43)</f>
        <v>6.0191281506052246E-4</v>
      </c>
      <c r="I5" s="77">
        <f t="shared" ref="I5:I38" si="2">C5+H5</f>
        <v>6.0191281506052246E-4</v>
      </c>
      <c r="J5" s="76">
        <f>分析係数表!G8</f>
        <v>0.12262521588946459</v>
      </c>
      <c r="K5" s="78">
        <f t="shared" ref="K5:K38" si="3">I5*J5</f>
        <v>7.3809688893431948E-5</v>
      </c>
      <c r="L5" s="79" t="s">
        <v>182</v>
      </c>
      <c r="M5" s="80" t="s">
        <v>182</v>
      </c>
      <c r="N5" s="81">
        <f>分析係数表!H8</f>
        <v>1.0919276675383911E-2</v>
      </c>
      <c r="O5" s="82">
        <f t="shared" ref="O5:O44" si="4">$M$44*N5</f>
        <v>0.14279344111993356</v>
      </c>
      <c r="P5" s="76">
        <f>分析係数表!C8</f>
        <v>1.3183034008406591E-2</v>
      </c>
      <c r="Q5" s="82">
        <f t="shared" ref="Q5:Q38" si="5">O5*P5</f>
        <v>1.8824507904614883E-3</v>
      </c>
      <c r="R5" s="83">
        <f t="array" ref="R5:R43">MMULT(逆行列係数!C5:AO43,'3'!Q5:Q43)</f>
        <v>2.179413863325983E-3</v>
      </c>
      <c r="S5" s="84">
        <f t="shared" ref="S5:S38" si="6">I5+R5</f>
        <v>2.7813266783865056E-3</v>
      </c>
      <c r="T5" s="85">
        <f>分析係数表!F8</f>
        <v>0.45595854922279794</v>
      </c>
      <c r="U5" s="86">
        <f t="shared" ref="U5:U38" si="7">S5*T5</f>
        <v>1.2681696771917746E-3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投入係数表!E6</f>
        <v>0</v>
      </c>
      <c r="E6" s="77">
        <f t="shared" si="0"/>
        <v>0</v>
      </c>
      <c r="F6" s="76">
        <f>分析係数表!C9</f>
        <v>2.8837209302325584E-2</v>
      </c>
      <c r="G6" s="77">
        <f t="shared" si="1"/>
        <v>0</v>
      </c>
      <c r="H6" s="77">
        <v>3.9800829908090788E-6</v>
      </c>
      <c r="I6" s="77">
        <f t="shared" si="2"/>
        <v>3.9800829908090788E-6</v>
      </c>
      <c r="J6" s="76">
        <f>分析係数表!G9</f>
        <v>0.26470588235294118</v>
      </c>
      <c r="K6" s="78">
        <f t="shared" si="3"/>
        <v>1.0535513799200502E-6</v>
      </c>
      <c r="L6" s="79"/>
      <c r="M6" s="80"/>
      <c r="N6" s="81">
        <f>分析係数表!H9</f>
        <v>5.6393540150961169E-4</v>
      </c>
      <c r="O6" s="82">
        <f t="shared" si="4"/>
        <v>7.3746896378626301E-3</v>
      </c>
      <c r="P6" s="76">
        <f>分析係数表!C9</f>
        <v>2.8837209302325584E-2</v>
      </c>
      <c r="Q6" s="82">
        <f t="shared" si="5"/>
        <v>2.1266546862673633E-4</v>
      </c>
      <c r="R6" s="83">
        <v>2.427892330484241E-4</v>
      </c>
      <c r="S6" s="84">
        <f t="shared" si="6"/>
        <v>2.4676931603923318E-4</v>
      </c>
      <c r="T6" s="85">
        <f>分析係数表!F9</f>
        <v>0.73529411764705888</v>
      </c>
      <c r="U6" s="86">
        <f t="shared" si="7"/>
        <v>1.8144802649943618E-4</v>
      </c>
      <c r="V6" s="87">
        <f>分析係数表!D9</f>
        <v>5.8823529411764705E-2</v>
      </c>
      <c r="W6" s="167">
        <f t="shared" si="8"/>
        <v>0</v>
      </c>
      <c r="X6" s="76">
        <f>分析係数表!E9</f>
        <v>0</v>
      </c>
      <c r="Y6" s="166">
        <f t="shared" si="9"/>
        <v>0</v>
      </c>
    </row>
    <row r="7" spans="1:25" x14ac:dyDescent="0.2">
      <c r="A7" s="6" t="s">
        <v>221</v>
      </c>
      <c r="B7" s="5" t="s">
        <v>267</v>
      </c>
      <c r="C7" s="75">
        <f>最終需要_まとめ!$C$8</f>
        <v>100</v>
      </c>
      <c r="D7" s="76">
        <f>投入係数表!E7</f>
        <v>3.8461538461538464E-2</v>
      </c>
      <c r="E7" s="77">
        <f t="shared" si="0"/>
        <v>3.8461538461538463</v>
      </c>
      <c r="F7" s="76">
        <f>分析係数表!C10</f>
        <v>7.2513812154696433E-3</v>
      </c>
      <c r="G7" s="77">
        <f t="shared" si="1"/>
        <v>2.788992775180632E-2</v>
      </c>
      <c r="H7" s="77">
        <v>2.7958903875169881E-2</v>
      </c>
      <c r="I7" s="77">
        <f t="shared" si="2"/>
        <v>100.02795890387517</v>
      </c>
      <c r="J7" s="76">
        <f>分析係数表!G10</f>
        <v>0.19230769230769232</v>
      </c>
      <c r="K7" s="78">
        <f t="shared" si="3"/>
        <v>19.236145943052918</v>
      </c>
      <c r="L7" s="79"/>
      <c r="M7" s="80"/>
      <c r="N7" s="81">
        <f>分析係数表!H10</f>
        <v>1.0712116731972216E-3</v>
      </c>
      <c r="O7" s="82">
        <f t="shared" si="4"/>
        <v>1.4008437145704523E-2</v>
      </c>
      <c r="P7" s="76">
        <f>分析係数表!C10</f>
        <v>7.2513812154696433E-3</v>
      </c>
      <c r="Q7" s="82">
        <f t="shared" si="5"/>
        <v>1.0158051797644896E-4</v>
      </c>
      <c r="R7" s="83">
        <v>1.3545705737291595E-4</v>
      </c>
      <c r="S7" s="84">
        <f t="shared" si="6"/>
        <v>100.02809436093254</v>
      </c>
      <c r="T7" s="85">
        <f>分析係数表!F10</f>
        <v>0.57692307692307687</v>
      </c>
      <c r="U7" s="86">
        <f t="shared" si="7"/>
        <v>57.708515977461076</v>
      </c>
      <c r="V7" s="87">
        <f>分析係数表!D10</f>
        <v>3.8461538461538464E-2</v>
      </c>
      <c r="W7" s="167">
        <f t="shared" si="8"/>
        <v>4</v>
      </c>
      <c r="X7" s="76">
        <f>分析係数表!E10</f>
        <v>0</v>
      </c>
      <c r="Y7" s="166">
        <f t="shared" si="9"/>
        <v>0</v>
      </c>
    </row>
    <row r="8" spans="1:25" x14ac:dyDescent="0.2">
      <c r="A8" s="6" t="s">
        <v>222</v>
      </c>
      <c r="B8" s="5" t="s">
        <v>27</v>
      </c>
      <c r="C8" s="90"/>
      <c r="D8" s="76">
        <f>投入係数表!E8</f>
        <v>0</v>
      </c>
      <c r="E8" s="77">
        <f t="shared" si="0"/>
        <v>0</v>
      </c>
      <c r="F8" s="76">
        <f>分析係数表!C11</f>
        <v>1.1498343082089746E-2</v>
      </c>
      <c r="G8" s="77">
        <f t="shared" si="1"/>
        <v>0</v>
      </c>
      <c r="H8" s="77">
        <v>2.846227630461873E-3</v>
      </c>
      <c r="I8" s="77">
        <f t="shared" si="2"/>
        <v>2.846227630461873E-3</v>
      </c>
      <c r="J8" s="76">
        <f>分析係数表!G11</f>
        <v>0.33907284768211921</v>
      </c>
      <c r="K8" s="78">
        <f t="shared" si="3"/>
        <v>9.6507850781223775E-4</v>
      </c>
      <c r="L8" s="79"/>
      <c r="M8" s="80"/>
      <c r="N8" s="81">
        <f>分析係数表!H11</f>
        <v>-2.0361874779781897E-5</v>
      </c>
      <c r="O8" s="82">
        <f t="shared" si="4"/>
        <v>-2.6627607797620169E-4</v>
      </c>
      <c r="P8" s="76">
        <f>分析係数表!C11</f>
        <v>1.1498343082089746E-2</v>
      </c>
      <c r="Q8" s="82">
        <f t="shared" si="5"/>
        <v>-3.0617336991236484E-6</v>
      </c>
      <c r="R8" s="83">
        <v>3.8775235598466248E-4</v>
      </c>
      <c r="S8" s="84">
        <f t="shared" si="6"/>
        <v>3.2339799864465357E-3</v>
      </c>
      <c r="T8" s="85">
        <f>分析係数表!F11</f>
        <v>0.56026490066225165</v>
      </c>
      <c r="U8" s="86">
        <f t="shared" si="7"/>
        <v>1.8118854758501783E-3</v>
      </c>
      <c r="V8" s="87">
        <f>分析係数表!D11</f>
        <v>2.781456953642384E-2</v>
      </c>
      <c r="W8" s="167">
        <f t="shared" si="8"/>
        <v>0</v>
      </c>
      <c r="X8" s="76">
        <f>分析係数表!E11</f>
        <v>1.9867549668874173E-2</v>
      </c>
      <c r="Y8" s="166">
        <f t="shared" si="9"/>
        <v>0</v>
      </c>
    </row>
    <row r="9" spans="1:25" x14ac:dyDescent="0.2">
      <c r="A9" s="6" t="s">
        <v>223</v>
      </c>
      <c r="B9" s="5" t="s">
        <v>191</v>
      </c>
      <c r="C9" s="90"/>
      <c r="D9" s="76">
        <f>投入係数表!E9</f>
        <v>0.11538461538461539</v>
      </c>
      <c r="E9" s="77">
        <f t="shared" si="0"/>
        <v>11.538461538461538</v>
      </c>
      <c r="F9" s="76">
        <f>分析係数表!C12</f>
        <v>1.9264738750820132E-2</v>
      </c>
      <c r="G9" s="77">
        <f t="shared" si="1"/>
        <v>0.22228544712484768</v>
      </c>
      <c r="H9" s="77">
        <v>0.22326168979434663</v>
      </c>
      <c r="I9" s="77">
        <f t="shared" si="2"/>
        <v>0.22326168979434663</v>
      </c>
      <c r="J9" s="76">
        <f>分析係数表!G12</f>
        <v>0.14212218649517686</v>
      </c>
      <c r="K9" s="78">
        <f t="shared" si="3"/>
        <v>3.1730439514180454E-2</v>
      </c>
      <c r="L9" s="79"/>
      <c r="M9" s="80"/>
      <c r="N9" s="81">
        <f>分析係数表!H12</f>
        <v>9.1393832299599312E-2</v>
      </c>
      <c r="O9" s="82">
        <f t="shared" si="4"/>
        <v>1.1951743873857905</v>
      </c>
      <c r="P9" s="76">
        <f>分析係数表!C12</f>
        <v>1.9264738750820132E-2</v>
      </c>
      <c r="Q9" s="82">
        <f t="shared" si="5"/>
        <v>2.302472233465875E-2</v>
      </c>
      <c r="R9" s="83">
        <v>2.5480846113721003E-2</v>
      </c>
      <c r="S9" s="84">
        <f t="shared" si="6"/>
        <v>0.24874253590806764</v>
      </c>
      <c r="T9" s="85">
        <f>分析係数表!F12</f>
        <v>0.30139335476956058</v>
      </c>
      <c r="U9" s="86">
        <f t="shared" si="7"/>
        <v>7.4969347371220393E-2</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投入係数表!E10</f>
        <v>3.8461538461538464E-2</v>
      </c>
      <c r="E10" s="77">
        <f t="shared" si="0"/>
        <v>3.8461538461538463</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0.18489979310251814</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投入係数表!E11</f>
        <v>0</v>
      </c>
      <c r="E11" s="77">
        <f t="shared" si="0"/>
        <v>0</v>
      </c>
      <c r="F11" s="76">
        <f>分析係数表!C14</f>
        <v>0.18033902375567878</v>
      </c>
      <c r="G11" s="77">
        <f t="shared" si="1"/>
        <v>0</v>
      </c>
      <c r="H11" s="77">
        <v>8.7690468554140009E-3</v>
      </c>
      <c r="I11" s="77">
        <f t="shared" si="2"/>
        <v>8.7690468554140009E-3</v>
      </c>
      <c r="J11" s="76">
        <f>分析係数表!G14</f>
        <v>0.15919504269018833</v>
      </c>
      <c r="K11" s="78">
        <f t="shared" si="3"/>
        <v>1.3959887884998935E-3</v>
      </c>
      <c r="L11" s="79"/>
      <c r="M11" s="80"/>
      <c r="N11" s="81">
        <f>分析係数表!H14</f>
        <v>1.121673710694942E-3</v>
      </c>
      <c r="O11" s="82">
        <f t="shared" si="4"/>
        <v>1.4668338730254242E-2</v>
      </c>
      <c r="P11" s="76">
        <f>分析係数表!C14</f>
        <v>0.18033902375567878</v>
      </c>
      <c r="Q11" s="82">
        <f t="shared" si="5"/>
        <v>2.645273886731663E-3</v>
      </c>
      <c r="R11" s="83">
        <v>1.4868044837201881E-2</v>
      </c>
      <c r="S11" s="84">
        <f t="shared" si="6"/>
        <v>2.363709169261588E-2</v>
      </c>
      <c r="T11" s="85">
        <f>分析係数表!F14</f>
        <v>0.29273560341521504</v>
      </c>
      <c r="U11" s="86">
        <f t="shared" si="7"/>
        <v>6.9194182996186763E-3</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0.10889533867148492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投入係数表!E13</f>
        <v>7.6923076923076927E-2</v>
      </c>
      <c r="E13" s="77">
        <f t="shared" si="0"/>
        <v>7.6923076923076925</v>
      </c>
      <c r="F13" s="76">
        <f>分析係数表!C16</f>
        <v>5.2745741191408291E-2</v>
      </c>
      <c r="G13" s="77">
        <f t="shared" si="1"/>
        <v>0.40573647070314073</v>
      </c>
      <c r="H13" s="77">
        <v>0.40786944024016569</v>
      </c>
      <c r="I13" s="77">
        <f t="shared" si="2"/>
        <v>0.40786944024016569</v>
      </c>
      <c r="J13" s="76">
        <f>分析係数表!G16</f>
        <v>3.3494998484389207E-2</v>
      </c>
      <c r="K13" s="78">
        <f t="shared" si="3"/>
        <v>1.3661586282673024E-2</v>
      </c>
      <c r="L13" s="79"/>
      <c r="M13" s="80"/>
      <c r="N13" s="81">
        <f>分析係数表!H16</f>
        <v>1.6486921479299057E-2</v>
      </c>
      <c r="O13" s="82">
        <f t="shared" si="4"/>
        <v>0.21560258261525236</v>
      </c>
      <c r="P13" s="76">
        <f>分析係数表!C16</f>
        <v>5.2745741191408291E-2</v>
      </c>
      <c r="Q13" s="82">
        <f t="shared" si="5"/>
        <v>1.1372118022823325E-2</v>
      </c>
      <c r="R13" s="83">
        <v>1.3620369864300307E-2</v>
      </c>
      <c r="S13" s="84">
        <f t="shared" si="6"/>
        <v>0.42148981010446601</v>
      </c>
      <c r="T13" s="85">
        <f>分析係数表!F16</f>
        <v>0.28872385571385267</v>
      </c>
      <c r="U13" s="86">
        <f t="shared" si="7"/>
        <v>0.12169416311746101</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投入係数表!E14</f>
        <v>0</v>
      </c>
      <c r="E14" s="77">
        <f t="shared" si="0"/>
        <v>0</v>
      </c>
      <c r="F14" s="76">
        <f>分析係数表!C17</f>
        <v>0.15216261717207402</v>
      </c>
      <c r="G14" s="77">
        <f t="shared" si="1"/>
        <v>0</v>
      </c>
      <c r="H14" s="77">
        <v>8.4086773085015869E-3</v>
      </c>
      <c r="I14" s="77">
        <f t="shared" si="2"/>
        <v>8.4086773085015869E-3</v>
      </c>
      <c r="J14" s="76">
        <f>分析係数表!G17</f>
        <v>0.21223848391031053</v>
      </c>
      <c r="K14" s="78">
        <f t="shared" si="3"/>
        <v>1.7846449236474072E-3</v>
      </c>
      <c r="L14" s="79"/>
      <c r="M14" s="80"/>
      <c r="N14" s="81">
        <f>分析係数表!H17</f>
        <v>2.8913862187290294E-3</v>
      </c>
      <c r="O14" s="82">
        <f t="shared" si="4"/>
        <v>3.781120307262064E-2</v>
      </c>
      <c r="P14" s="76">
        <f>分析係数表!C17</f>
        <v>0.15216261717207402</v>
      </c>
      <c r="Q14" s="82">
        <f t="shared" si="5"/>
        <v>5.7534516179547236E-3</v>
      </c>
      <c r="R14" s="83">
        <v>1.3283601771165263E-2</v>
      </c>
      <c r="S14" s="84">
        <f t="shared" si="6"/>
        <v>2.1692279079666851E-2</v>
      </c>
      <c r="T14" s="85">
        <f>分析係数表!F17</f>
        <v>0.32270850924101696</v>
      </c>
      <c r="U14" s="86">
        <f t="shared" si="7"/>
        <v>7.0002830438393891E-3</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投入係数表!E15</f>
        <v>0</v>
      </c>
      <c r="E15" s="77">
        <f t="shared" si="0"/>
        <v>0</v>
      </c>
      <c r="F15" s="76">
        <f>分析係数表!C18</f>
        <v>0.19097312809809552</v>
      </c>
      <c r="G15" s="77">
        <f t="shared" si="1"/>
        <v>0</v>
      </c>
      <c r="H15" s="77">
        <v>1.3013509378138567E-3</v>
      </c>
      <c r="I15" s="77">
        <f t="shared" si="2"/>
        <v>1.3013509378138567E-3</v>
      </c>
      <c r="J15" s="76">
        <f>分析係数表!G18</f>
        <v>0.21574136510077171</v>
      </c>
      <c r="K15" s="78">
        <f t="shared" si="3"/>
        <v>2.807552277991309E-4</v>
      </c>
      <c r="L15" s="79"/>
      <c r="M15" s="80"/>
      <c r="N15" s="81">
        <f>分析係数表!H18</f>
        <v>4.4087885392745155E-4</v>
      </c>
      <c r="O15" s="82">
        <f t="shared" si="4"/>
        <v>5.7654559492238463E-3</v>
      </c>
      <c r="P15" s="76">
        <f>分析係数表!C18</f>
        <v>0.19097312809809552</v>
      </c>
      <c r="Q15" s="82">
        <f t="shared" si="5"/>
        <v>1.1010471575350525E-3</v>
      </c>
      <c r="R15" s="83">
        <v>2.8580427646570277E-3</v>
      </c>
      <c r="S15" s="84">
        <f t="shared" si="6"/>
        <v>4.1593937024708844E-3</v>
      </c>
      <c r="T15" s="85">
        <f>分析係数表!F18</f>
        <v>0.45875477635423689</v>
      </c>
      <c r="U15" s="86">
        <f t="shared" si="7"/>
        <v>1.9081417277462518E-3</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投入係数表!E16</f>
        <v>0</v>
      </c>
      <c r="E16" s="77">
        <f t="shared" si="0"/>
        <v>0</v>
      </c>
      <c r="F16" s="76">
        <f>分析係数表!C19</f>
        <v>0.34654894752252985</v>
      </c>
      <c r="G16" s="77">
        <f t="shared" si="1"/>
        <v>0</v>
      </c>
      <c r="H16" s="77">
        <v>1.6917623821807372E-2</v>
      </c>
      <c r="I16" s="77">
        <f t="shared" si="2"/>
        <v>1.6917623821807372E-2</v>
      </c>
      <c r="J16" s="76">
        <f>分析係数表!G19</f>
        <v>5.7665249016256609E-2</v>
      </c>
      <c r="K16" s="78">
        <f t="shared" si="3"/>
        <v>9.7555899044787688E-4</v>
      </c>
      <c r="L16" s="79"/>
      <c r="M16" s="80"/>
      <c r="N16" s="81">
        <f>分析係数表!H19</f>
        <v>-1.1331825964400361E-4</v>
      </c>
      <c r="O16" s="82">
        <f t="shared" si="4"/>
        <v>-1.4818842600414703E-3</v>
      </c>
      <c r="P16" s="76">
        <f>分析係数表!C19</f>
        <v>0.34654894752252985</v>
      </c>
      <c r="Q16" s="82">
        <f t="shared" si="5"/>
        <v>-5.1354543066757443E-4</v>
      </c>
      <c r="R16" s="83">
        <v>4.0780423730559946E-3</v>
      </c>
      <c r="S16" s="84">
        <f t="shared" si="6"/>
        <v>2.0995666194863365E-2</v>
      </c>
      <c r="T16" s="85">
        <f>分析係数表!F19</f>
        <v>0.23996184268055168</v>
      </c>
      <c r="U16" s="86">
        <f t="shared" si="7"/>
        <v>5.0381587484251795E-3</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投入係数表!E17</f>
        <v>0</v>
      </c>
      <c r="E17" s="77">
        <f t="shared" si="0"/>
        <v>0</v>
      </c>
      <c r="F17" s="76">
        <f>分析係数表!C20</f>
        <v>0.26243263202551737</v>
      </c>
      <c r="G17" s="77">
        <f t="shared" si="1"/>
        <v>0</v>
      </c>
      <c r="H17" s="77">
        <v>5.7186709758623895E-3</v>
      </c>
      <c r="I17" s="77">
        <f t="shared" si="2"/>
        <v>5.7186709758623895E-3</v>
      </c>
      <c r="J17" s="76">
        <f>分析係数表!G20</f>
        <v>0.1000148720999405</v>
      </c>
      <c r="K17" s="78">
        <f t="shared" si="3"/>
        <v>5.7195214623251885E-4</v>
      </c>
      <c r="L17" s="79"/>
      <c r="M17" s="80"/>
      <c r="N17" s="81">
        <f>分析係数表!H20</f>
        <v>5.5154121686104877E-4</v>
      </c>
      <c r="O17" s="82">
        <f t="shared" si="4"/>
        <v>7.2126085469205936E-3</v>
      </c>
      <c r="P17" s="76">
        <f>分析係数表!C20</f>
        <v>0.26243263202551737</v>
      </c>
      <c r="Q17" s="82">
        <f t="shared" si="5"/>
        <v>1.8928238447381137E-3</v>
      </c>
      <c r="R17" s="83">
        <v>6.9463401563468596E-3</v>
      </c>
      <c r="S17" s="84">
        <f t="shared" si="6"/>
        <v>1.2665011132209249E-2</v>
      </c>
      <c r="T17" s="85">
        <f>分析係数表!F20</f>
        <v>0.22264772952607575</v>
      </c>
      <c r="U17" s="86">
        <f t="shared" si="7"/>
        <v>2.8198359730088633E-3</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投入係数表!E18</f>
        <v>0</v>
      </c>
      <c r="E18" s="77">
        <f t="shared" si="0"/>
        <v>0</v>
      </c>
      <c r="F18" s="76">
        <f>分析係数表!C21</f>
        <v>0.1872140973927936</v>
      </c>
      <c r="G18" s="77">
        <f t="shared" si="1"/>
        <v>0</v>
      </c>
      <c r="H18" s="77">
        <v>4.0002162148011847E-3</v>
      </c>
      <c r="I18" s="77">
        <f t="shared" si="2"/>
        <v>4.0002162148011847E-3</v>
      </c>
      <c r="J18" s="76">
        <f>分析係数表!G21</f>
        <v>0.28516992623231124</v>
      </c>
      <c r="K18" s="78">
        <f t="shared" si="3"/>
        <v>1.1407413628881492E-3</v>
      </c>
      <c r="L18" s="79"/>
      <c r="M18" s="80"/>
      <c r="N18" s="81">
        <f>分析係数表!H21</f>
        <v>9.0743137605549761E-4</v>
      </c>
      <c r="O18" s="82">
        <f t="shared" si="4"/>
        <v>1.1866651301113336E-2</v>
      </c>
      <c r="P18" s="76">
        <f>分析係数表!C21</f>
        <v>0.1872140973927936</v>
      </c>
      <c r="Q18" s="82">
        <f t="shared" si="5"/>
        <v>2.221604412412953E-3</v>
      </c>
      <c r="R18" s="83">
        <v>6.2159265111663758E-3</v>
      </c>
      <c r="S18" s="84">
        <f t="shared" si="6"/>
        <v>1.0216142725967561E-2</v>
      </c>
      <c r="T18" s="85">
        <f>分析係数表!F21</f>
        <v>0.425556514517416</v>
      </c>
      <c r="U18" s="86">
        <f t="shared" si="7"/>
        <v>4.3475460902752082E-3</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投入係数表!E19</f>
        <v>0</v>
      </c>
      <c r="E19" s="77">
        <f t="shared" si="0"/>
        <v>0</v>
      </c>
      <c r="F19" s="76">
        <f>分析係数表!C22</f>
        <v>8.038175161462835E-2</v>
      </c>
      <c r="G19" s="77">
        <f t="shared" si="1"/>
        <v>0</v>
      </c>
      <c r="H19" s="77">
        <v>6.8434171720814204E-4</v>
      </c>
      <c r="I19" s="77">
        <f t="shared" si="2"/>
        <v>6.8434171720814204E-4</v>
      </c>
      <c r="J19" s="76">
        <f>分析係数表!G22</f>
        <v>0.19463811255169108</v>
      </c>
      <c r="K19" s="78">
        <f t="shared" si="3"/>
        <v>1.3319898017777589E-4</v>
      </c>
      <c r="L19" s="79"/>
      <c r="M19" s="80"/>
      <c r="N19" s="81">
        <f>分析係数表!H22</f>
        <v>4.3379646269970129E-5</v>
      </c>
      <c r="O19" s="82">
        <f t="shared" si="4"/>
        <v>5.672838182971254E-4</v>
      </c>
      <c r="P19" s="76">
        <f>分析係数表!C22</f>
        <v>8.038175161462835E-2</v>
      </c>
      <c r="Q19" s="82">
        <f t="shared" si="5"/>
        <v>4.5599266977357493E-5</v>
      </c>
      <c r="R19" s="83">
        <v>8.7457448797766135E-4</v>
      </c>
      <c r="S19" s="84">
        <f t="shared" si="6"/>
        <v>1.5589162051858033E-3</v>
      </c>
      <c r="T19" s="85">
        <f>分析係数表!F22</f>
        <v>0.41254969334958147</v>
      </c>
      <c r="U19" s="86">
        <f t="shared" si="7"/>
        <v>6.4313040240709636E-4</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3.3573940266564561E-4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投入係数表!E21</f>
        <v>0</v>
      </c>
      <c r="E21" s="77">
        <f t="shared" si="0"/>
        <v>0</v>
      </c>
      <c r="F21" s="76">
        <f>分析係数表!C24</f>
        <v>0.43147437344773087</v>
      </c>
      <c r="G21" s="77">
        <f t="shared" si="1"/>
        <v>0</v>
      </c>
      <c r="H21" s="77">
        <v>2.4313159019776062E-3</v>
      </c>
      <c r="I21" s="77">
        <f t="shared" si="2"/>
        <v>2.4313159019776062E-3</v>
      </c>
      <c r="J21" s="76">
        <f>分析係数表!G24</f>
        <v>0.20829056454796685</v>
      </c>
      <c r="K21" s="78">
        <f t="shared" si="3"/>
        <v>5.0642016181736478E-4</v>
      </c>
      <c r="L21" s="79"/>
      <c r="M21" s="80"/>
      <c r="N21" s="81">
        <f>分析係数表!H24</f>
        <v>3.3906948002854204E-4</v>
      </c>
      <c r="O21" s="82">
        <f t="shared" si="4"/>
        <v>4.4340755593428368E-3</v>
      </c>
      <c r="P21" s="76">
        <f>分析係数表!C24</f>
        <v>0.43147437344773087</v>
      </c>
      <c r="Q21" s="82">
        <f t="shared" si="5"/>
        <v>1.9131899737873472E-3</v>
      </c>
      <c r="R21" s="83">
        <v>8.2868548207203682E-3</v>
      </c>
      <c r="S21" s="84">
        <f t="shared" si="6"/>
        <v>1.0718170722697973E-2</v>
      </c>
      <c r="T21" s="85">
        <f>分析係数表!F24</f>
        <v>0.39163047769443349</v>
      </c>
      <c r="U21" s="86">
        <f t="shared" si="7"/>
        <v>4.1975623201406988E-3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投入係数表!E22</f>
        <v>0</v>
      </c>
      <c r="E22" s="77">
        <f t="shared" si="0"/>
        <v>0</v>
      </c>
      <c r="F22" s="76">
        <f>分析係数表!C25</f>
        <v>2.0402938023075357E-2</v>
      </c>
      <c r="G22" s="77">
        <f t="shared" si="1"/>
        <v>0</v>
      </c>
      <c r="H22" s="77">
        <v>3.2669745438538108E-4</v>
      </c>
      <c r="I22" s="77">
        <f t="shared" si="2"/>
        <v>3.2669745438538108E-4</v>
      </c>
      <c r="J22" s="76">
        <f>分析係数表!G25</f>
        <v>0.19686528023418917</v>
      </c>
      <c r="K22" s="78">
        <f t="shared" si="3"/>
        <v>6.4315385909374277E-5</v>
      </c>
      <c r="L22" s="79"/>
      <c r="M22" s="80"/>
      <c r="N22" s="81">
        <f>分析係数表!H25</f>
        <v>5.1170276620495381E-4</v>
      </c>
      <c r="O22" s="82">
        <f t="shared" si="4"/>
        <v>6.6916336117497652E-3</v>
      </c>
      <c r="P22" s="76">
        <f>分析係数表!C25</f>
        <v>2.0402938023075357E-2</v>
      </c>
      <c r="Q22" s="82">
        <f t="shared" si="5"/>
        <v>1.3652898585365836E-4</v>
      </c>
      <c r="R22" s="83">
        <v>1.6573357870035069E-3</v>
      </c>
      <c r="S22" s="84">
        <f t="shared" si="6"/>
        <v>1.9840332413888881E-3</v>
      </c>
      <c r="T22" s="85">
        <f>分析係数表!F25</f>
        <v>0.34975910227480639</v>
      </c>
      <c r="U22" s="86">
        <f t="shared" si="7"/>
        <v>6.9393368539155177E-4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投入係数表!E23</f>
        <v>0</v>
      </c>
      <c r="E23" s="77">
        <f t="shared" si="0"/>
        <v>0</v>
      </c>
      <c r="F23" s="76">
        <f>分析係数表!C26</f>
        <v>0.47286916478187335</v>
      </c>
      <c r="G23" s="77">
        <f t="shared" si="1"/>
        <v>0</v>
      </c>
      <c r="H23" s="77">
        <v>1.278105625565896E-2</v>
      </c>
      <c r="I23" s="77">
        <f t="shared" si="2"/>
        <v>1.278105625565896E-2</v>
      </c>
      <c r="J23" s="76">
        <f>分析係数表!G26</f>
        <v>0.19643719482749369</v>
      </c>
      <c r="K23" s="78">
        <f t="shared" si="3"/>
        <v>2.510674837794036E-3</v>
      </c>
      <c r="L23" s="79"/>
      <c r="M23" s="80"/>
      <c r="N23" s="81">
        <f>分析係数表!H26</f>
        <v>1.0239367117519889E-2</v>
      </c>
      <c r="O23" s="82">
        <f t="shared" si="4"/>
        <v>0.13390213555968475</v>
      </c>
      <c r="P23" s="76">
        <f>分析係数表!C26</f>
        <v>0.47286916478187335</v>
      </c>
      <c r="Q23" s="82">
        <f t="shared" si="5"/>
        <v>6.3318191004617316E-2</v>
      </c>
      <c r="R23" s="83">
        <v>7.3023128996293901E-2</v>
      </c>
      <c r="S23" s="84">
        <f t="shared" si="6"/>
        <v>8.5804185251952866E-2</v>
      </c>
      <c r="T23" s="85">
        <f>分析係数表!F26</f>
        <v>0.33423527698357336</v>
      </c>
      <c r="U23" s="86">
        <f t="shared" si="7"/>
        <v>2.8678785624036307E-2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投入係数表!E24</f>
        <v>0</v>
      </c>
      <c r="E24" s="77">
        <f t="shared" si="0"/>
        <v>0</v>
      </c>
      <c r="F24" s="76">
        <f>分析係数表!C27</f>
        <v>1</v>
      </c>
      <c r="G24" s="77">
        <f t="shared" si="1"/>
        <v>0</v>
      </c>
      <c r="H24" s="77">
        <v>5.9028212843091786E-3</v>
      </c>
      <c r="I24" s="77">
        <f t="shared" si="2"/>
        <v>5.9028212843091786E-3</v>
      </c>
      <c r="J24" s="76">
        <f>分析係数表!G27</f>
        <v>0.17103446822411195</v>
      </c>
      <c r="K24" s="78">
        <f t="shared" si="3"/>
        <v>1.0095858993837898E-3</v>
      </c>
      <c r="L24" s="79"/>
      <c r="M24" s="80"/>
      <c r="N24" s="81">
        <f>分析係数表!H27</f>
        <v>1.1068892190070134E-2</v>
      </c>
      <c r="O24" s="82">
        <f t="shared" si="4"/>
        <v>0.14474999143201955</v>
      </c>
      <c r="P24" s="76">
        <f>分析係数表!C27</f>
        <v>1</v>
      </c>
      <c r="Q24" s="82">
        <f t="shared" si="5"/>
        <v>0.14474999143201955</v>
      </c>
      <c r="R24" s="83">
        <v>0.15101657274998262</v>
      </c>
      <c r="S24" s="84">
        <f t="shared" si="6"/>
        <v>0.15691939403429181</v>
      </c>
      <c r="T24" s="85">
        <f>分析係数表!F27</f>
        <v>0.3217420626139369</v>
      </c>
      <c r="U24" s="86">
        <f t="shared" si="7"/>
        <v>5.0487569500722154E-2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投入係数表!E25</f>
        <v>3.8461538461538464E-2</v>
      </c>
      <c r="E25" s="77">
        <f t="shared" si="0"/>
        <v>3.8461538461538463</v>
      </c>
      <c r="F25" s="76">
        <f>分析係数表!C28</f>
        <v>0.16320886633176235</v>
      </c>
      <c r="G25" s="77">
        <f t="shared" si="1"/>
        <v>0.62772640896831677</v>
      </c>
      <c r="H25" s="77">
        <v>0.6813728970192402</v>
      </c>
      <c r="I25" s="77">
        <f t="shared" si="2"/>
        <v>0.6813728970192402</v>
      </c>
      <c r="J25" s="76">
        <f>分析係数表!G28</f>
        <v>0.12483282142099486</v>
      </c>
      <c r="K25" s="78">
        <f t="shared" si="3"/>
        <v>8.5057701174708733E-2</v>
      </c>
      <c r="L25" s="79"/>
      <c r="M25" s="80"/>
      <c r="N25" s="81">
        <f>分析係数表!H28</f>
        <v>1.8347819774390428E-2</v>
      </c>
      <c r="O25" s="82">
        <f t="shared" si="4"/>
        <v>0.23993790069812088</v>
      </c>
      <c r="P25" s="76">
        <f>分析係数表!C28</f>
        <v>0.16320886633176235</v>
      </c>
      <c r="Q25" s="82">
        <f t="shared" si="5"/>
        <v>3.915999276296328E-2</v>
      </c>
      <c r="R25" s="83">
        <v>4.7739800567412477E-2</v>
      </c>
      <c r="S25" s="84">
        <f t="shared" si="6"/>
        <v>0.72911269758665265</v>
      </c>
      <c r="T25" s="85">
        <f>分析係数表!F28</f>
        <v>0.21296475644963428</v>
      </c>
      <c r="U25" s="86">
        <f t="shared" si="7"/>
        <v>0.15527530806587733</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投入係数表!E26</f>
        <v>0</v>
      </c>
      <c r="E26" s="77">
        <f t="shared" si="0"/>
        <v>0</v>
      </c>
      <c r="F26" s="76">
        <f>分析係数表!C29</f>
        <v>0.17511419896605485</v>
      </c>
      <c r="G26" s="77">
        <f t="shared" si="1"/>
        <v>0</v>
      </c>
      <c r="H26" s="77">
        <v>4.991766679477018E-3</v>
      </c>
      <c r="I26" s="77">
        <f t="shared" si="2"/>
        <v>4.991766679477018E-3</v>
      </c>
      <c r="J26" s="76">
        <f>分析係数表!G29</f>
        <v>0.26067586141523297</v>
      </c>
      <c r="K26" s="78">
        <f t="shared" si="3"/>
        <v>1.3012330791565287E-3</v>
      </c>
      <c r="L26" s="79"/>
      <c r="M26" s="80"/>
      <c r="N26" s="81">
        <f>分析係数表!H29</f>
        <v>9.8560326923179068E-3</v>
      </c>
      <c r="O26" s="82">
        <f t="shared" si="4"/>
        <v>0.12888919896126319</v>
      </c>
      <c r="P26" s="76">
        <f>分析係数表!C29</f>
        <v>0.17511419896605485</v>
      </c>
      <c r="Q26" s="82">
        <f t="shared" si="5"/>
        <v>2.2570328831478071E-2</v>
      </c>
      <c r="R26" s="83">
        <v>3.1697391496150182E-2</v>
      </c>
      <c r="S26" s="84">
        <f t="shared" si="6"/>
        <v>3.66891581756272E-2</v>
      </c>
      <c r="T26" s="85">
        <f>分析係数表!F29</f>
        <v>0.43490212806294137</v>
      </c>
      <c r="U26" s="86">
        <f t="shared" si="7"/>
        <v>1.5956192967418133E-2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投入係数表!E27</f>
        <v>0</v>
      </c>
      <c r="E27" s="77">
        <f t="shared" si="0"/>
        <v>0</v>
      </c>
      <c r="F27" s="76">
        <f>分析係数表!C30</f>
        <v>1</v>
      </c>
      <c r="G27" s="77">
        <f t="shared" si="1"/>
        <v>0</v>
      </c>
      <c r="H27" s="77">
        <v>1.2831404336200643E-2</v>
      </c>
      <c r="I27" s="77">
        <f t="shared" si="2"/>
        <v>1.2831404336200643E-2</v>
      </c>
      <c r="J27" s="76">
        <f>分析係数表!G30</f>
        <v>0.34449040627670319</v>
      </c>
      <c r="K27" s="78">
        <f t="shared" si="3"/>
        <v>4.4202956928784103E-3</v>
      </c>
      <c r="L27" s="79"/>
      <c r="M27" s="80"/>
      <c r="N27" s="81">
        <f>分析係数表!H30</f>
        <v>0</v>
      </c>
      <c r="O27" s="82">
        <f t="shared" si="4"/>
        <v>0</v>
      </c>
      <c r="P27" s="76">
        <f>分析係数表!C30</f>
        <v>1</v>
      </c>
      <c r="Q27" s="82">
        <f t="shared" si="5"/>
        <v>0</v>
      </c>
      <c r="R27" s="83">
        <v>4.3896770902478024E-2</v>
      </c>
      <c r="S27" s="84">
        <f t="shared" si="6"/>
        <v>5.6728175238678666E-2</v>
      </c>
      <c r="T27" s="85">
        <f>分析係数表!F30</f>
        <v>0.43986930008545017</v>
      </c>
      <c r="U27" s="86">
        <f t="shared" si="7"/>
        <v>2.495298273736235E-2</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投入係数表!E28</f>
        <v>0</v>
      </c>
      <c r="E28" s="77">
        <f t="shared" si="0"/>
        <v>0</v>
      </c>
      <c r="F28" s="76">
        <f>分析係数表!C31</f>
        <v>0.18996181002708823</v>
      </c>
      <c r="G28" s="77">
        <f t="shared" si="1"/>
        <v>0</v>
      </c>
      <c r="H28" s="77">
        <v>1.8426243634782433E-2</v>
      </c>
      <c r="I28" s="77">
        <f t="shared" si="2"/>
        <v>1.8426243634782433E-2</v>
      </c>
      <c r="J28" s="76">
        <f>分析係数表!G31</f>
        <v>7.0838389091119197E-2</v>
      </c>
      <c r="K28" s="78">
        <f t="shared" si="3"/>
        <v>1.3052854160884764E-3</v>
      </c>
      <c r="L28" s="79"/>
      <c r="M28" s="80"/>
      <c r="N28" s="81">
        <f>分析係数表!H31</f>
        <v>2.3010689098960483E-2</v>
      </c>
      <c r="O28" s="82">
        <f t="shared" si="4"/>
        <v>0.30091512255467107</v>
      </c>
      <c r="P28" s="76">
        <f>分析係数表!C31</f>
        <v>0.18996181002708823</v>
      </c>
      <c r="Q28" s="82">
        <f t="shared" si="5"/>
        <v>5.7162381345008395E-2</v>
      </c>
      <c r="R28" s="83">
        <v>7.888135739194406E-2</v>
      </c>
      <c r="S28" s="84">
        <f t="shared" si="6"/>
        <v>9.730760102672649E-2</v>
      </c>
      <c r="T28" s="85">
        <f>分析係数表!F31</f>
        <v>0.34223146703645924</v>
      </c>
      <c r="U28" s="86">
        <f t="shared" si="7"/>
        <v>3.3301723053175074E-2</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投入係数表!E29</f>
        <v>0</v>
      </c>
      <c r="E29" s="77">
        <f t="shared" si="0"/>
        <v>0</v>
      </c>
      <c r="F29" s="76">
        <f>分析係数表!C32</f>
        <v>1</v>
      </c>
      <c r="G29" s="77">
        <f t="shared" si="1"/>
        <v>0</v>
      </c>
      <c r="H29" s="77">
        <v>9.7631065949182298E-3</v>
      </c>
      <c r="I29" s="77">
        <f t="shared" si="2"/>
        <v>9.7631065949182298E-3</v>
      </c>
      <c r="J29" s="76">
        <f>分析係数表!G32</f>
        <v>0.14032906064664244</v>
      </c>
      <c r="K29" s="78">
        <f t="shared" si="3"/>
        <v>1.3700475774579151E-3</v>
      </c>
      <c r="L29" s="79"/>
      <c r="M29" s="80"/>
      <c r="N29" s="81">
        <f>分析係数表!H32</f>
        <v>6.1785010473086027E-3</v>
      </c>
      <c r="O29" s="82">
        <f t="shared" si="4"/>
        <v>8.0797423834604851E-2</v>
      </c>
      <c r="P29" s="76">
        <f>分析係数表!C32</f>
        <v>1</v>
      </c>
      <c r="Q29" s="82">
        <f t="shared" si="5"/>
        <v>8.0797423834604851E-2</v>
      </c>
      <c r="R29" s="83">
        <v>0.11125286898196933</v>
      </c>
      <c r="S29" s="84">
        <f t="shared" si="6"/>
        <v>0.12101597557688756</v>
      </c>
      <c r="T29" s="85">
        <f>分析係数表!F32</f>
        <v>0.48206428161469295</v>
      </c>
      <c r="U29" s="86">
        <f t="shared" si="7"/>
        <v>5.8337479330373532E-2</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投入係数表!E30</f>
        <v>0</v>
      </c>
      <c r="E30" s="77">
        <f t="shared" si="0"/>
        <v>0</v>
      </c>
      <c r="F30" s="76">
        <f>分析係数表!C33</f>
        <v>0.86409315680331789</v>
      </c>
      <c r="G30" s="77">
        <f t="shared" si="1"/>
        <v>0</v>
      </c>
      <c r="H30" s="77">
        <v>5.2115672844621676E-3</v>
      </c>
      <c r="I30" s="77">
        <f t="shared" si="2"/>
        <v>5.2115672844621676E-3</v>
      </c>
      <c r="J30" s="76">
        <f>分析係数表!G33</f>
        <v>0.50769230769230766</v>
      </c>
      <c r="K30" s="78">
        <f t="shared" si="3"/>
        <v>2.645872621342331E-3</v>
      </c>
      <c r="L30" s="79"/>
      <c r="M30" s="80"/>
      <c r="N30" s="81">
        <f>分析係数表!H33</f>
        <v>9.5612281574628043E-4</v>
      </c>
      <c r="O30" s="82">
        <f t="shared" si="4"/>
        <v>1.2503398444099907E-2</v>
      </c>
      <c r="P30" s="76">
        <f>分析係数表!C33</f>
        <v>0.86409315680331789</v>
      </c>
      <c r="Q30" s="82">
        <f t="shared" si="5"/>
        <v>1.0804101032331981E-2</v>
      </c>
      <c r="R30" s="83">
        <v>3.659021748230485E-2</v>
      </c>
      <c r="S30" s="84">
        <f t="shared" si="6"/>
        <v>4.1801784766767019E-2</v>
      </c>
      <c r="T30" s="85">
        <f>分析係数表!F33</f>
        <v>0.64348226623675731</v>
      </c>
      <c r="U30" s="86">
        <f t="shared" si="7"/>
        <v>2.68987071944604E-2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投入係数表!E31</f>
        <v>7.6923076923076927E-2</v>
      </c>
      <c r="E31" s="77">
        <f t="shared" si="0"/>
        <v>7.6923076923076925</v>
      </c>
      <c r="F31" s="76">
        <f>分析係数表!C34</f>
        <v>0.40150848192581112</v>
      </c>
      <c r="G31" s="77">
        <f t="shared" si="1"/>
        <v>3.088526784044701</v>
      </c>
      <c r="H31" s="77">
        <v>3.1295523622140919</v>
      </c>
      <c r="I31" s="77">
        <f t="shared" si="2"/>
        <v>3.1295523622140919</v>
      </c>
      <c r="J31" s="76">
        <f>分析係数表!G34</f>
        <v>0.42480512041441487</v>
      </c>
      <c r="K31" s="78">
        <f t="shared" si="3"/>
        <v>1.3294498680735738</v>
      </c>
      <c r="L31" s="79"/>
      <c r="M31" s="80"/>
      <c r="N31" s="81">
        <f>分析係数表!H34</f>
        <v>0.15672180898436738</v>
      </c>
      <c r="O31" s="82">
        <f t="shared" si="4"/>
        <v>2.0494806632996982</v>
      </c>
      <c r="P31" s="76">
        <f>分析係数表!C34</f>
        <v>0.40150848192581112</v>
      </c>
      <c r="Q31" s="82">
        <f t="shared" si="5"/>
        <v>0.82288386985776629</v>
      </c>
      <c r="R31" s="83">
        <v>0.89816493467945802</v>
      </c>
      <c r="S31" s="84">
        <f t="shared" si="6"/>
        <v>4.0277172968935497</v>
      </c>
      <c r="T31" s="85">
        <f>分析係数表!F34</f>
        <v>0.69808980649017505</v>
      </c>
      <c r="U31" s="86">
        <f t="shared" si="7"/>
        <v>2.8117083883855489</v>
      </c>
      <c r="V31" s="87">
        <f>分析係数表!D34</f>
        <v>0.1643762608024307</v>
      </c>
      <c r="W31" s="167">
        <f t="shared" si="8"/>
        <v>1</v>
      </c>
      <c r="X31" s="76">
        <f>分析係数表!E34</f>
        <v>0.12280028889497671</v>
      </c>
      <c r="Y31" s="166">
        <f t="shared" si="9"/>
        <v>0</v>
      </c>
    </row>
    <row r="32" spans="1:25" x14ac:dyDescent="0.2">
      <c r="A32" s="6" t="s">
        <v>20</v>
      </c>
      <c r="B32" s="5" t="s">
        <v>37</v>
      </c>
      <c r="C32" s="90"/>
      <c r="D32" s="76">
        <f>投入係数表!E32</f>
        <v>0</v>
      </c>
      <c r="E32" s="77">
        <f t="shared" si="0"/>
        <v>0</v>
      </c>
      <c r="F32" s="76">
        <f>分析係数表!C35</f>
        <v>0.54799934277091245</v>
      </c>
      <c r="G32" s="77">
        <f t="shared" si="1"/>
        <v>0</v>
      </c>
      <c r="H32" s="77">
        <v>4.050782133195286E-2</v>
      </c>
      <c r="I32" s="77">
        <f t="shared" si="2"/>
        <v>4.050782133195286E-2</v>
      </c>
      <c r="J32" s="76">
        <f>分析係数表!G35</f>
        <v>0.31370112289734142</v>
      </c>
      <c r="K32" s="78">
        <f t="shared" si="3"/>
        <v>1.2707349037958492E-2</v>
      </c>
      <c r="L32" s="79"/>
      <c r="M32" s="80"/>
      <c r="N32" s="81">
        <f>分析係数表!H35</f>
        <v>5.7539116932049765E-2</v>
      </c>
      <c r="O32" s="82">
        <f t="shared" si="4"/>
        <v>0.75244988747761965</v>
      </c>
      <c r="P32" s="76">
        <f>分析係数表!C35</f>
        <v>0.54799934277091245</v>
      </c>
      <c r="Q32" s="82">
        <f t="shared" si="5"/>
        <v>0.4123420438057826</v>
      </c>
      <c r="R32" s="83">
        <v>0.57154369410271999</v>
      </c>
      <c r="S32" s="84">
        <f t="shared" si="6"/>
        <v>0.61205151543467284</v>
      </c>
      <c r="T32" s="85">
        <f>分析係数表!F35</f>
        <v>0.64107230038613461</v>
      </c>
      <c r="U32" s="86">
        <f t="shared" si="7"/>
        <v>0.39236927295452551</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投入係数表!E33</f>
        <v>0</v>
      </c>
      <c r="E33" s="77">
        <f t="shared" si="0"/>
        <v>0</v>
      </c>
      <c r="F33" s="76">
        <f>分析係数表!C36</f>
        <v>1</v>
      </c>
      <c r="G33" s="77">
        <f t="shared" si="1"/>
        <v>0</v>
      </c>
      <c r="H33" s="77">
        <v>9.3374352948978195E-2</v>
      </c>
      <c r="I33" s="77">
        <f t="shared" si="2"/>
        <v>9.3374352948978195E-2</v>
      </c>
      <c r="J33" s="76">
        <f>分析係数表!G36</f>
        <v>7.1688905781264842E-2</v>
      </c>
      <c r="K33" s="78">
        <f t="shared" si="3"/>
        <v>6.6939051909458668E-3</v>
      </c>
      <c r="L33" s="79"/>
      <c r="M33" s="80"/>
      <c r="N33" s="81">
        <f>分析係数表!H36</f>
        <v>0.19452761335809809</v>
      </c>
      <c r="O33" s="82">
        <f t="shared" si="4"/>
        <v>2.5438742995560339</v>
      </c>
      <c r="P33" s="76">
        <f>分析係数表!C36</f>
        <v>1</v>
      </c>
      <c r="Q33" s="82">
        <f t="shared" si="5"/>
        <v>2.5438742995560339</v>
      </c>
      <c r="R33" s="83">
        <v>2.7168968420256587</v>
      </c>
      <c r="S33" s="84">
        <f t="shared" si="6"/>
        <v>2.8102711949746371</v>
      </c>
      <c r="T33" s="85">
        <f>分析係数表!F36</f>
        <v>0.82458021691620631</v>
      </c>
      <c r="U33" s="86">
        <f t="shared" si="7"/>
        <v>2.3172940315455524</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投入係数表!E34</f>
        <v>0</v>
      </c>
      <c r="E34" s="77">
        <f t="shared" si="0"/>
        <v>0</v>
      </c>
      <c r="F34" s="76">
        <f>分析係数表!C37</f>
        <v>0.69131042420256494</v>
      </c>
      <c r="G34" s="77">
        <f t="shared" si="1"/>
        <v>0</v>
      </c>
      <c r="H34" s="77">
        <v>7.0465653197281194E-2</v>
      </c>
      <c r="I34" s="77">
        <f t="shared" si="2"/>
        <v>7.0465653197281194E-2</v>
      </c>
      <c r="J34" s="76">
        <f>分析係数表!G37</f>
        <v>0.4182361073997049</v>
      </c>
      <c r="K34" s="78">
        <f t="shared" si="3"/>
        <v>2.9471280498608456E-2</v>
      </c>
      <c r="L34" s="79"/>
      <c r="M34" s="80"/>
      <c r="N34" s="81">
        <f>分析係数表!H37</f>
        <v>4.8668421919292611E-2</v>
      </c>
      <c r="O34" s="82">
        <f t="shared" si="4"/>
        <v>0.63644613524624838</v>
      </c>
      <c r="P34" s="76">
        <f>分析係数表!C37</f>
        <v>0.69131042420256494</v>
      </c>
      <c r="Q34" s="82">
        <f t="shared" si="5"/>
        <v>0.43998184773916699</v>
      </c>
      <c r="R34" s="83">
        <v>0.53347924541184699</v>
      </c>
      <c r="S34" s="84">
        <f t="shared" si="6"/>
        <v>0.60394489860912814</v>
      </c>
      <c r="T34" s="85">
        <f>分析係数表!F37</f>
        <v>0.69719766239499947</v>
      </c>
      <c r="U34" s="86">
        <f t="shared" si="7"/>
        <v>0.42106897152566913</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投入係数表!E35</f>
        <v>0</v>
      </c>
      <c r="E35" s="77">
        <f t="shared" si="0"/>
        <v>0</v>
      </c>
      <c r="F35" s="76">
        <f>分析係数表!C38</f>
        <v>0.16493332646861969</v>
      </c>
      <c r="G35" s="77">
        <f t="shared" si="1"/>
        <v>0</v>
      </c>
      <c r="H35" s="77">
        <v>2.2766719837970132E-2</v>
      </c>
      <c r="I35" s="77">
        <f t="shared" si="2"/>
        <v>2.2766719837970132E-2</v>
      </c>
      <c r="J35" s="76">
        <f>分析係数表!G38</f>
        <v>0.22742119554523632</v>
      </c>
      <c r="K35" s="78">
        <f t="shared" si="3"/>
        <v>5.1776346441946165E-3</v>
      </c>
      <c r="L35" s="79"/>
      <c r="M35" s="80"/>
      <c r="N35" s="81">
        <f>分析係数表!H38</f>
        <v>4.333006953137588E-2</v>
      </c>
      <c r="O35" s="82">
        <f t="shared" si="4"/>
        <v>0.56663549393335721</v>
      </c>
      <c r="P35" s="76">
        <f>分析係数表!C38</f>
        <v>0.16493332646861969</v>
      </c>
      <c r="Q35" s="82">
        <f t="shared" si="5"/>
        <v>9.3457076909617978E-2</v>
      </c>
      <c r="R35" s="83">
        <v>0.12264090111592148</v>
      </c>
      <c r="S35" s="84">
        <f t="shared" si="6"/>
        <v>0.14540762095389162</v>
      </c>
      <c r="T35" s="85">
        <f>分析係数表!F38</f>
        <v>0.45295344535830939</v>
      </c>
      <c r="U35" s="86">
        <f t="shared" si="7"/>
        <v>6.5862882892420316E-2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投入係数表!E36</f>
        <v>0</v>
      </c>
      <c r="E36" s="77">
        <f t="shared" si="0"/>
        <v>0</v>
      </c>
      <c r="F36" s="76">
        <f>分析係数表!C39</f>
        <v>1</v>
      </c>
      <c r="G36" s="77">
        <f t="shared" si="1"/>
        <v>0</v>
      </c>
      <c r="H36" s="77">
        <v>2.0331236869197827E-3</v>
      </c>
      <c r="I36" s="77">
        <f t="shared" si="2"/>
        <v>2.0331236869197827E-3</v>
      </c>
      <c r="J36" s="76">
        <f>分析係数表!G39</f>
        <v>0.35098455975764681</v>
      </c>
      <c r="K36" s="78">
        <f t="shared" si="3"/>
        <v>7.1359502218638373E-4</v>
      </c>
      <c r="L36" s="79"/>
      <c r="M36" s="80"/>
      <c r="N36" s="81">
        <f>分析係数表!H39</f>
        <v>3.8129823772400278E-3</v>
      </c>
      <c r="O36" s="82">
        <f t="shared" si="4"/>
        <v>4.9863089906239166E-2</v>
      </c>
      <c r="P36" s="76">
        <f>分析係数表!C39</f>
        <v>1</v>
      </c>
      <c r="Q36" s="82">
        <f t="shared" si="5"/>
        <v>4.9863089906239166E-2</v>
      </c>
      <c r="R36" s="83">
        <v>6.8998514751816814E-2</v>
      </c>
      <c r="S36" s="84">
        <f t="shared" si="6"/>
        <v>7.1031638438736597E-2</v>
      </c>
      <c r="T36" s="85">
        <f>分析係数表!F39</f>
        <v>0.70174924264634031</v>
      </c>
      <c r="U36" s="86">
        <f t="shared" si="7"/>
        <v>4.9846398478312084E-2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投入係数表!E37</f>
        <v>0</v>
      </c>
      <c r="E37" s="77">
        <f t="shared" si="0"/>
        <v>0</v>
      </c>
      <c r="F37" s="76">
        <f>分析係数表!C40</f>
        <v>0.986418220166009</v>
      </c>
      <c r="G37" s="77">
        <f t="shared" si="1"/>
        <v>0</v>
      </c>
      <c r="H37" s="77">
        <v>4.2462236193190441E-4</v>
      </c>
      <c r="I37" s="77">
        <f t="shared" si="2"/>
        <v>4.2462236193190441E-4</v>
      </c>
      <c r="J37" s="76">
        <f>分析係数表!G40</f>
        <v>0.50833339863186511</v>
      </c>
      <c r="K37" s="78">
        <f t="shared" si="3"/>
        <v>2.1584972837593487E-4</v>
      </c>
      <c r="L37" s="79"/>
      <c r="M37" s="80"/>
      <c r="N37" s="81">
        <f>分析係数表!H40</f>
        <v>2.8557086729192376E-2</v>
      </c>
      <c r="O37" s="82">
        <f t="shared" si="4"/>
        <v>0.37344641075123208</v>
      </c>
      <c r="P37" s="76">
        <f>分析係数表!C40</f>
        <v>0.986418220166009</v>
      </c>
      <c r="Q37" s="82">
        <f t="shared" si="5"/>
        <v>0.36837434382061468</v>
      </c>
      <c r="R37" s="83">
        <v>0.37025273454442925</v>
      </c>
      <c r="S37" s="84">
        <f t="shared" si="6"/>
        <v>0.37067735690636117</v>
      </c>
      <c r="T37" s="85">
        <f>分析係数表!F40</f>
        <v>0.70189391861713379</v>
      </c>
      <c r="U37" s="86">
        <f t="shared" si="7"/>
        <v>0.26017618258164771</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投入係数表!E38</f>
        <v>0</v>
      </c>
      <c r="E38" s="77">
        <f t="shared" si="0"/>
        <v>0</v>
      </c>
      <c r="F38" s="76">
        <f>分析係数表!C41</f>
        <v>0.80184103858729516</v>
      </c>
      <c r="G38" s="77">
        <f t="shared" si="1"/>
        <v>0</v>
      </c>
      <c r="H38" s="77">
        <v>1.8845171370405824E-4</v>
      </c>
      <c r="I38" s="77">
        <f t="shared" si="2"/>
        <v>1.8845171370405824E-4</v>
      </c>
      <c r="J38" s="76">
        <f>分析係数表!G41</f>
        <v>0.44493407945472047</v>
      </c>
      <c r="K38" s="78">
        <f t="shared" si="3"/>
        <v>8.3848589758579687E-5</v>
      </c>
      <c r="L38" s="79"/>
      <c r="M38" s="80"/>
      <c r="N38" s="81">
        <f>分析係数表!H41</f>
        <v>5.1019775806905684E-2</v>
      </c>
      <c r="O38" s="82">
        <f t="shared" si="4"/>
        <v>0.66719523364210886</v>
      </c>
      <c r="P38" s="76">
        <f>分析係数表!C41</f>
        <v>0.80184103858729516</v>
      </c>
      <c r="Q38" s="82">
        <f t="shared" si="5"/>
        <v>0.53498451908408162</v>
      </c>
      <c r="R38" s="83">
        <v>0.54510613623598181</v>
      </c>
      <c r="S38" s="84">
        <f t="shared" si="6"/>
        <v>0.54529458794968588</v>
      </c>
      <c r="T38" s="85">
        <f>分析係数表!F41</f>
        <v>0.54844555184325272</v>
      </c>
      <c r="U38" s="86">
        <f t="shared" si="7"/>
        <v>0.29906439120520456</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投入係数表!E39</f>
        <v>0</v>
      </c>
      <c r="E39" s="77">
        <f>$C$7*D39</f>
        <v>0</v>
      </c>
      <c r="F39" s="76">
        <f>分析係数表!C42</f>
        <v>0.44131191733123665</v>
      </c>
      <c r="G39" s="77">
        <f>E39*F39</f>
        <v>0</v>
      </c>
      <c r="H39" s="77">
        <v>9.298406737847935E-4</v>
      </c>
      <c r="I39" s="77">
        <f>C39+H39</f>
        <v>9.298406737847935E-4</v>
      </c>
      <c r="J39" s="76">
        <f>分析係数表!G42</f>
        <v>0.48534983581712554</v>
      </c>
      <c r="K39" s="78">
        <f>I39*J39</f>
        <v>4.5129801835753494E-4</v>
      </c>
      <c r="L39" s="79"/>
      <c r="M39" s="80"/>
      <c r="N39" s="81">
        <f>分析係数表!H42</f>
        <v>1.2950152359941286E-2</v>
      </c>
      <c r="O39" s="82">
        <f t="shared" si="4"/>
        <v>0.16935158559286428</v>
      </c>
      <c r="P39" s="76">
        <f>分析係数表!C42</f>
        <v>0.44131191733123665</v>
      </c>
      <c r="Q39" s="82">
        <f>O39*P39</f>
        <v>7.4736872941071966E-2</v>
      </c>
      <c r="R39" s="83">
        <v>7.8995636574743053E-2</v>
      </c>
      <c r="S39" s="84">
        <f>I39+R39</f>
        <v>7.9925477248527846E-2</v>
      </c>
      <c r="T39" s="85">
        <f>分析係数表!F42</f>
        <v>0.55380146501641825</v>
      </c>
      <c r="U39" s="86">
        <f>S39*T39</f>
        <v>4.4262846392371123E-2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投入係数表!E40</f>
        <v>0</v>
      </c>
      <c r="E40" s="77">
        <f>$C$7*D40</f>
        <v>0</v>
      </c>
      <c r="F40" s="76">
        <f>分析係数表!C43</f>
        <v>0.58313408441687564</v>
      </c>
      <c r="G40" s="77">
        <f>E40*F40</f>
        <v>0</v>
      </c>
      <c r="H40" s="77">
        <v>0.19994711880731797</v>
      </c>
      <c r="I40" s="77">
        <f>C40+H40</f>
        <v>0.19994711880731797</v>
      </c>
      <c r="J40" s="76">
        <f>分析係数表!G43</f>
        <v>0.35547453496171444</v>
      </c>
      <c r="K40" s="78">
        <f>I40*J40</f>
        <v>7.1076109074966018E-2</v>
      </c>
      <c r="L40" s="79"/>
      <c r="M40" s="80"/>
      <c r="N40" s="81">
        <f>分析係数表!H43</f>
        <v>3.5303064373624467E-2</v>
      </c>
      <c r="O40" s="82">
        <f t="shared" si="4"/>
        <v>0.46166483310682588</v>
      </c>
      <c r="P40" s="76">
        <f>分析係数表!C43</f>
        <v>0.58313408441687564</v>
      </c>
      <c r="Q40" s="82">
        <f>O40*P40</f>
        <v>0.26921249976121858</v>
      </c>
      <c r="R40" s="83">
        <v>0.55500769501958247</v>
      </c>
      <c r="S40" s="84">
        <f>I40+R40</f>
        <v>0.75495481382690044</v>
      </c>
      <c r="T40" s="85">
        <f>分析係数表!F43</f>
        <v>0.6082654287782493</v>
      </c>
      <c r="U40" s="86">
        <f>S40*T40</f>
        <v>0.45921291354062299</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投入係数表!E41</f>
        <v>0</v>
      </c>
      <c r="E41" s="77">
        <f>$C$7*D41</f>
        <v>0</v>
      </c>
      <c r="F41" s="76">
        <f>分析係数表!C44</f>
        <v>0.48869592147894036</v>
      </c>
      <c r="G41" s="77">
        <f>E41*F41</f>
        <v>0</v>
      </c>
      <c r="H41" s="77">
        <v>1.8232986188189942E-3</v>
      </c>
      <c r="I41" s="77">
        <f>C41+H41</f>
        <v>1.8232986188189942E-3</v>
      </c>
      <c r="J41" s="76">
        <f>分析係数表!G44</f>
        <v>0.26651387949759747</v>
      </c>
      <c r="K41" s="78">
        <f>I41*J41</f>
        <v>4.8593438838406133E-4</v>
      </c>
      <c r="L41" s="79"/>
      <c r="M41" s="80"/>
      <c r="N41" s="81">
        <f>分析係数表!H44</f>
        <v>0.11648762971842183</v>
      </c>
      <c r="O41" s="82">
        <f t="shared" si="4"/>
        <v>1.5233307104395053</v>
      </c>
      <c r="P41" s="76">
        <f>分析係数表!C44</f>
        <v>0.48869592147894036</v>
      </c>
      <c r="Q41" s="82">
        <f>O41*P41</f>
        <v>0.74444550525540287</v>
      </c>
      <c r="R41" s="83">
        <v>0.75785108067501783</v>
      </c>
      <c r="S41" s="84">
        <f>I41+R41</f>
        <v>0.75967437929383685</v>
      </c>
      <c r="T41" s="85">
        <f>分析係数表!F44</f>
        <v>0.48744292920528731</v>
      </c>
      <c r="U41" s="86">
        <f>S41*T41</f>
        <v>0.3702979046851963</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投入係数表!E42</f>
        <v>0</v>
      </c>
      <c r="E42" s="77">
        <f>$C$7*D42</f>
        <v>0</v>
      </c>
      <c r="F42" s="76">
        <f>分析係数表!C45</f>
        <v>1</v>
      </c>
      <c r="G42" s="77">
        <f>E42*F42</f>
        <v>0</v>
      </c>
      <c r="H42" s="77">
        <v>1.4644685677546385E-2</v>
      </c>
      <c r="I42" s="77">
        <f>C42+H42</f>
        <v>1.4644685677546385E-2</v>
      </c>
      <c r="J42" s="76">
        <f>分析係数表!G45</f>
        <v>0</v>
      </c>
      <c r="K42" s="78">
        <f>I42*J42</f>
        <v>0</v>
      </c>
      <c r="L42" s="79"/>
      <c r="M42" s="80"/>
      <c r="N42" s="81">
        <f>分析係数表!H45</f>
        <v>0</v>
      </c>
      <c r="O42" s="82">
        <f t="shared" si="4"/>
        <v>0</v>
      </c>
      <c r="P42" s="76">
        <f>分析係数表!C45</f>
        <v>1</v>
      </c>
      <c r="Q42" s="82">
        <f>O42*P42</f>
        <v>0</v>
      </c>
      <c r="R42" s="83">
        <v>2.1396331946383074E-2</v>
      </c>
      <c r="S42" s="84">
        <f>I42+R42</f>
        <v>3.6041017623929458E-2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0.30494810971089692</v>
      </c>
      <c r="G43" s="77">
        <f>E43*F43</f>
        <v>0</v>
      </c>
      <c r="H43" s="77">
        <v>1.0720623821555832E-2</v>
      </c>
      <c r="I43" s="77">
        <f>C43+H43</f>
        <v>1.0720623821555832E-2</v>
      </c>
      <c r="J43" s="76">
        <f>分析係数表!G46</f>
        <v>9.2473281285530198E-3</v>
      </c>
      <c r="K43" s="78">
        <f>I43*J43</f>
        <v>9.9137126220708821E-5</v>
      </c>
      <c r="L43" s="79"/>
      <c r="M43" s="80"/>
      <c r="N43" s="81">
        <f>分析係数表!H46</f>
        <v>2.1824388568312321E-2</v>
      </c>
      <c r="O43" s="82">
        <f t="shared" si="4"/>
        <v>0.28540164670736196</v>
      </c>
      <c r="P43" s="76">
        <f>分析係数表!C46</f>
        <v>0.30494810971089692</v>
      </c>
      <c r="Q43" s="82">
        <f>O43*P43</f>
        <v>8.703269267178726E-2</v>
      </c>
      <c r="R43" s="83">
        <v>0.10090074340036206</v>
      </c>
      <c r="S43" s="84">
        <f>I43+R43</f>
        <v>0.1116213672219179</v>
      </c>
      <c r="T43" s="85">
        <f>分析係数表!F46</f>
        <v>0.31334798756916549</v>
      </c>
      <c r="U43" s="86">
        <f>S43*T43</f>
        <v>3.4976330788706787E-2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投入係数表!E44</f>
        <v>0.38461538461538464</v>
      </c>
      <c r="E44" s="91">
        <f>SUM(E5:E43)</f>
        <v>38.46153846153846</v>
      </c>
      <c r="F44" s="92">
        <f>分析係数表!C47</f>
        <v>0.48015758503444039</v>
      </c>
      <c r="G44" s="91">
        <f>SUM(G5:G43)</f>
        <v>4.3721650385928124</v>
      </c>
      <c r="H44" s="91">
        <f>SUM(H5:H43)</f>
        <v>5.0497596336068709</v>
      </c>
      <c r="I44" s="91">
        <f>SUM(I5:I43)</f>
        <v>105.04975963360685</v>
      </c>
      <c r="J44" s="92">
        <f>分析係数表!G47</f>
        <v>0.24216917805049562</v>
      </c>
      <c r="K44" s="93">
        <f>SUM(K5:K43)</f>
        <v>20.84567799225761</v>
      </c>
      <c r="L44" s="94">
        <f>最終需要_まとめ!$L$33</f>
        <v>0.62733333333333341</v>
      </c>
      <c r="M44" s="91">
        <f>K44*L44</f>
        <v>13.077188660476276</v>
      </c>
      <c r="N44" s="95">
        <f>分析係数表!H47</f>
        <v>1</v>
      </c>
      <c r="O44" s="109">
        <f t="shared" si="4"/>
        <v>13.077188660476276</v>
      </c>
      <c r="P44" s="92">
        <f>分析係数表!C47</f>
        <v>0.48015758503444039</v>
      </c>
      <c r="Q44" s="96">
        <f>SUM(Q5:Q43)</f>
        <v>6.911537520667979</v>
      </c>
      <c r="R44" s="91">
        <f>SUM(R5:R43)</f>
        <v>8.016447991049505</v>
      </c>
      <c r="S44" s="97">
        <f>SUM(S5:S43)</f>
        <v>113.06620762465636</v>
      </c>
      <c r="T44" s="98">
        <f>分析係数表!F47</f>
        <v>0.48752883779285588</v>
      </c>
      <c r="U44" s="99">
        <f>SUM(U5:U43)</f>
        <v>65.862038264869355</v>
      </c>
      <c r="V44" s="100">
        <f>分析係数表!D47</f>
        <v>6.635127530274626E-2</v>
      </c>
      <c r="W44" s="164">
        <f>SUM(W5:W43)</f>
        <v>5</v>
      </c>
      <c r="X44" s="92">
        <f>分析係数表!E47</f>
        <v>5.6027434453383658E-2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305</v>
      </c>
      <c r="S2" s="3" t="s">
        <v>153</v>
      </c>
      <c r="U2" s="64" t="s">
        <v>210</v>
      </c>
      <c r="W2" s="3" t="s">
        <v>130</v>
      </c>
      <c r="Y2" s="3" t="s">
        <v>154</v>
      </c>
    </row>
    <row r="3" spans="1:25" ht="44" x14ac:dyDescent="0.2">
      <c r="B3" s="65"/>
      <c r="C3" s="66" t="s">
        <v>228</v>
      </c>
      <c r="D3" s="66" t="s">
        <v>249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1.3183034008406591E-2</v>
      </c>
      <c r="G5" s="77">
        <f t="shared" ref="G5:G38" si="1">E5*F5</f>
        <v>0</v>
      </c>
      <c r="H5" s="77">
        <f t="array" ref="H5:H43">MMULT(逆行列係数!C5:AO43,'4'!G5:G43)</f>
        <v>2.1918927286835637E-5</v>
      </c>
      <c r="I5" s="77">
        <f t="shared" ref="I5:I38" si="2">C5+H5</f>
        <v>2.1918927286835637E-5</v>
      </c>
      <c r="J5" s="76">
        <f>分析係数表!G8</f>
        <v>0.12262521588946459</v>
      </c>
      <c r="K5" s="78">
        <f t="shared" ref="K5:K38" si="3">I5*J5</f>
        <v>2.6878131906136967E-6</v>
      </c>
      <c r="L5" s="79" t="s">
        <v>181</v>
      </c>
      <c r="M5" s="80" t="s">
        <v>181</v>
      </c>
      <c r="N5" s="81">
        <f>分析係数表!H8</f>
        <v>1.0919276675383911E-2</v>
      </c>
      <c r="O5" s="82">
        <f t="shared" ref="O5:O43" si="4">$M$44*N5</f>
        <v>0.26571782674942562</v>
      </c>
      <c r="P5" s="76">
        <f>分析係数表!C8</f>
        <v>1.3183034008406591E-2</v>
      </c>
      <c r="Q5" s="82">
        <f t="shared" ref="Q5:Q38" si="5">O5*P5</f>
        <v>3.5029671466775686E-3</v>
      </c>
      <c r="R5" s="83">
        <f t="array" ref="R5:R43">MMULT(逆行列係数!C5:AO43,'4'!Q5:Q43)</f>
        <v>4.0555722364317192E-3</v>
      </c>
      <c r="S5" s="84">
        <f t="shared" ref="S5:S38" si="6">I5+R5</f>
        <v>4.0774911637185551E-3</v>
      </c>
      <c r="T5" s="85">
        <f>分析係数表!F8</f>
        <v>0.45595854922279794</v>
      </c>
      <c r="U5" s="86">
        <f t="shared" ref="U5:U43" si="7">S5*T5</f>
        <v>1.8591669554778904E-3</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投入係数表!F6</f>
        <v>0</v>
      </c>
      <c r="E6" s="77">
        <f t="shared" si="0"/>
        <v>0</v>
      </c>
      <c r="F6" s="76">
        <f>分析係数表!C9</f>
        <v>2.8837209302325584E-2</v>
      </c>
      <c r="G6" s="77">
        <f t="shared" si="1"/>
        <v>0</v>
      </c>
      <c r="H6" s="77">
        <v>9.9042438601083476E-6</v>
      </c>
      <c r="I6" s="77">
        <f t="shared" si="2"/>
        <v>9.9042438601083476E-6</v>
      </c>
      <c r="J6" s="76">
        <f>分析係数表!G9</f>
        <v>0.26470588235294118</v>
      </c>
      <c r="K6" s="78">
        <f t="shared" si="3"/>
        <v>2.6217116100286803E-6</v>
      </c>
      <c r="L6" s="79"/>
      <c r="M6" s="80"/>
      <c r="N6" s="81">
        <f>分析係数表!H9</f>
        <v>5.6393540150961169E-4</v>
      </c>
      <c r="O6" s="82">
        <f t="shared" si="4"/>
        <v>1.3723224877524252E-2</v>
      </c>
      <c r="P6" s="76">
        <f>分析係数表!C9</f>
        <v>2.8837209302325584E-2</v>
      </c>
      <c r="Q6" s="82">
        <f t="shared" si="5"/>
        <v>3.9573950809604824E-4</v>
      </c>
      <c r="R6" s="83">
        <v>4.5179545263288127E-4</v>
      </c>
      <c r="S6" s="84">
        <f t="shared" si="6"/>
        <v>4.6169969649298962E-4</v>
      </c>
      <c r="T6" s="85">
        <f>分析係数表!F9</f>
        <v>0.73529411764705888</v>
      </c>
      <c r="U6" s="86">
        <f t="shared" si="7"/>
        <v>3.3948507095072771E-4</v>
      </c>
      <c r="V6" s="87">
        <f>分析係数表!D9</f>
        <v>5.8823529411764705E-2</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7.2513812154696433E-3</v>
      </c>
      <c r="G7" s="77">
        <f t="shared" si="1"/>
        <v>0</v>
      </c>
      <c r="H7" s="77">
        <v>5.4736833895952587E-6</v>
      </c>
      <c r="I7" s="77">
        <f t="shared" si="2"/>
        <v>5.4736833895952587E-6</v>
      </c>
      <c r="J7" s="76">
        <f>分析係数表!G10</f>
        <v>0.19230769230769232</v>
      </c>
      <c r="K7" s="78">
        <f t="shared" si="3"/>
        <v>1.0526314210760113E-6</v>
      </c>
      <c r="L7" s="79"/>
      <c r="M7" s="80"/>
      <c r="N7" s="81">
        <f>分析係数表!H10</f>
        <v>1.0712116731972216E-3</v>
      </c>
      <c r="O7" s="82">
        <f t="shared" si="4"/>
        <v>2.6067664210053916E-2</v>
      </c>
      <c r="P7" s="76">
        <f>分析係数表!C10</f>
        <v>7.2513812154696433E-3</v>
      </c>
      <c r="Q7" s="82">
        <f t="shared" si="5"/>
        <v>1.8902657058395529E-4</v>
      </c>
      <c r="R7" s="83">
        <v>2.5206588356374397E-4</v>
      </c>
      <c r="S7" s="84">
        <f t="shared" si="6"/>
        <v>2.5753956695333924E-4</v>
      </c>
      <c r="T7" s="85">
        <f>分析係数表!F10</f>
        <v>0.57692307692307687</v>
      </c>
      <c r="U7" s="86">
        <f t="shared" si="7"/>
        <v>1.4858051939615723E-4</v>
      </c>
      <c r="V7" s="87">
        <f>分析係数表!D10</f>
        <v>3.8461538461538464E-2</v>
      </c>
      <c r="W7" s="167">
        <f t="shared" si="8"/>
        <v>0</v>
      </c>
      <c r="X7" s="76">
        <f>分析係数表!E10</f>
        <v>0</v>
      </c>
      <c r="Y7" s="166">
        <f t="shared" si="9"/>
        <v>0</v>
      </c>
    </row>
    <row r="8" spans="1:25" x14ac:dyDescent="0.2">
      <c r="A8" s="6" t="s">
        <v>222</v>
      </c>
      <c r="B8" s="5" t="s">
        <v>27</v>
      </c>
      <c r="C8" s="75">
        <f>最終需要_まとめ!C9</f>
        <v>100</v>
      </c>
      <c r="D8" s="76">
        <f>投入係数表!F8</f>
        <v>1.3245033112582781E-3</v>
      </c>
      <c r="E8" s="77">
        <f t="shared" si="0"/>
        <v>0.13245033112582782</v>
      </c>
      <c r="F8" s="76">
        <f>分析係数表!C11</f>
        <v>1.1498343082089746E-2</v>
      </c>
      <c r="G8" s="77">
        <f t="shared" si="1"/>
        <v>1.5229593486211586E-3</v>
      </c>
      <c r="H8" s="77">
        <v>6.2850444657120532E-3</v>
      </c>
      <c r="I8" s="77">
        <f t="shared" si="2"/>
        <v>100.00628504446571</v>
      </c>
      <c r="J8" s="76">
        <f>分析係数表!G11</f>
        <v>0.33907284768211921</v>
      </c>
      <c r="K8" s="78">
        <f t="shared" si="3"/>
        <v>33.909415856136718</v>
      </c>
      <c r="L8" s="79"/>
      <c r="M8" s="80"/>
      <c r="N8" s="81">
        <f>分析係数表!H11</f>
        <v>-2.0361874779781897E-5</v>
      </c>
      <c r="O8" s="82">
        <f t="shared" si="4"/>
        <v>-4.9550105523242982E-4</v>
      </c>
      <c r="P8" s="76">
        <f>分析係数表!C11</f>
        <v>1.1498343082089746E-2</v>
      </c>
      <c r="Q8" s="82">
        <f t="shared" si="5"/>
        <v>-5.6974411305999786E-6</v>
      </c>
      <c r="R8" s="83">
        <v>7.2155074169461323E-4</v>
      </c>
      <c r="S8" s="84">
        <f t="shared" si="6"/>
        <v>100.00700659520741</v>
      </c>
      <c r="T8" s="85">
        <f>分析係数表!F11</f>
        <v>0.56026490066225165</v>
      </c>
      <c r="U8" s="86">
        <f t="shared" si="7"/>
        <v>56.030415615593029</v>
      </c>
      <c r="V8" s="87">
        <f>分析係数表!D11</f>
        <v>2.781456953642384E-2</v>
      </c>
      <c r="W8" s="167">
        <f t="shared" si="8"/>
        <v>3</v>
      </c>
      <c r="X8" s="76">
        <f>分析係数表!E11</f>
        <v>1.9867549668874173E-2</v>
      </c>
      <c r="Y8" s="166">
        <f t="shared" si="9"/>
        <v>2</v>
      </c>
    </row>
    <row r="9" spans="1:25" x14ac:dyDescent="0.2">
      <c r="A9" s="6" t="s">
        <v>223</v>
      </c>
      <c r="B9" s="5" t="s">
        <v>191</v>
      </c>
      <c r="C9" s="90"/>
      <c r="D9" s="76">
        <f>投入係数表!F9</f>
        <v>0</v>
      </c>
      <c r="E9" s="77">
        <f t="shared" si="0"/>
        <v>0</v>
      </c>
      <c r="F9" s="76">
        <f>分析係数表!C12</f>
        <v>1.9264738750820132E-2</v>
      </c>
      <c r="G9" s="77">
        <f t="shared" si="1"/>
        <v>0</v>
      </c>
      <c r="H9" s="77">
        <v>7.087437310122701E-5</v>
      </c>
      <c r="I9" s="77">
        <f t="shared" si="2"/>
        <v>7.087437310122701E-5</v>
      </c>
      <c r="J9" s="76">
        <f>分析係数表!G12</f>
        <v>0.14212218649517686</v>
      </c>
      <c r="K9" s="78">
        <f t="shared" si="3"/>
        <v>1.007282087162133E-5</v>
      </c>
      <c r="L9" s="79"/>
      <c r="M9" s="80"/>
      <c r="N9" s="81">
        <f>分析係数表!H12</f>
        <v>9.1393832299599312E-2</v>
      </c>
      <c r="O9" s="82">
        <f t="shared" si="4"/>
        <v>2.2240457146486907</v>
      </c>
      <c r="P9" s="76">
        <f>分析係数表!C12</f>
        <v>1.9264738750820132E-2</v>
      </c>
      <c r="Q9" s="82">
        <f t="shared" si="5"/>
        <v>4.2845659662588083E-2</v>
      </c>
      <c r="R9" s="83">
        <v>4.7416148808877713E-2</v>
      </c>
      <c r="S9" s="84">
        <f t="shared" si="6"/>
        <v>4.7487023181978942E-2</v>
      </c>
      <c r="T9" s="85">
        <f>分析係数表!F12</f>
        <v>0.30139335476956058</v>
      </c>
      <c r="U9" s="86">
        <f t="shared" si="7"/>
        <v>1.4312273224836526E-2</v>
      </c>
      <c r="V9" s="87">
        <f>分析係数表!D12</f>
        <v>0.12266881028938907</v>
      </c>
      <c r="W9" s="167">
        <f t="shared" si="8"/>
        <v>0</v>
      </c>
      <c r="X9" s="76">
        <f>分析係数表!E12</f>
        <v>0.12057877813504823</v>
      </c>
      <c r="Y9" s="166">
        <f t="shared" si="9"/>
        <v>0</v>
      </c>
    </row>
    <row r="10" spans="1:25" x14ac:dyDescent="0.2">
      <c r="A10" s="6" t="s">
        <v>224</v>
      </c>
      <c r="B10" s="5" t="s">
        <v>28</v>
      </c>
      <c r="C10" s="90"/>
      <c r="D10" s="76">
        <f>投入係数表!F10</f>
        <v>5.2980132450331126E-3</v>
      </c>
      <c r="E10" s="77">
        <f t="shared" si="0"/>
        <v>0.5298013245033113</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0.34407162404857117</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投入係数表!F11</f>
        <v>1.3245033112582781E-3</v>
      </c>
      <c r="E11" s="77">
        <f t="shared" si="0"/>
        <v>0.13245033112582782</v>
      </c>
      <c r="F11" s="76">
        <f>分析係数表!C14</f>
        <v>0.18033902375567878</v>
      </c>
      <c r="G11" s="77">
        <f t="shared" si="1"/>
        <v>2.3885963411348184E-2</v>
      </c>
      <c r="H11" s="77">
        <v>9.7505091072552216E-2</v>
      </c>
      <c r="I11" s="77">
        <f t="shared" si="2"/>
        <v>9.7505091072552216E-2</v>
      </c>
      <c r="J11" s="76">
        <f>分析係数表!G14</f>
        <v>0.15919504269018833</v>
      </c>
      <c r="K11" s="78">
        <f t="shared" si="3"/>
        <v>1.5522327135805652E-2</v>
      </c>
      <c r="L11" s="79"/>
      <c r="M11" s="80"/>
      <c r="N11" s="81">
        <f>分析係数表!H14</f>
        <v>1.121673710694942E-3</v>
      </c>
      <c r="O11" s="82">
        <f t="shared" si="4"/>
        <v>2.7295645086064722E-2</v>
      </c>
      <c r="P11" s="76">
        <f>分析係数表!C14</f>
        <v>0.18033902375567878</v>
      </c>
      <c r="Q11" s="82">
        <f t="shared" si="5"/>
        <v>4.9224699876024031E-3</v>
      </c>
      <c r="R11" s="83">
        <v>2.7667269106821709E-2</v>
      </c>
      <c r="S11" s="84">
        <f t="shared" si="6"/>
        <v>0.12517236017937391</v>
      </c>
      <c r="T11" s="85">
        <f>分析係数表!F14</f>
        <v>0.29273560341521504</v>
      </c>
      <c r="U11" s="86">
        <f t="shared" si="7"/>
        <v>3.6642406388015657E-2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投入係数表!F12</f>
        <v>1.8543046357615896E-2</v>
      </c>
      <c r="E12" s="77">
        <f t="shared" si="0"/>
        <v>1.8543046357615895</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0.20263838806592324</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投入係数表!F13</f>
        <v>2.9139072847682121E-2</v>
      </c>
      <c r="E13" s="77">
        <f t="shared" si="0"/>
        <v>2.9139072847682121</v>
      </c>
      <c r="F13" s="76">
        <f>分析係数表!C16</f>
        <v>5.2745741191408291E-2</v>
      </c>
      <c r="G13" s="77">
        <f t="shared" si="1"/>
        <v>0.15369619949814337</v>
      </c>
      <c r="H13" s="77">
        <v>0.1636987683584934</v>
      </c>
      <c r="I13" s="77">
        <f t="shared" si="2"/>
        <v>0.1636987683584934</v>
      </c>
      <c r="J13" s="76">
        <f>分析係数表!G16</f>
        <v>3.3494998484389207E-2</v>
      </c>
      <c r="K13" s="78">
        <f t="shared" si="3"/>
        <v>5.4830899980641166E-3</v>
      </c>
      <c r="L13" s="79"/>
      <c r="M13" s="80"/>
      <c r="N13" s="81">
        <f>分析係数表!H16</f>
        <v>1.6486921479299057E-2</v>
      </c>
      <c r="O13" s="82">
        <f t="shared" si="4"/>
        <v>0.40120505006928436</v>
      </c>
      <c r="P13" s="76">
        <f>分析係数表!C16</f>
        <v>5.2745741191408291E-2</v>
      </c>
      <c r="Q13" s="82">
        <f t="shared" si="5"/>
        <v>2.1161857735640478E-2</v>
      </c>
      <c r="R13" s="83">
        <v>2.5345527437954724E-2</v>
      </c>
      <c r="S13" s="84">
        <f t="shared" si="6"/>
        <v>0.18904429579644813</v>
      </c>
      <c r="T13" s="85">
        <f>分析係数表!F16</f>
        <v>0.28872385571385267</v>
      </c>
      <c r="U13" s="86">
        <f t="shared" si="7"/>
        <v>5.4581597983060573E-2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投入係数表!F14</f>
        <v>5.2980132450331126E-3</v>
      </c>
      <c r="E14" s="77">
        <f t="shared" si="0"/>
        <v>0.5298013245033113</v>
      </c>
      <c r="F14" s="76">
        <f>分析係数表!C17</f>
        <v>0.15216261717207402</v>
      </c>
      <c r="G14" s="77">
        <f t="shared" si="1"/>
        <v>8.061595611765511E-2</v>
      </c>
      <c r="H14" s="77">
        <v>0.10847804200160804</v>
      </c>
      <c r="I14" s="77">
        <f t="shared" si="2"/>
        <v>0.10847804200160804</v>
      </c>
      <c r="J14" s="76">
        <f>分析係数表!G17</f>
        <v>0.21223848391031053</v>
      </c>
      <c r="K14" s="78">
        <f t="shared" si="3"/>
        <v>2.3023215171980277E-2</v>
      </c>
      <c r="L14" s="79"/>
      <c r="M14" s="80"/>
      <c r="N14" s="81">
        <f>分析係数表!H17</f>
        <v>2.8913862187290294E-3</v>
      </c>
      <c r="O14" s="82">
        <f t="shared" si="4"/>
        <v>7.0361149843005025E-2</v>
      </c>
      <c r="P14" s="76">
        <f>分析係数表!C17</f>
        <v>0.15216261717207402</v>
      </c>
      <c r="Q14" s="82">
        <f t="shared" si="5"/>
        <v>1.0706336707348109E-2</v>
      </c>
      <c r="R14" s="83">
        <v>2.4718850994523152E-2</v>
      </c>
      <c r="S14" s="84">
        <f t="shared" si="6"/>
        <v>0.13319689299613119</v>
      </c>
      <c r="T14" s="85">
        <f>分析係数表!F17</f>
        <v>0.32270850924101696</v>
      </c>
      <c r="U14" s="86">
        <f t="shared" si="7"/>
        <v>4.2983770774316747E-2</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投入係数表!F15</f>
        <v>0</v>
      </c>
      <c r="E15" s="77">
        <f t="shared" si="0"/>
        <v>0</v>
      </c>
      <c r="F15" s="76">
        <f>分析係数表!C18</f>
        <v>0.19097312809809552</v>
      </c>
      <c r="G15" s="77">
        <f t="shared" si="1"/>
        <v>0</v>
      </c>
      <c r="H15" s="77">
        <v>8.7006571173180031E-3</v>
      </c>
      <c r="I15" s="77">
        <f t="shared" si="2"/>
        <v>8.7006571173180031E-3</v>
      </c>
      <c r="J15" s="76">
        <f>分析係数表!G18</f>
        <v>0.21574136510077171</v>
      </c>
      <c r="K15" s="78">
        <f t="shared" si="3"/>
        <v>1.8770916437639313E-3</v>
      </c>
      <c r="L15" s="79"/>
      <c r="M15" s="80"/>
      <c r="N15" s="81">
        <f>分析係数表!H18</f>
        <v>4.4087885392745155E-4</v>
      </c>
      <c r="O15" s="82">
        <f t="shared" si="4"/>
        <v>1.0728675021989133E-2</v>
      </c>
      <c r="P15" s="76">
        <f>分析係数表!C18</f>
        <v>0.19097312809809552</v>
      </c>
      <c r="Q15" s="82">
        <f t="shared" si="5"/>
        <v>2.0488886292971686E-3</v>
      </c>
      <c r="R15" s="83">
        <v>5.3184019253638588E-3</v>
      </c>
      <c r="S15" s="84">
        <f t="shared" si="6"/>
        <v>1.4019059042681862E-2</v>
      </c>
      <c r="T15" s="85">
        <f>分析係数表!F18</f>
        <v>0.45875477635423689</v>
      </c>
      <c r="U15" s="86">
        <f t="shared" si="7"/>
        <v>6.4313102958223596E-3</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投入係数表!F16</f>
        <v>3.9735099337748344E-3</v>
      </c>
      <c r="E16" s="77">
        <f t="shared" si="0"/>
        <v>0.39735099337748342</v>
      </c>
      <c r="F16" s="76">
        <f>分析係数表!C19</f>
        <v>0.34654894752252985</v>
      </c>
      <c r="G16" s="77">
        <f t="shared" si="1"/>
        <v>0.13770156855199861</v>
      </c>
      <c r="H16" s="77">
        <v>0.22901713532907769</v>
      </c>
      <c r="I16" s="77">
        <f t="shared" si="2"/>
        <v>0.22901713532907769</v>
      </c>
      <c r="J16" s="76">
        <f>分析係数表!G19</f>
        <v>5.7665249016256609E-2</v>
      </c>
      <c r="K16" s="78">
        <f t="shared" si="3"/>
        <v>1.3206330137741005E-2</v>
      </c>
      <c r="L16" s="79"/>
      <c r="M16" s="80"/>
      <c r="N16" s="81">
        <f>分析係数表!H19</f>
        <v>-1.1331825964400361E-4</v>
      </c>
      <c r="O16" s="82">
        <f t="shared" si="4"/>
        <v>-2.7575710899891744E-3</v>
      </c>
      <c r="P16" s="76">
        <f>分析係数表!C19</f>
        <v>0.34654894752252985</v>
      </c>
      <c r="Q16" s="82">
        <f t="shared" si="5"/>
        <v>-9.5563335895430389E-4</v>
      </c>
      <c r="R16" s="83">
        <v>7.5886437658602025E-3</v>
      </c>
      <c r="S16" s="84">
        <f t="shared" si="6"/>
        <v>0.23660577909493791</v>
      </c>
      <c r="T16" s="85">
        <f>分析係数表!F19</f>
        <v>0.23996184268055168</v>
      </c>
      <c r="U16" s="86">
        <f t="shared" si="7"/>
        <v>5.6776358740488857E-2</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投入係数表!F17</f>
        <v>1.3245033112582781E-3</v>
      </c>
      <c r="E17" s="77">
        <f t="shared" si="0"/>
        <v>0.13245033112582782</v>
      </c>
      <c r="F17" s="76">
        <f>分析係数表!C20</f>
        <v>0.26243263202551737</v>
      </c>
      <c r="G17" s="77">
        <f t="shared" si="1"/>
        <v>3.4759289010002303E-2</v>
      </c>
      <c r="H17" s="77">
        <v>5.4834125916868086E-2</v>
      </c>
      <c r="I17" s="77">
        <f t="shared" si="2"/>
        <v>5.4834125916868086E-2</v>
      </c>
      <c r="J17" s="76">
        <f>分析係数表!G20</f>
        <v>0.1000148720999405</v>
      </c>
      <c r="K17" s="78">
        <f t="shared" si="3"/>
        <v>5.4842280902875941E-3</v>
      </c>
      <c r="L17" s="79"/>
      <c r="M17" s="80"/>
      <c r="N17" s="81">
        <f>分析係数表!H20</f>
        <v>5.5154121686104877E-4</v>
      </c>
      <c r="O17" s="82">
        <f t="shared" si="4"/>
        <v>1.3421615539556685E-2</v>
      </c>
      <c r="P17" s="76">
        <f>分析係数表!C20</f>
        <v>0.26243263202551737</v>
      </c>
      <c r="Q17" s="82">
        <f t="shared" si="5"/>
        <v>3.5222698920804453E-3</v>
      </c>
      <c r="R17" s="83">
        <v>1.292612878946223E-2</v>
      </c>
      <c r="S17" s="84">
        <f t="shared" si="6"/>
        <v>6.776025470633032E-2</v>
      </c>
      <c r="T17" s="85">
        <f>分析係数表!F20</f>
        <v>0.22264772952607575</v>
      </c>
      <c r="U17" s="86">
        <f t="shared" si="7"/>
        <v>1.5086666862473034E-2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投入係数表!F18</f>
        <v>2.5165562913907286E-2</v>
      </c>
      <c r="E18" s="77">
        <f t="shared" si="0"/>
        <v>2.5165562913907285</v>
      </c>
      <c r="F18" s="76">
        <f>分析係数表!C21</f>
        <v>0.1872140973927936</v>
      </c>
      <c r="G18" s="77">
        <f t="shared" si="1"/>
        <v>0.47113481463087131</v>
      </c>
      <c r="H18" s="77">
        <v>0.49158656022019243</v>
      </c>
      <c r="I18" s="77">
        <f t="shared" si="2"/>
        <v>0.49158656022019243</v>
      </c>
      <c r="J18" s="76">
        <f>分析係数表!G21</f>
        <v>0.28516992623231124</v>
      </c>
      <c r="K18" s="78">
        <f t="shared" si="3"/>
        <v>0.1401857031147879</v>
      </c>
      <c r="L18" s="79"/>
      <c r="M18" s="80"/>
      <c r="N18" s="81">
        <f>分析係数表!H21</f>
        <v>9.0743137605549761E-4</v>
      </c>
      <c r="O18" s="82">
        <f t="shared" si="4"/>
        <v>2.2082112244053938E-2</v>
      </c>
      <c r="P18" s="76">
        <f>分析係数表!C21</f>
        <v>0.1872140973927936</v>
      </c>
      <c r="Q18" s="82">
        <f t="shared" si="5"/>
        <v>4.134082712296914E-3</v>
      </c>
      <c r="R18" s="83">
        <v>1.1566935223544373E-2</v>
      </c>
      <c r="S18" s="84">
        <f t="shared" si="6"/>
        <v>0.50315349544373678</v>
      </c>
      <c r="T18" s="85">
        <f>分析係数表!F21</f>
        <v>0.425556514517416</v>
      </c>
      <c r="U18" s="86">
        <f t="shared" si="7"/>
        <v>0.21412024778829117</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投入係数表!F19</f>
        <v>3.9735099337748344E-3</v>
      </c>
      <c r="E19" s="77">
        <f t="shared" si="0"/>
        <v>0.39735099337748342</v>
      </c>
      <c r="F19" s="76">
        <f>分析係数表!C22</f>
        <v>8.038175161462835E-2</v>
      </c>
      <c r="G19" s="77">
        <f t="shared" si="1"/>
        <v>3.1939768853494706E-2</v>
      </c>
      <c r="H19" s="77">
        <v>3.7646424697681299E-2</v>
      </c>
      <c r="I19" s="77">
        <f t="shared" si="2"/>
        <v>3.7646424697681299E-2</v>
      </c>
      <c r="J19" s="76">
        <f>分析係数表!G22</f>
        <v>0.19463811255169108</v>
      </c>
      <c r="K19" s="78">
        <f t="shared" si="3"/>
        <v>7.327429047476056E-3</v>
      </c>
      <c r="L19" s="79"/>
      <c r="M19" s="80"/>
      <c r="N19" s="81">
        <f>分析係数表!H22</f>
        <v>4.3379646269970129E-5</v>
      </c>
      <c r="O19" s="82">
        <f t="shared" si="4"/>
        <v>1.0556326828864808E-3</v>
      </c>
      <c r="P19" s="76">
        <f>分析係数表!C22</f>
        <v>8.038175161462835E-2</v>
      </c>
      <c r="Q19" s="82">
        <f t="shared" si="5"/>
        <v>8.4853604112064839E-5</v>
      </c>
      <c r="R19" s="83">
        <v>1.6274559283204701E-3</v>
      </c>
      <c r="S19" s="84">
        <f t="shared" si="6"/>
        <v>3.9273880626001768E-2</v>
      </c>
      <c r="T19" s="85">
        <f>分析係数表!F22</f>
        <v>0.41254969334958147</v>
      </c>
      <c r="U19" s="86">
        <f t="shared" si="7"/>
        <v>1.6202427408905099E-2</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投入係数表!F20</f>
        <v>3.9735099337748344E-3</v>
      </c>
      <c r="E20" s="77">
        <f t="shared" si="0"/>
        <v>0.39735099337748342</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6.2476220007567234E-4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投入係数表!F21</f>
        <v>0</v>
      </c>
      <c r="E21" s="77">
        <f t="shared" si="0"/>
        <v>0</v>
      </c>
      <c r="F21" s="76">
        <f>分析係数表!C24</f>
        <v>0.43147437344773087</v>
      </c>
      <c r="G21" s="77">
        <f t="shared" si="1"/>
        <v>0</v>
      </c>
      <c r="H21" s="77">
        <v>1.684693467060927E-2</v>
      </c>
      <c r="I21" s="77">
        <f t="shared" si="2"/>
        <v>1.684693467060927E-2</v>
      </c>
      <c r="J21" s="76">
        <f>分析係数表!G24</f>
        <v>0.20829056454796685</v>
      </c>
      <c r="K21" s="78">
        <f t="shared" si="3"/>
        <v>3.5090575334439209E-3</v>
      </c>
      <c r="L21" s="79"/>
      <c r="M21" s="80"/>
      <c r="N21" s="81">
        <f>分析係数表!H24</f>
        <v>3.3906948002854204E-4</v>
      </c>
      <c r="O21" s="82">
        <f t="shared" si="4"/>
        <v>8.2511697458269827E-3</v>
      </c>
      <c r="P21" s="76">
        <f>分析係数表!C24</f>
        <v>0.43147437344773087</v>
      </c>
      <c r="Q21" s="82">
        <f t="shared" si="5"/>
        <v>3.5601682962915701E-3</v>
      </c>
      <c r="R21" s="83">
        <v>1.5420631622011023E-2</v>
      </c>
      <c r="S21" s="84">
        <f t="shared" si="6"/>
        <v>3.2267566292620294E-2</v>
      </c>
      <c r="T21" s="85">
        <f>分析係数表!F24</f>
        <v>0.39163047769443349</v>
      </c>
      <c r="U21" s="86">
        <f t="shared" si="7"/>
        <v>1.2636962401215686E-2</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投入係数表!F22</f>
        <v>0</v>
      </c>
      <c r="E22" s="77">
        <f t="shared" si="0"/>
        <v>0</v>
      </c>
      <c r="F22" s="76">
        <f>分析係数表!C25</f>
        <v>2.0402938023075357E-2</v>
      </c>
      <c r="G22" s="77">
        <f t="shared" si="1"/>
        <v>0</v>
      </c>
      <c r="H22" s="77">
        <v>2.1761844301700912E-3</v>
      </c>
      <c r="I22" s="77">
        <f t="shared" si="2"/>
        <v>2.1761844301700912E-3</v>
      </c>
      <c r="J22" s="76">
        <f>分析係数表!G25</f>
        <v>0.19686528023418917</v>
      </c>
      <c r="K22" s="78">
        <f t="shared" si="3"/>
        <v>4.284151576867143E-4</v>
      </c>
      <c r="L22" s="79"/>
      <c r="M22" s="80"/>
      <c r="N22" s="81">
        <f>分析係数表!H25</f>
        <v>5.1170276620495381E-4</v>
      </c>
      <c r="O22" s="82">
        <f t="shared" si="4"/>
        <v>1.2452156953232367E-2</v>
      </c>
      <c r="P22" s="76">
        <f>分析係数表!C25</f>
        <v>2.0402938023075357E-2</v>
      </c>
      <c r="Q22" s="82">
        <f t="shared" si="5"/>
        <v>2.5406058657040685E-4</v>
      </c>
      <c r="R22" s="83">
        <v>3.0840608648596006E-3</v>
      </c>
      <c r="S22" s="84">
        <f t="shared" si="6"/>
        <v>5.2602452950296918E-3</v>
      </c>
      <c r="T22" s="85">
        <f>分析係数表!F25</f>
        <v>0.34975910227480639</v>
      </c>
      <c r="U22" s="86">
        <f t="shared" si="7"/>
        <v>1.8398186721348591E-3</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投入係数表!F23</f>
        <v>0</v>
      </c>
      <c r="E23" s="77">
        <f t="shared" si="0"/>
        <v>0</v>
      </c>
      <c r="F23" s="76">
        <f>分析係数表!C26</f>
        <v>0.47286916478187335</v>
      </c>
      <c r="G23" s="77">
        <f t="shared" si="1"/>
        <v>0</v>
      </c>
      <c r="H23" s="77">
        <v>2.7807181026935895E-2</v>
      </c>
      <c r="I23" s="77">
        <f t="shared" si="2"/>
        <v>2.7807181026935895E-2</v>
      </c>
      <c r="J23" s="76">
        <f>分析係数表!G26</f>
        <v>0.19643719482749369</v>
      </c>
      <c r="K23" s="78">
        <f t="shared" si="3"/>
        <v>5.4623646369915922E-3</v>
      </c>
      <c r="L23" s="79"/>
      <c r="M23" s="80"/>
      <c r="N23" s="81">
        <f>分析係数表!H26</f>
        <v>1.0239367117519889E-2</v>
      </c>
      <c r="O23" s="82">
        <f t="shared" si="4"/>
        <v>0.24917240020949058</v>
      </c>
      <c r="P23" s="76">
        <f>分析係数表!C26</f>
        <v>0.47286916478187335</v>
      </c>
      <c r="Q23" s="82">
        <f t="shared" si="5"/>
        <v>0.11782594477375649</v>
      </c>
      <c r="R23" s="83">
        <v>0.13588542293788528</v>
      </c>
      <c r="S23" s="84">
        <f t="shared" si="6"/>
        <v>0.16369260396482116</v>
      </c>
      <c r="T23" s="85">
        <f>分析係数表!F26</f>
        <v>0.33423527698357336</v>
      </c>
      <c r="U23" s="86">
        <f t="shared" si="7"/>
        <v>5.4711842826344378E-2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投入係数表!F24</f>
        <v>0</v>
      </c>
      <c r="E24" s="77">
        <f t="shared" si="0"/>
        <v>0</v>
      </c>
      <c r="F24" s="76">
        <f>分析係数表!C27</f>
        <v>1</v>
      </c>
      <c r="G24" s="77">
        <f t="shared" si="1"/>
        <v>0</v>
      </c>
      <c r="H24" s="77">
        <v>9.985287930223628E-3</v>
      </c>
      <c r="I24" s="77">
        <f t="shared" si="2"/>
        <v>9.985287930223628E-3</v>
      </c>
      <c r="J24" s="76">
        <f>分析係数表!G27</f>
        <v>0.17103446822411195</v>
      </c>
      <c r="K24" s="78">
        <f t="shared" si="3"/>
        <v>1.7078284112104416E-3</v>
      </c>
      <c r="L24" s="79"/>
      <c r="M24" s="80"/>
      <c r="N24" s="81">
        <f>分析係数表!H27</f>
        <v>1.1068892190070134E-2</v>
      </c>
      <c r="O24" s="82">
        <f t="shared" si="4"/>
        <v>0.26935868232917698</v>
      </c>
      <c r="P24" s="76">
        <f>分析係数表!C27</f>
        <v>1</v>
      </c>
      <c r="Q24" s="82">
        <f t="shared" si="5"/>
        <v>0.26935868232917698</v>
      </c>
      <c r="R24" s="83">
        <v>0.28101987878118434</v>
      </c>
      <c r="S24" s="84">
        <f t="shared" si="6"/>
        <v>0.29100516671140797</v>
      </c>
      <c r="T24" s="85">
        <f>分析係数表!F27</f>
        <v>0.3217420626139369</v>
      </c>
      <c r="U24" s="86">
        <f t="shared" si="7"/>
        <v>9.3628602569040972E-2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投入係数表!F25</f>
        <v>0</v>
      </c>
      <c r="E25" s="77">
        <f t="shared" si="0"/>
        <v>0</v>
      </c>
      <c r="F25" s="76">
        <f>分析係数表!C28</f>
        <v>0.16320886633176235</v>
      </c>
      <c r="G25" s="77">
        <f t="shared" si="1"/>
        <v>0</v>
      </c>
      <c r="H25" s="77">
        <v>3.8741118912043716E-2</v>
      </c>
      <c r="I25" s="77">
        <f t="shared" si="2"/>
        <v>3.8741118912043716E-2</v>
      </c>
      <c r="J25" s="76">
        <f>分析係数表!G28</f>
        <v>0.12483282142099486</v>
      </c>
      <c r="K25" s="78">
        <f t="shared" si="3"/>
        <v>4.8361631787966798E-3</v>
      </c>
      <c r="L25" s="79"/>
      <c r="M25" s="80"/>
      <c r="N25" s="81">
        <f>分析係数表!H28</f>
        <v>1.8347819774390428E-2</v>
      </c>
      <c r="O25" s="82">
        <f t="shared" si="4"/>
        <v>0.44648953781270034</v>
      </c>
      <c r="P25" s="76">
        <f>分析係数表!C28</f>
        <v>0.16320886633176235</v>
      </c>
      <c r="Q25" s="82">
        <f t="shared" si="5"/>
        <v>7.2871051295403361E-2</v>
      </c>
      <c r="R25" s="83">
        <v>8.8836825814494688E-2</v>
      </c>
      <c r="S25" s="84">
        <f t="shared" si="6"/>
        <v>0.12757794472653841</v>
      </c>
      <c r="T25" s="85">
        <f>分析係数表!F28</f>
        <v>0.21296475644963428</v>
      </c>
      <c r="U25" s="86">
        <f t="shared" si="7"/>
        <v>2.7169605927032155E-2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投入係数表!F26</f>
        <v>5.2980132450331126E-3</v>
      </c>
      <c r="E26" s="77">
        <f t="shared" si="0"/>
        <v>0.5298013245033113</v>
      </c>
      <c r="F26" s="76">
        <f>分析係数表!C29</f>
        <v>0.17511419896605485</v>
      </c>
      <c r="G26" s="77">
        <f t="shared" si="1"/>
        <v>9.2775734551552247E-2</v>
      </c>
      <c r="H26" s="77">
        <v>0.12103078499598968</v>
      </c>
      <c r="I26" s="77">
        <f t="shared" si="2"/>
        <v>0.12103078499598968</v>
      </c>
      <c r="J26" s="76">
        <f>分析係数表!G29</f>
        <v>0.26067586141523297</v>
      </c>
      <c r="K26" s="78">
        <f t="shared" si="3"/>
        <v>3.1549804136591461E-2</v>
      </c>
      <c r="L26" s="79"/>
      <c r="M26" s="80"/>
      <c r="N26" s="81">
        <f>分析係数表!H29</f>
        <v>9.8560326923179068E-3</v>
      </c>
      <c r="O26" s="82">
        <f t="shared" si="4"/>
        <v>0.23984405425663655</v>
      </c>
      <c r="P26" s="76">
        <f>分析係数表!C29</f>
        <v>0.17511419896605485</v>
      </c>
      <c r="Q26" s="82">
        <f t="shared" si="5"/>
        <v>4.2000099437921906E-2</v>
      </c>
      <c r="R26" s="83">
        <v>5.8984235661836623E-2</v>
      </c>
      <c r="S26" s="84">
        <f t="shared" si="6"/>
        <v>0.18001502065782632</v>
      </c>
      <c r="T26" s="85">
        <f>分析係数表!F29</f>
        <v>0.43490212806294137</v>
      </c>
      <c r="U26" s="86">
        <f t="shared" si="7"/>
        <v>7.8288915567383016E-2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投入係数表!F27</f>
        <v>3.9735099337748344E-3</v>
      </c>
      <c r="E27" s="77">
        <f t="shared" si="0"/>
        <v>0.39735099337748342</v>
      </c>
      <c r="F27" s="76">
        <f>分析係数表!C30</f>
        <v>1</v>
      </c>
      <c r="G27" s="77">
        <f t="shared" si="1"/>
        <v>0.39735099337748342</v>
      </c>
      <c r="H27" s="77">
        <v>0.46922766676428918</v>
      </c>
      <c r="I27" s="77">
        <f t="shared" si="2"/>
        <v>0.46922766676428918</v>
      </c>
      <c r="J27" s="76">
        <f>分析係数表!G30</f>
        <v>0.34449040627670319</v>
      </c>
      <c r="K27" s="78">
        <f t="shared" si="3"/>
        <v>0.16164442955989947</v>
      </c>
      <c r="L27" s="79"/>
      <c r="M27" s="80"/>
      <c r="N27" s="81">
        <f>分析係数表!H30</f>
        <v>0</v>
      </c>
      <c r="O27" s="82">
        <f t="shared" si="4"/>
        <v>0</v>
      </c>
      <c r="P27" s="76">
        <f>分析係数表!C30</f>
        <v>1</v>
      </c>
      <c r="Q27" s="82">
        <f t="shared" si="5"/>
        <v>0</v>
      </c>
      <c r="R27" s="83">
        <v>8.1685506519357895E-2</v>
      </c>
      <c r="S27" s="84">
        <f t="shared" si="6"/>
        <v>0.55091317328364708</v>
      </c>
      <c r="T27" s="85">
        <f>分析係数表!F30</f>
        <v>0.43986930008545017</v>
      </c>
      <c r="U27" s="86">
        <f t="shared" si="7"/>
        <v>0.24232979194013216</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投入係数表!F28</f>
        <v>4.7682119205298017E-2</v>
      </c>
      <c r="E28" s="77">
        <f t="shared" si="0"/>
        <v>4.7682119205298017</v>
      </c>
      <c r="F28" s="76">
        <f>分析係数表!C31</f>
        <v>0.18996181002708823</v>
      </c>
      <c r="G28" s="77">
        <f t="shared" si="1"/>
        <v>0.90577816701657976</v>
      </c>
      <c r="H28" s="77">
        <v>0.96250134598516202</v>
      </c>
      <c r="I28" s="77">
        <f t="shared" si="2"/>
        <v>0.96250134598516202</v>
      </c>
      <c r="J28" s="76">
        <f>分析係数表!G31</f>
        <v>7.0838389091119197E-2</v>
      </c>
      <c r="K28" s="78">
        <f t="shared" si="3"/>
        <v>6.8182044847622844E-2</v>
      </c>
      <c r="L28" s="79"/>
      <c r="M28" s="80"/>
      <c r="N28" s="81">
        <f>分析係数表!H31</f>
        <v>2.3010689098960483E-2</v>
      </c>
      <c r="O28" s="82">
        <f t="shared" si="4"/>
        <v>0.55995927946092683</v>
      </c>
      <c r="P28" s="76">
        <f>分析係数表!C31</f>
        <v>0.18996181002708823</v>
      </c>
      <c r="Q28" s="82">
        <f t="shared" si="5"/>
        <v>0.10637087826786179</v>
      </c>
      <c r="R28" s="83">
        <v>0.14678673399030606</v>
      </c>
      <c r="S28" s="84">
        <f t="shared" si="6"/>
        <v>1.1092880799754681</v>
      </c>
      <c r="T28" s="85">
        <f>分析係数表!F31</f>
        <v>0.34223146703645924</v>
      </c>
      <c r="U28" s="86">
        <f t="shared" si="7"/>
        <v>0.37963328697606158</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投入係数表!F29</f>
        <v>3.9735099337748344E-3</v>
      </c>
      <c r="E29" s="77">
        <f t="shared" si="0"/>
        <v>0.39735099337748342</v>
      </c>
      <c r="F29" s="76">
        <f>分析係数表!C32</f>
        <v>1</v>
      </c>
      <c r="G29" s="77">
        <f t="shared" si="1"/>
        <v>0.39735099337748342</v>
      </c>
      <c r="H29" s="77">
        <v>0.46301289131636147</v>
      </c>
      <c r="I29" s="77">
        <f t="shared" si="2"/>
        <v>0.46301289131636147</v>
      </c>
      <c r="J29" s="76">
        <f>分析係数表!G32</f>
        <v>0.14032906064664244</v>
      </c>
      <c r="K29" s="78">
        <f t="shared" si="3"/>
        <v>6.4974164105710955E-2</v>
      </c>
      <c r="L29" s="79"/>
      <c r="M29" s="80"/>
      <c r="N29" s="81">
        <f>分析係数表!H32</f>
        <v>6.1785010473086027E-3</v>
      </c>
      <c r="O29" s="82">
        <f t="shared" si="4"/>
        <v>0.15035225497683163</v>
      </c>
      <c r="P29" s="76">
        <f>分析係数表!C32</f>
        <v>1</v>
      </c>
      <c r="Q29" s="82">
        <f t="shared" si="5"/>
        <v>0.15035225497683163</v>
      </c>
      <c r="R29" s="83">
        <v>0.20702540910613801</v>
      </c>
      <c r="S29" s="84">
        <f t="shared" si="6"/>
        <v>0.67003830042249946</v>
      </c>
      <c r="T29" s="85">
        <f>分析係数表!F32</f>
        <v>0.48206428161469295</v>
      </c>
      <c r="U29" s="86">
        <f t="shared" si="7"/>
        <v>0.32300153194750203</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投入係数表!F30</f>
        <v>3.9735099337748344E-3</v>
      </c>
      <c r="E30" s="77">
        <f t="shared" si="0"/>
        <v>0.39735099337748342</v>
      </c>
      <c r="F30" s="76">
        <f>分析係数表!C33</f>
        <v>0.86409315680331789</v>
      </c>
      <c r="G30" s="77">
        <f t="shared" si="1"/>
        <v>0.3433482742264839</v>
      </c>
      <c r="H30" s="77">
        <v>0.38676941028948902</v>
      </c>
      <c r="I30" s="77">
        <f t="shared" si="2"/>
        <v>0.38676941028948902</v>
      </c>
      <c r="J30" s="76">
        <f>分析係数表!G33</f>
        <v>0.50769230769230766</v>
      </c>
      <c r="K30" s="78">
        <f t="shared" si="3"/>
        <v>0.19635985445466364</v>
      </c>
      <c r="L30" s="79"/>
      <c r="M30" s="80"/>
      <c r="N30" s="81">
        <f>分析係数表!H33</f>
        <v>9.5612281574628043E-4</v>
      </c>
      <c r="O30" s="82">
        <f t="shared" si="4"/>
        <v>2.3267006071783662E-2</v>
      </c>
      <c r="P30" s="76">
        <f>分析係数表!C33</f>
        <v>0.86409315680331789</v>
      </c>
      <c r="Q30" s="82">
        <f t="shared" si="5"/>
        <v>2.010486072592951E-2</v>
      </c>
      <c r="R30" s="83">
        <v>6.808907323355784E-2</v>
      </c>
      <c r="S30" s="84">
        <f t="shared" si="6"/>
        <v>0.45485848352304686</v>
      </c>
      <c r="T30" s="85">
        <f>分析係数表!F33</f>
        <v>0.64348226623675731</v>
      </c>
      <c r="U30" s="86">
        <f t="shared" si="7"/>
        <v>0.29269336779442495</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投入係数表!F31</f>
        <v>2.5165562913907286E-2</v>
      </c>
      <c r="E31" s="77">
        <f t="shared" si="0"/>
        <v>2.5165562913907285</v>
      </c>
      <c r="F31" s="76">
        <f>分析係数表!C34</f>
        <v>0.40150848192581112</v>
      </c>
      <c r="G31" s="77">
        <f t="shared" si="1"/>
        <v>1.0104186962371406</v>
      </c>
      <c r="H31" s="77">
        <v>1.1625447372211202</v>
      </c>
      <c r="I31" s="77">
        <f t="shared" si="2"/>
        <v>1.1625447372211202</v>
      </c>
      <c r="J31" s="76">
        <f>分析係数表!G34</f>
        <v>0.42480512041441487</v>
      </c>
      <c r="K31" s="78">
        <f t="shared" si="3"/>
        <v>0.49385495708236227</v>
      </c>
      <c r="L31" s="79"/>
      <c r="M31" s="80"/>
      <c r="N31" s="81">
        <f>分析係数表!H34</f>
        <v>0.15672180898436738</v>
      </c>
      <c r="O31" s="82">
        <f t="shared" si="4"/>
        <v>3.81378544802745</v>
      </c>
      <c r="P31" s="76">
        <f>分析係数表!C34</f>
        <v>0.40150848192581112</v>
      </c>
      <c r="Q31" s="82">
        <f t="shared" si="5"/>
        <v>1.5312672056282508</v>
      </c>
      <c r="R31" s="83">
        <v>1.6713543187541362</v>
      </c>
      <c r="S31" s="84">
        <f t="shared" si="6"/>
        <v>2.8338990559752562</v>
      </c>
      <c r="T31" s="85">
        <f>分析係数表!F34</f>
        <v>0.69808980649017505</v>
      </c>
      <c r="U31" s="86">
        <f t="shared" si="7"/>
        <v>1.9783160435984564</v>
      </c>
      <c r="V31" s="87">
        <f>分析係数表!D34</f>
        <v>0.1643762608024307</v>
      </c>
      <c r="W31" s="167">
        <f t="shared" si="8"/>
        <v>0</v>
      </c>
      <c r="X31" s="76">
        <f>分析係数表!E34</f>
        <v>0.12280028889497671</v>
      </c>
      <c r="Y31" s="166">
        <f t="shared" si="9"/>
        <v>0</v>
      </c>
    </row>
    <row r="32" spans="1:25" x14ac:dyDescent="0.2">
      <c r="A32" s="6" t="s">
        <v>20</v>
      </c>
      <c r="B32" s="5" t="s">
        <v>37</v>
      </c>
      <c r="C32" s="90"/>
      <c r="D32" s="76">
        <f>投入係数表!F32</f>
        <v>5.1655629139072845E-2</v>
      </c>
      <c r="E32" s="77">
        <f t="shared" si="0"/>
        <v>5.1655629139072845</v>
      </c>
      <c r="F32" s="76">
        <f>分析係数表!C35</f>
        <v>0.54799934277091245</v>
      </c>
      <c r="G32" s="77">
        <f t="shared" si="1"/>
        <v>2.8307250818629912</v>
      </c>
      <c r="H32" s="77">
        <v>3.0398927080184555</v>
      </c>
      <c r="I32" s="77">
        <f t="shared" si="2"/>
        <v>3.0398927080184555</v>
      </c>
      <c r="J32" s="76">
        <f>分析係数表!G35</f>
        <v>0.31370112289734142</v>
      </c>
      <c r="K32" s="78">
        <f t="shared" si="3"/>
        <v>0.9536177559928295</v>
      </c>
      <c r="L32" s="79"/>
      <c r="M32" s="80"/>
      <c r="N32" s="81">
        <f>分析係数表!H35</f>
        <v>5.7539116932049765E-2</v>
      </c>
      <c r="O32" s="82">
        <f t="shared" si="4"/>
        <v>1.4001998079902844</v>
      </c>
      <c r="P32" s="76">
        <f>分析係数表!C35</f>
        <v>0.54799934277091245</v>
      </c>
      <c r="Q32" s="82">
        <f t="shared" si="5"/>
        <v>0.7673085745266337</v>
      </c>
      <c r="R32" s="83">
        <v>1.0635596922253368</v>
      </c>
      <c r="S32" s="84">
        <f t="shared" si="6"/>
        <v>4.1034524002437927</v>
      </c>
      <c r="T32" s="85">
        <f>分析係数表!F35</f>
        <v>0.64107230038613461</v>
      </c>
      <c r="U32" s="86">
        <f t="shared" si="7"/>
        <v>2.6306096697492936</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投入係数表!F33</f>
        <v>7.9470198675496689E-3</v>
      </c>
      <c r="E33" s="77">
        <f t="shared" si="0"/>
        <v>0.79470198675496684</v>
      </c>
      <c r="F33" s="76">
        <f>分析係数表!C36</f>
        <v>1</v>
      </c>
      <c r="G33" s="77">
        <f t="shared" si="1"/>
        <v>0.79470198675496684</v>
      </c>
      <c r="H33" s="77">
        <v>0.9900480447332678</v>
      </c>
      <c r="I33" s="77">
        <f t="shared" si="2"/>
        <v>0.9900480447332678</v>
      </c>
      <c r="J33" s="76">
        <f>分析係数表!G36</f>
        <v>7.1688905781264842E-2</v>
      </c>
      <c r="K33" s="78">
        <f t="shared" si="3"/>
        <v>7.0975460997808715E-2</v>
      </c>
      <c r="L33" s="79"/>
      <c r="M33" s="80"/>
      <c r="N33" s="81">
        <f>分析係数表!H36</f>
        <v>0.19452761335809809</v>
      </c>
      <c r="O33" s="82">
        <f t="shared" si="4"/>
        <v>4.7337801029250883</v>
      </c>
      <c r="P33" s="76">
        <f>分析係数表!C36</f>
        <v>1</v>
      </c>
      <c r="Q33" s="82">
        <f t="shared" si="5"/>
        <v>4.7337801029250883</v>
      </c>
      <c r="R33" s="83">
        <v>5.0557498909146767</v>
      </c>
      <c r="S33" s="84">
        <f t="shared" si="6"/>
        <v>6.0457979356479443</v>
      </c>
      <c r="T33" s="85">
        <f>分析係数表!F36</f>
        <v>0.82458021691620631</v>
      </c>
      <c r="U33" s="86">
        <f t="shared" si="7"/>
        <v>4.9852453732081345</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投入係数表!F34</f>
        <v>2.3841059602649008E-2</v>
      </c>
      <c r="E34" s="77">
        <f t="shared" si="0"/>
        <v>2.3841059602649008</v>
      </c>
      <c r="F34" s="76">
        <f>分析係数表!C37</f>
        <v>0.69131042420256494</v>
      </c>
      <c r="G34" s="77">
        <f t="shared" si="1"/>
        <v>1.6481573027345922</v>
      </c>
      <c r="H34" s="77">
        <v>1.9491332438490727</v>
      </c>
      <c r="I34" s="77">
        <f t="shared" si="2"/>
        <v>1.9491332438490727</v>
      </c>
      <c r="J34" s="76">
        <f>分析係数表!G37</f>
        <v>0.4182361073997049</v>
      </c>
      <c r="K34" s="78">
        <f t="shared" si="3"/>
        <v>0.81519790071079601</v>
      </c>
      <c r="L34" s="79"/>
      <c r="M34" s="80"/>
      <c r="N34" s="81">
        <f>分析係数表!H37</f>
        <v>4.8668421919292611E-2</v>
      </c>
      <c r="O34" s="82">
        <f t="shared" si="4"/>
        <v>1.1843336961020694</v>
      </c>
      <c r="P34" s="76">
        <f>分析係数表!C37</f>
        <v>0.69131042420256494</v>
      </c>
      <c r="Q34" s="82">
        <f t="shared" si="5"/>
        <v>0.81874222984971323</v>
      </c>
      <c r="R34" s="83">
        <v>0.99272728911755959</v>
      </c>
      <c r="S34" s="84">
        <f t="shared" si="6"/>
        <v>2.9418605329666323</v>
      </c>
      <c r="T34" s="85">
        <f>分析係数表!F37</f>
        <v>0.69719766239499947</v>
      </c>
      <c r="U34" s="86">
        <f t="shared" si="7"/>
        <v>2.0510582866764433</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投入係数表!F35</f>
        <v>7.9470198675496689E-3</v>
      </c>
      <c r="E35" s="77">
        <f t="shared" si="0"/>
        <v>0.79470198675496684</v>
      </c>
      <c r="F35" s="76">
        <f>分析係数表!C38</f>
        <v>0.16493332646861969</v>
      </c>
      <c r="G35" s="77">
        <f t="shared" si="1"/>
        <v>0.13107284222671764</v>
      </c>
      <c r="H35" s="77">
        <v>0.2120401766473882</v>
      </c>
      <c r="I35" s="77">
        <f t="shared" si="2"/>
        <v>0.2120401766473882</v>
      </c>
      <c r="J35" s="76">
        <f>分析係数表!G38</f>
        <v>0.22742119554523632</v>
      </c>
      <c r="K35" s="78">
        <f t="shared" si="3"/>
        <v>4.8222430476772125E-2</v>
      </c>
      <c r="L35" s="79"/>
      <c r="M35" s="80"/>
      <c r="N35" s="81">
        <f>分析係数表!H38</f>
        <v>4.333006953137588E-2</v>
      </c>
      <c r="O35" s="82">
        <f t="shared" si="4"/>
        <v>1.0544262455346107</v>
      </c>
      <c r="P35" s="76">
        <f>分析係数表!C38</f>
        <v>0.16493332646861969</v>
      </c>
      <c r="Q35" s="82">
        <f t="shared" si="5"/>
        <v>0.1739100281918409</v>
      </c>
      <c r="R35" s="83">
        <v>0.22821688068811929</v>
      </c>
      <c r="S35" s="84">
        <f t="shared" si="6"/>
        <v>0.44025705733550746</v>
      </c>
      <c r="T35" s="85">
        <f>分析係数表!F38</f>
        <v>0.45295344535830939</v>
      </c>
      <c r="U35" s="86">
        <f t="shared" si="7"/>
        <v>0.19941595096342887</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投入係数表!F36</f>
        <v>0</v>
      </c>
      <c r="E36" s="77">
        <f t="shared" si="0"/>
        <v>0</v>
      </c>
      <c r="F36" s="76">
        <f>分析係数表!C39</f>
        <v>1</v>
      </c>
      <c r="G36" s="77">
        <f t="shared" si="1"/>
        <v>0</v>
      </c>
      <c r="H36" s="77">
        <v>0.10642840474462223</v>
      </c>
      <c r="I36" s="77">
        <f t="shared" si="2"/>
        <v>0.10642840474462223</v>
      </c>
      <c r="J36" s="76">
        <f>分析係数表!G39</f>
        <v>0.35098455975764681</v>
      </c>
      <c r="K36" s="78">
        <f t="shared" si="3"/>
        <v>3.7354726784999882E-2</v>
      </c>
      <c r="L36" s="79"/>
      <c r="M36" s="80"/>
      <c r="N36" s="81">
        <f>分析係数表!H39</f>
        <v>3.8129823772400278E-3</v>
      </c>
      <c r="O36" s="82">
        <f t="shared" si="4"/>
        <v>9.2787958473307619E-2</v>
      </c>
      <c r="P36" s="76">
        <f>分析係数表!C39</f>
        <v>1</v>
      </c>
      <c r="Q36" s="82">
        <f t="shared" si="5"/>
        <v>9.2787958473307619E-2</v>
      </c>
      <c r="R36" s="83">
        <v>0.12839620114898651</v>
      </c>
      <c r="S36" s="84">
        <f t="shared" si="6"/>
        <v>0.23482460589360873</v>
      </c>
      <c r="T36" s="85">
        <f>分析係数表!F39</f>
        <v>0.70174924264634031</v>
      </c>
      <c r="U36" s="86">
        <f t="shared" si="7"/>
        <v>0.16478798934056527</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投入係数表!F37</f>
        <v>0</v>
      </c>
      <c r="E37" s="77">
        <f t="shared" si="0"/>
        <v>0</v>
      </c>
      <c r="F37" s="76">
        <f>分析係数表!C40</f>
        <v>0.986418220166009</v>
      </c>
      <c r="G37" s="77">
        <f t="shared" si="1"/>
        <v>0</v>
      </c>
      <c r="H37" s="77">
        <v>5.533768196877952E-3</v>
      </c>
      <c r="I37" s="77">
        <f t="shared" si="2"/>
        <v>5.533768196877952E-3</v>
      </c>
      <c r="J37" s="76">
        <f>分析係数表!G40</f>
        <v>0.50833339863186511</v>
      </c>
      <c r="K37" s="78">
        <f t="shared" si="3"/>
        <v>2.8129991947598975E-3</v>
      </c>
      <c r="L37" s="79"/>
      <c r="M37" s="80"/>
      <c r="N37" s="81">
        <f>分析係数表!H40</f>
        <v>2.8557086729192376E-2</v>
      </c>
      <c r="O37" s="82">
        <f t="shared" si="4"/>
        <v>0.6949294582014125</v>
      </c>
      <c r="P37" s="76">
        <f>分析係数表!C40</f>
        <v>0.986418220166009</v>
      </c>
      <c r="Q37" s="82">
        <f t="shared" si="5"/>
        <v>0.68549107929996622</v>
      </c>
      <c r="R37" s="83">
        <v>0.68898649125308986</v>
      </c>
      <c r="S37" s="84">
        <f t="shared" si="6"/>
        <v>0.69452025944996776</v>
      </c>
      <c r="T37" s="85">
        <f>分析係数表!F40</f>
        <v>0.70189391861713379</v>
      </c>
      <c r="U37" s="86">
        <f t="shared" si="7"/>
        <v>0.48747954646432634</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投入係数表!F38</f>
        <v>0</v>
      </c>
      <c r="E38" s="77">
        <f t="shared" si="0"/>
        <v>0</v>
      </c>
      <c r="F38" s="76">
        <f>分析係数表!C41</f>
        <v>0.80184103858729516</v>
      </c>
      <c r="G38" s="77">
        <f t="shared" si="1"/>
        <v>0</v>
      </c>
      <c r="H38" s="77">
        <v>4.0537136940615439E-3</v>
      </c>
      <c r="I38" s="77">
        <f t="shared" si="2"/>
        <v>4.0537136940615439E-3</v>
      </c>
      <c r="J38" s="76">
        <f>分析係数表!G41</f>
        <v>0.44493407945472047</v>
      </c>
      <c r="K38" s="78">
        <f t="shared" si="3"/>
        <v>1.8036353708402674E-3</v>
      </c>
      <c r="L38" s="79"/>
      <c r="M38" s="80"/>
      <c r="N38" s="81">
        <f>分析係数表!H41</f>
        <v>5.1019775806905684E-2</v>
      </c>
      <c r="O38" s="82">
        <f t="shared" si="4"/>
        <v>1.2415532962193447</v>
      </c>
      <c r="P38" s="76">
        <f>分析係数表!C41</f>
        <v>0.80184103858729516</v>
      </c>
      <c r="Q38" s="82">
        <f t="shared" si="5"/>
        <v>0.9955283845019991</v>
      </c>
      <c r="R38" s="83">
        <v>1.0143632419835389</v>
      </c>
      <c r="S38" s="84">
        <f t="shared" si="6"/>
        <v>1.0184169556776004</v>
      </c>
      <c r="T38" s="85">
        <f>分析係数表!F41</f>
        <v>0.54844555184325272</v>
      </c>
      <c r="U38" s="86">
        <f t="shared" si="7"/>
        <v>0.55854624926312701</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投入係数表!F39</f>
        <v>3.9735099337748344E-3</v>
      </c>
      <c r="E39" s="77">
        <f>$C$8*D39</f>
        <v>0.39735099337748342</v>
      </c>
      <c r="F39" s="76">
        <f>分析係数表!C42</f>
        <v>0.44131191733123665</v>
      </c>
      <c r="G39" s="77">
        <f>E39*F39</f>
        <v>0.17535572874088873</v>
      </c>
      <c r="H39" s="77">
        <v>0.18799338758138126</v>
      </c>
      <c r="I39" s="77">
        <f>C39+H39</f>
        <v>0.18799338758138126</v>
      </c>
      <c r="J39" s="76">
        <f>分析係数表!G42</f>
        <v>0.48534983581712554</v>
      </c>
      <c r="K39" s="78">
        <f>I39*J39</f>
        <v>9.1242559797328648E-2</v>
      </c>
      <c r="L39" s="79"/>
      <c r="M39" s="80"/>
      <c r="N39" s="81">
        <f>分析係数表!H42</f>
        <v>1.2950152359941286E-2</v>
      </c>
      <c r="O39" s="82">
        <f t="shared" si="4"/>
        <v>0.31513867112782534</v>
      </c>
      <c r="P39" s="76">
        <f>分析係数表!C42</f>
        <v>0.44131191733123665</v>
      </c>
      <c r="Q39" s="82">
        <f>O39*P39</f>
        <v>0.13907445118063863</v>
      </c>
      <c r="R39" s="83">
        <v>0.14699939092929351</v>
      </c>
      <c r="S39" s="84">
        <f>I39+R39</f>
        <v>0.33499277851067477</v>
      </c>
      <c r="T39" s="85">
        <f>分析係数表!F42</f>
        <v>0.55380146501641825</v>
      </c>
      <c r="U39" s="86">
        <f t="shared" si="7"/>
        <v>0.18551949150913219</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投入係数表!F40</f>
        <v>6.225165562913907E-2</v>
      </c>
      <c r="E40" s="77">
        <f>$C$8*D40</f>
        <v>6.2251655629139071</v>
      </c>
      <c r="F40" s="76">
        <f>分析係数表!C43</f>
        <v>0.58313408441687564</v>
      </c>
      <c r="G40" s="77">
        <f>E40*F40</f>
        <v>3.6301062208732655</v>
      </c>
      <c r="H40" s="77">
        <v>4.5245110218812545</v>
      </c>
      <c r="I40" s="77">
        <f>C40+H40</f>
        <v>4.5245110218812545</v>
      </c>
      <c r="J40" s="76">
        <f>分析係数表!G43</f>
        <v>0.35547453496171444</v>
      </c>
      <c r="K40" s="78">
        <f>I40*J40</f>
        <v>1.6083484514323902</v>
      </c>
      <c r="L40" s="79"/>
      <c r="M40" s="80"/>
      <c r="N40" s="81">
        <f>分析係数表!H43</f>
        <v>3.5303064373624467E-2</v>
      </c>
      <c r="O40" s="82">
        <f t="shared" si="4"/>
        <v>0.85909111215233058</v>
      </c>
      <c r="P40" s="76">
        <f>分析係数表!C43</f>
        <v>0.58313408441687564</v>
      </c>
      <c r="Q40" s="82">
        <f>O40*P40</f>
        <v>0.50096530911562476</v>
      </c>
      <c r="R40" s="83">
        <v>1.032788602845879</v>
      </c>
      <c r="S40" s="84">
        <f>I40+R40</f>
        <v>5.5572996247271336</v>
      </c>
      <c r="T40" s="85">
        <f>分析係数表!F43</f>
        <v>0.6082654287782493</v>
      </c>
      <c r="U40" s="86">
        <f t="shared" si="7"/>
        <v>3.3803132390838537</v>
      </c>
      <c r="V40" s="87">
        <f>分析係数表!D43</f>
        <v>0.13569621261928955</v>
      </c>
      <c r="W40" s="167">
        <f t="shared" si="8"/>
        <v>1</v>
      </c>
      <c r="X40" s="76">
        <f>分析係数表!E43</f>
        <v>0.1090457500713911</v>
      </c>
      <c r="Y40" s="166">
        <f t="shared" si="9"/>
        <v>1</v>
      </c>
    </row>
    <row r="41" spans="1:25" x14ac:dyDescent="0.2">
      <c r="A41" s="6" t="s">
        <v>341</v>
      </c>
      <c r="B41" s="5" t="s">
        <v>42</v>
      </c>
      <c r="C41" s="90"/>
      <c r="D41" s="76">
        <f>投入係数表!F41</f>
        <v>0</v>
      </c>
      <c r="E41" s="77">
        <f>$C$8*D41</f>
        <v>0</v>
      </c>
      <c r="F41" s="76">
        <f>分析係数表!C44</f>
        <v>0.48869592147894036</v>
      </c>
      <c r="G41" s="77">
        <f>E41*F41</f>
        <v>0</v>
      </c>
      <c r="H41" s="77">
        <v>7.3496623693519629E-3</v>
      </c>
      <c r="I41" s="77">
        <f>C41+H41</f>
        <v>7.3496623693519629E-3</v>
      </c>
      <c r="J41" s="76">
        <f>分析係数表!G44</f>
        <v>0.26651387949759747</v>
      </c>
      <c r="K41" s="78">
        <f>I41*J41</f>
        <v>1.9587870310534957E-3</v>
      </c>
      <c r="L41" s="79"/>
      <c r="M41" s="80"/>
      <c r="N41" s="81">
        <f>分析係数表!H44</f>
        <v>0.11648762971842183</v>
      </c>
      <c r="O41" s="82">
        <f t="shared" si="4"/>
        <v>2.8346969064123093</v>
      </c>
      <c r="P41" s="76">
        <f>分析係数表!C44</f>
        <v>0.48869592147894036</v>
      </c>
      <c r="Q41" s="82">
        <f>O41*P41</f>
        <v>1.3853048167926652</v>
      </c>
      <c r="R41" s="83">
        <v>1.4102506430077064</v>
      </c>
      <c r="S41" s="84">
        <f>I41+R41</f>
        <v>1.4176003053770583</v>
      </c>
      <c r="T41" s="85">
        <f>分析係数表!F44</f>
        <v>0.48744292920528731</v>
      </c>
      <c r="U41" s="86">
        <f t="shared" si="7"/>
        <v>0.6909992452953031</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投入係数表!F42</f>
        <v>2.6490066225165563E-3</v>
      </c>
      <c r="E42" s="77">
        <f>$C$8*D42</f>
        <v>0.26490066225165565</v>
      </c>
      <c r="F42" s="76">
        <f>分析係数表!C45</f>
        <v>1</v>
      </c>
      <c r="G42" s="77">
        <f>E42*F42</f>
        <v>0.26490066225165565</v>
      </c>
      <c r="H42" s="77">
        <v>0.31648824388258645</v>
      </c>
      <c r="I42" s="77">
        <f>C42+H42</f>
        <v>0.31648824388258645</v>
      </c>
      <c r="J42" s="76">
        <f>分析係数表!G45</f>
        <v>0</v>
      </c>
      <c r="K42" s="78">
        <f>I42*J42</f>
        <v>0</v>
      </c>
      <c r="L42" s="79"/>
      <c r="M42" s="80"/>
      <c r="N42" s="81">
        <f>分析係数表!H45</f>
        <v>0</v>
      </c>
      <c r="O42" s="82">
        <f t="shared" si="4"/>
        <v>0</v>
      </c>
      <c r="P42" s="76">
        <f>分析係数表!C45</f>
        <v>1</v>
      </c>
      <c r="Q42" s="82">
        <f>O42*P42</f>
        <v>0</v>
      </c>
      <c r="R42" s="83">
        <v>3.9815461975084745E-2</v>
      </c>
      <c r="S42" s="84">
        <f>I42+R42</f>
        <v>0.35630370585767118</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1.7218543046357615E-2</v>
      </c>
      <c r="E43" s="77">
        <f>$C$8*D43</f>
        <v>1.7218543046357615</v>
      </c>
      <c r="F43" s="76">
        <f>分析係数表!C46</f>
        <v>0.30494810971089692</v>
      </c>
      <c r="G43" s="77">
        <f>E43*F43</f>
        <v>0.52507621539624627</v>
      </c>
      <c r="H43" s="77">
        <v>0.56119502150111955</v>
      </c>
      <c r="I43" s="77">
        <f>C43+H43</f>
        <v>0.56119502150111955</v>
      </c>
      <c r="J43" s="76">
        <f>分析係数表!G46</f>
        <v>9.2473281285530198E-3</v>
      </c>
      <c r="K43" s="78">
        <f>I43*J43</f>
        <v>5.1895545079312195E-3</v>
      </c>
      <c r="L43" s="79"/>
      <c r="M43" s="80"/>
      <c r="N43" s="81">
        <f>分析係数表!H46</f>
        <v>2.1824388568312321E-2</v>
      </c>
      <c r="O43" s="82">
        <f t="shared" si="4"/>
        <v>0.53109095711260268</v>
      </c>
      <c r="P43" s="76">
        <f>分析係数表!C46</f>
        <v>0.30494810971089692</v>
      </c>
      <c r="Q43" s="82">
        <f>O43*P43</f>
        <v>0.16195518345603921</v>
      </c>
      <c r="R43" s="83">
        <v>0.18776160896092381</v>
      </c>
      <c r="S43" s="84">
        <f>I43+R43</f>
        <v>0.74895663046204342</v>
      </c>
      <c r="T43" s="85">
        <f>分析係数表!F46</f>
        <v>0.31334798756916549</v>
      </c>
      <c r="U43" s="86">
        <f t="shared" si="7"/>
        <v>0.23468405293186445</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投入係数表!F44</f>
        <v>0.36688741721854307</v>
      </c>
      <c r="E44" s="91">
        <f>SUM(E5:E43)</f>
        <v>36.688741721854292</v>
      </c>
      <c r="F44" s="92">
        <f>分析係数表!C47</f>
        <v>0.48015758503444039</v>
      </c>
      <c r="G44" s="91">
        <f>SUM(G5:G43)</f>
        <v>14.082375419050184</v>
      </c>
      <c r="H44" s="91">
        <f>SUM(H5:H43)</f>
        <v>16.763170961048974</v>
      </c>
      <c r="I44" s="91">
        <f>SUM(I5:I43)</f>
        <v>116.763170961049</v>
      </c>
      <c r="J44" s="92">
        <f>分析係数表!G47</f>
        <v>0.24216917805049562</v>
      </c>
      <c r="K44" s="93">
        <f>SUM(K5:K43)</f>
        <v>38.790775050856197</v>
      </c>
      <c r="L44" s="94">
        <f>最終需要_まとめ!$L$33</f>
        <v>0.62733333333333341</v>
      </c>
      <c r="M44" s="91">
        <f>K44*L44</f>
        <v>24.334746215237125</v>
      </c>
      <c r="N44" s="95">
        <f>分析係数表!H47</f>
        <v>1</v>
      </c>
      <c r="O44" s="96">
        <f>SUM(O5:O43)</f>
        <v>24.334746215237125</v>
      </c>
      <c r="P44" s="92">
        <f>分析係数表!C47</f>
        <v>0.48015758503444039</v>
      </c>
      <c r="Q44" s="96">
        <f>SUM(Q5:Q43)</f>
        <v>12.861366145987748</v>
      </c>
      <c r="R44" s="91">
        <f>SUM(R5:R43)</f>
        <v>14.917443838631014</v>
      </c>
      <c r="S44" s="97">
        <f>SUM(S5:S43)</f>
        <v>131.68061479967994</v>
      </c>
      <c r="T44" s="98">
        <f>分析係数表!F47</f>
        <v>0.48752883779285588</v>
      </c>
      <c r="U44" s="99">
        <f>SUM(U5:U43)</f>
        <v>75.542808772310252</v>
      </c>
      <c r="V44" s="100">
        <f>分析係数表!D47</f>
        <v>6.635127530274626E-2</v>
      </c>
      <c r="W44" s="164">
        <f>SUM(W5:W43)</f>
        <v>4</v>
      </c>
      <c r="X44" s="92">
        <f>分析係数表!E47</f>
        <v>5.6027434453383658E-2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5" t="str">
        <f>取引基本表!$E$1</f>
        <v>2015年尼崎市産業連関表</v>
      </c>
      <c r="H1" s="408"/>
      <c r="I1" s="408"/>
    </row>
    <row r="2" spans="1:25" x14ac:dyDescent="0.2">
      <c r="B2" s="3" t="s">
        <v>248</v>
      </c>
      <c r="S2" s="3" t="s">
        <v>153</v>
      </c>
      <c r="U2" s="64" t="s">
        <v>210</v>
      </c>
      <c r="W2" s="3" t="s">
        <v>130</v>
      </c>
      <c r="Y2" s="3" t="s">
        <v>154</v>
      </c>
    </row>
    <row r="3" spans="1:25" ht="44" x14ac:dyDescent="0.2">
      <c r="B3" s="65"/>
      <c r="C3" s="66" t="s">
        <v>228</v>
      </c>
      <c r="D3" s="66" t="s">
        <v>309</v>
      </c>
      <c r="E3" s="66" t="s">
        <v>143</v>
      </c>
      <c r="F3" s="66" t="s">
        <v>555</v>
      </c>
      <c r="G3" s="66" t="s">
        <v>356</v>
      </c>
      <c r="H3" s="66" t="s">
        <v>144</v>
      </c>
      <c r="I3" s="66" t="s">
        <v>145</v>
      </c>
      <c r="J3" s="66" t="s">
        <v>146</v>
      </c>
      <c r="K3" s="67" t="s">
        <v>147</v>
      </c>
      <c r="L3" s="66" t="s">
        <v>556</v>
      </c>
      <c r="M3" s="66" t="s">
        <v>148</v>
      </c>
      <c r="N3" s="66" t="s">
        <v>70</v>
      </c>
      <c r="O3" s="66" t="s">
        <v>148</v>
      </c>
      <c r="P3" s="66" t="s">
        <v>555</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0.20203644158628081</v>
      </c>
      <c r="E5" s="77">
        <f t="shared" ref="E5:E38" si="0">$C$9*D5</f>
        <v>20.20364415862808</v>
      </c>
      <c r="F5" s="76">
        <f>分析係数表!C8</f>
        <v>1.3183034008406591E-2</v>
      </c>
      <c r="G5" s="77">
        <f t="shared" ref="G5:G38" si="1">E5*F5</f>
        <v>0.26634532803693917</v>
      </c>
      <c r="H5" s="77">
        <f t="array" ref="H5:H43">MMULT(逆行列係数!C5:AO43,'5'!G5:G43)</f>
        <v>0.26794432709209315</v>
      </c>
      <c r="I5" s="77">
        <f t="shared" ref="I5:I38" si="2">C5+H5</f>
        <v>0.26794432709209315</v>
      </c>
      <c r="J5" s="76">
        <f>分析係数表!G8</f>
        <v>0.12262521588946459</v>
      </c>
      <c r="K5" s="78">
        <f t="shared" ref="K5:K38" si="3">I5*J5</f>
        <v>3.2856730956025239E-2</v>
      </c>
      <c r="L5" s="79" t="s">
        <v>181</v>
      </c>
      <c r="M5" s="80" t="s">
        <v>181</v>
      </c>
      <c r="N5" s="81">
        <f>分析係数表!H8</f>
        <v>1.0919276675383911E-2</v>
      </c>
      <c r="O5" s="82">
        <f t="shared" ref="O5:O43" si="4">$M$44*N5</f>
        <v>0.12274779768763065</v>
      </c>
      <c r="P5" s="76">
        <f>分析係数表!C8</f>
        <v>1.3183034008406591E-2</v>
      </c>
      <c r="Q5" s="82">
        <f t="shared" ref="Q5:Q38" si="5">O5*P5</f>
        <v>1.6181883913730468E-3</v>
      </c>
      <c r="R5" s="83">
        <f t="array" ref="R5:R43">MMULT(逆行列係数!C5:AO43,'5'!Q5:Q43)</f>
        <v>1.8734631638190169E-3</v>
      </c>
      <c r="S5" s="84">
        <f t="shared" ref="S5:S38" si="6">I5+R5</f>
        <v>0.26981779025591218</v>
      </c>
      <c r="T5" s="85">
        <f>分析係数表!F8</f>
        <v>0.45595854922279794</v>
      </c>
      <c r="U5" s="86">
        <f t="shared" ref="U5:U43" si="7">S5*T5</f>
        <v>0.1230257281995869</v>
      </c>
      <c r="V5" s="87">
        <f>分析係数表!D8</f>
        <v>1.1778929188255614</v>
      </c>
      <c r="W5" s="167">
        <f t="shared" ref="W5:W43" si="8">ROUND(S5*V5,0)</f>
        <v>0</v>
      </c>
      <c r="X5" s="76">
        <f>分析係数表!E8</f>
        <v>1.069084628670121</v>
      </c>
      <c r="Y5" s="166">
        <f t="shared" ref="Y5:Y43" si="9">ROUND(S5*X5,0)</f>
        <v>0</v>
      </c>
    </row>
    <row r="6" spans="1:25" x14ac:dyDescent="0.2">
      <c r="A6" s="6" t="s">
        <v>220</v>
      </c>
      <c r="B6" s="5" t="s">
        <v>266</v>
      </c>
      <c r="C6" s="90"/>
      <c r="D6" s="76">
        <f>投入係数表!G6</f>
        <v>4.8231511254019291E-4</v>
      </c>
      <c r="E6" s="77">
        <f t="shared" si="0"/>
        <v>4.8231511254019289E-2</v>
      </c>
      <c r="F6" s="76">
        <f>分析係数表!C9</f>
        <v>2.8837209302325584E-2</v>
      </c>
      <c r="G6" s="77">
        <f t="shared" si="1"/>
        <v>1.3908621849996262E-3</v>
      </c>
      <c r="H6" s="77">
        <v>1.4351729205787543E-3</v>
      </c>
      <c r="I6" s="77">
        <f t="shared" si="2"/>
        <v>1.4351729205787543E-3</v>
      </c>
      <c r="J6" s="76">
        <f>分析係数表!G9</f>
        <v>0.26470588235294118</v>
      </c>
      <c r="K6" s="78">
        <f t="shared" si="3"/>
        <v>3.7989871427084672E-4</v>
      </c>
      <c r="L6" s="79"/>
      <c r="M6" s="80"/>
      <c r="N6" s="81">
        <f>分析係数表!H9</f>
        <v>5.6393540150961169E-4</v>
      </c>
      <c r="O6" s="82">
        <f t="shared" si="4"/>
        <v>6.3394152040717302E-3</v>
      </c>
      <c r="P6" s="76">
        <f>分析係数表!C9</f>
        <v>2.8837209302325584E-2</v>
      </c>
      <c r="Q6" s="82">
        <f t="shared" si="5"/>
        <v>1.8281104309416155E-4</v>
      </c>
      <c r="R6" s="83">
        <v>2.0870597014278913E-4</v>
      </c>
      <c r="S6" s="84">
        <f t="shared" si="6"/>
        <v>1.6438788907215435E-3</v>
      </c>
      <c r="T6" s="85">
        <f>分析係数表!F9</f>
        <v>0.73529411764705888</v>
      </c>
      <c r="U6" s="86">
        <f t="shared" si="7"/>
        <v>1.2087344784717233E-3</v>
      </c>
      <c r="V6" s="87">
        <f>分析係数表!D9</f>
        <v>5.8823529411764705E-2</v>
      </c>
      <c r="W6" s="167">
        <f t="shared" si="8"/>
        <v>0</v>
      </c>
      <c r="X6" s="76">
        <f>分析係数表!E9</f>
        <v>0</v>
      </c>
      <c r="Y6" s="166">
        <f t="shared" si="9"/>
        <v>0</v>
      </c>
    </row>
    <row r="7" spans="1:25" x14ac:dyDescent="0.2">
      <c r="A7" s="6" t="s">
        <v>221</v>
      </c>
      <c r="B7" s="5" t="s">
        <v>267</v>
      </c>
      <c r="C7" s="90"/>
      <c r="D7" s="76">
        <f>投入係数表!G7</f>
        <v>3.7620578778135051E-2</v>
      </c>
      <c r="E7" s="77">
        <f t="shared" si="0"/>
        <v>3.762057877813505</v>
      </c>
      <c r="F7" s="76">
        <f>分析係数表!C10</f>
        <v>7.2513812154696433E-3</v>
      </c>
      <c r="G7" s="77">
        <f t="shared" si="1"/>
        <v>2.7280115826686442E-2</v>
      </c>
      <c r="H7" s="77">
        <v>2.7406536463528215E-2</v>
      </c>
      <c r="I7" s="77">
        <f t="shared" si="2"/>
        <v>2.7406536463528215E-2</v>
      </c>
      <c r="J7" s="76">
        <f>分析係数表!G10</f>
        <v>0.19230769230769232</v>
      </c>
      <c r="K7" s="78">
        <f t="shared" si="3"/>
        <v>5.2704877814477337E-3</v>
      </c>
      <c r="L7" s="79"/>
      <c r="M7" s="80"/>
      <c r="N7" s="81">
        <f>分析係数表!H10</f>
        <v>1.0712116731972216E-3</v>
      </c>
      <c r="O7" s="82">
        <f t="shared" si="4"/>
        <v>1.2041903291878797E-2</v>
      </c>
      <c r="P7" s="76">
        <f>分析係数表!C10</f>
        <v>7.2513812154696433E-3</v>
      </c>
      <c r="Q7" s="82">
        <f t="shared" si="5"/>
        <v>8.7320431329231972E-5</v>
      </c>
      <c r="R7" s="83">
        <v>1.1644131091292387E-4</v>
      </c>
      <c r="S7" s="84">
        <f t="shared" si="6"/>
        <v>2.7522977774441137E-2</v>
      </c>
      <c r="T7" s="85">
        <f>分析係数表!F10</f>
        <v>0.57692307692307687</v>
      </c>
      <c r="U7" s="86">
        <f t="shared" si="7"/>
        <v>1.5878641023716038E-2</v>
      </c>
      <c r="V7" s="87">
        <f>分析係数表!D10</f>
        <v>3.8461538461538464E-2</v>
      </c>
      <c r="W7" s="167">
        <f t="shared" si="8"/>
        <v>0</v>
      </c>
      <c r="X7" s="76">
        <f>分析係数表!E10</f>
        <v>0</v>
      </c>
      <c r="Y7" s="166">
        <f t="shared" si="9"/>
        <v>0</v>
      </c>
    </row>
    <row r="8" spans="1:25" x14ac:dyDescent="0.2">
      <c r="A8" s="6" t="s">
        <v>222</v>
      </c>
      <c r="B8" s="5" t="s">
        <v>27</v>
      </c>
      <c r="C8" s="90"/>
      <c r="D8" s="76">
        <f>投入係数表!G8</f>
        <v>3.2154340836012862E-4</v>
      </c>
      <c r="E8" s="77">
        <f t="shared" si="0"/>
        <v>3.215434083601286E-2</v>
      </c>
      <c r="F8" s="76">
        <f>分析係数表!C11</f>
        <v>1.1498343082089746E-2</v>
      </c>
      <c r="G8" s="77">
        <f t="shared" si="1"/>
        <v>3.6972164251092429E-4</v>
      </c>
      <c r="H8" s="77">
        <v>1.872027742835822E-3</v>
      </c>
      <c r="I8" s="77">
        <f t="shared" si="2"/>
        <v>1.872027742835822E-3</v>
      </c>
      <c r="J8" s="76">
        <f>分析係数表!G11</f>
        <v>0.33907284768211921</v>
      </c>
      <c r="K8" s="78">
        <f t="shared" si="3"/>
        <v>6.3475377770327206E-4</v>
      </c>
      <c r="L8" s="79"/>
      <c r="M8" s="80"/>
      <c r="N8" s="81">
        <f>分析係数表!H11</f>
        <v>-2.0361874779781897E-5</v>
      </c>
      <c r="O8" s="82">
        <f t="shared" si="4"/>
        <v>-2.2889568240761347E-4</v>
      </c>
      <c r="P8" s="76">
        <f>分析係数表!C11</f>
        <v>1.1498343082089746E-2</v>
      </c>
      <c r="Q8" s="82">
        <f t="shared" si="5"/>
        <v>-2.631921086331794E-6</v>
      </c>
      <c r="R8" s="83">
        <v>3.3331886515243644E-4</v>
      </c>
      <c r="S8" s="84">
        <f t="shared" si="6"/>
        <v>2.2053466079882582E-3</v>
      </c>
      <c r="T8" s="85">
        <f>分析係数表!F11</f>
        <v>0.56026490066225165</v>
      </c>
      <c r="U8" s="86">
        <f t="shared" si="7"/>
        <v>1.2355782982503751E-3</v>
      </c>
      <c r="V8" s="87">
        <f>分析係数表!D11</f>
        <v>2.781456953642384E-2</v>
      </c>
      <c r="W8" s="167">
        <f t="shared" si="8"/>
        <v>0</v>
      </c>
      <c r="X8" s="76">
        <f>分析係数表!E11</f>
        <v>1.9867549668874173E-2</v>
      </c>
      <c r="Y8" s="166">
        <f t="shared" si="9"/>
        <v>0</v>
      </c>
    </row>
    <row r="9" spans="1:25" x14ac:dyDescent="0.2">
      <c r="A9" s="6" t="s">
        <v>223</v>
      </c>
      <c r="B9" s="5" t="s">
        <v>191</v>
      </c>
      <c r="C9" s="75">
        <f>最終需要_まとめ!C10</f>
        <v>100</v>
      </c>
      <c r="D9" s="76">
        <f>投入係数表!G9</f>
        <v>0.20852090032154341</v>
      </c>
      <c r="E9" s="77">
        <f t="shared" si="0"/>
        <v>20.85209003215434</v>
      </c>
      <c r="F9" s="76">
        <f>分析係数表!C12</f>
        <v>1.9264738750820132E-2</v>
      </c>
      <c r="G9" s="77">
        <f t="shared" si="1"/>
        <v>0.4017100668780339</v>
      </c>
      <c r="H9" s="77">
        <v>0.40416808642799978</v>
      </c>
      <c r="I9" s="77">
        <f t="shared" si="2"/>
        <v>100.404168086428</v>
      </c>
      <c r="J9" s="76">
        <f>分析係数表!G12</f>
        <v>0.14212218649517686</v>
      </c>
      <c r="K9" s="78">
        <f t="shared" si="3"/>
        <v>14.269659901672405</v>
      </c>
      <c r="L9" s="79"/>
      <c r="M9" s="80"/>
      <c r="N9" s="81">
        <f>分析係数表!H12</f>
        <v>9.1393832299599312E-2</v>
      </c>
      <c r="O9" s="82">
        <f t="shared" si="4"/>
        <v>1.0273932944934774</v>
      </c>
      <c r="P9" s="76">
        <f>分析係数表!C12</f>
        <v>1.9264738750820132E-2</v>
      </c>
      <c r="Q9" s="82">
        <f t="shared" si="5"/>
        <v>1.9792463412761252E-2</v>
      </c>
      <c r="R9" s="83">
        <v>2.1903791372670085E-2</v>
      </c>
      <c r="S9" s="84">
        <f t="shared" si="6"/>
        <v>100.42607187780067</v>
      </c>
      <c r="T9" s="85">
        <f>分析係数表!F12</f>
        <v>0.30139335476956058</v>
      </c>
      <c r="U9" s="86">
        <f t="shared" si="7"/>
        <v>30.267750709579367</v>
      </c>
      <c r="V9" s="87">
        <f>分析係数表!D12</f>
        <v>0.12266881028938907</v>
      </c>
      <c r="W9" s="167">
        <f t="shared" si="8"/>
        <v>12</v>
      </c>
      <c r="X9" s="76">
        <f>分析係数表!E12</f>
        <v>0.12057877813504823</v>
      </c>
      <c r="Y9" s="166">
        <f t="shared" si="9"/>
        <v>12</v>
      </c>
    </row>
    <row r="10" spans="1:25" x14ac:dyDescent="0.2">
      <c r="A10" s="6" t="s">
        <v>224</v>
      </c>
      <c r="B10" s="5" t="s">
        <v>28</v>
      </c>
      <c r="C10" s="90"/>
      <c r="D10" s="76">
        <f>投入係数表!G10</f>
        <v>1.1789924973204715E-3</v>
      </c>
      <c r="E10" s="77">
        <f t="shared" si="0"/>
        <v>0.11789924973204716</v>
      </c>
      <c r="F10" s="76">
        <f>分析係数表!C13</f>
        <v>0</v>
      </c>
      <c r="G10" s="77">
        <f t="shared" si="1"/>
        <v>0</v>
      </c>
      <c r="H10" s="77">
        <v>0</v>
      </c>
      <c r="I10" s="77">
        <f t="shared" si="2"/>
        <v>0</v>
      </c>
      <c r="J10" s="76">
        <f>分析係数表!G13</f>
        <v>0.24491392801251957</v>
      </c>
      <c r="K10" s="78">
        <f t="shared" si="3"/>
        <v>0</v>
      </c>
      <c r="L10" s="79"/>
      <c r="M10" s="80"/>
      <c r="N10" s="81">
        <f>分析係数表!H13</f>
        <v>1.4139108787299856E-2</v>
      </c>
      <c r="O10" s="82">
        <f t="shared" si="4"/>
        <v>0.1589431714666085</v>
      </c>
      <c r="P10" s="76">
        <f>分析係数表!C13</f>
        <v>0</v>
      </c>
      <c r="Q10" s="82">
        <f t="shared" si="5"/>
        <v>0</v>
      </c>
      <c r="R10" s="83">
        <v>0</v>
      </c>
      <c r="S10" s="84">
        <f t="shared" si="6"/>
        <v>0</v>
      </c>
      <c r="T10" s="85">
        <f>分析係数表!F13</f>
        <v>0.38262910798122068</v>
      </c>
      <c r="U10" s="86">
        <f t="shared" si="7"/>
        <v>0</v>
      </c>
      <c r="V10" s="87">
        <f>分析係数表!D13</f>
        <v>0.27464788732394368</v>
      </c>
      <c r="W10" s="167">
        <f t="shared" si="8"/>
        <v>0</v>
      </c>
      <c r="X10" s="76">
        <f>分析係数表!E13</f>
        <v>0.21361502347417841</v>
      </c>
      <c r="Y10" s="166">
        <f t="shared" si="9"/>
        <v>0</v>
      </c>
    </row>
    <row r="11" spans="1:25" x14ac:dyDescent="0.2">
      <c r="A11" s="6" t="s">
        <v>225</v>
      </c>
      <c r="B11" s="5" t="s">
        <v>268</v>
      </c>
      <c r="C11" s="90"/>
      <c r="D11" s="76">
        <f>投入係数表!G11</f>
        <v>1.6452304394426583E-2</v>
      </c>
      <c r="E11" s="77">
        <f t="shared" si="0"/>
        <v>1.6452304394426582</v>
      </c>
      <c r="F11" s="76">
        <f>分析係数表!C14</f>
        <v>0.18033902375567878</v>
      </c>
      <c r="G11" s="77">
        <f t="shared" si="1"/>
        <v>0.29669925130221542</v>
      </c>
      <c r="H11" s="77">
        <v>0.36196091581136375</v>
      </c>
      <c r="I11" s="77">
        <f t="shared" si="2"/>
        <v>0.36196091581136375</v>
      </c>
      <c r="J11" s="76">
        <f>分析係数表!G14</f>
        <v>0.15919504269018833</v>
      </c>
      <c r="K11" s="78">
        <f t="shared" si="3"/>
        <v>5.7622383444769713E-2</v>
      </c>
      <c r="L11" s="79"/>
      <c r="M11" s="80"/>
      <c r="N11" s="81">
        <f>分析係数表!H14</f>
        <v>1.121673710694942E-3</v>
      </c>
      <c r="O11" s="82">
        <f t="shared" si="4"/>
        <v>1.2609166504802014E-2</v>
      </c>
      <c r="P11" s="76">
        <f>分析係数表!C14</f>
        <v>0.18033902375567878</v>
      </c>
      <c r="Q11" s="82">
        <f t="shared" si="5"/>
        <v>2.2739247778487998E-3</v>
      </c>
      <c r="R11" s="83">
        <v>1.2780837448651628E-2</v>
      </c>
      <c r="S11" s="84">
        <f t="shared" si="6"/>
        <v>0.37474175326001535</v>
      </c>
      <c r="T11" s="85">
        <f>分析係数表!F14</f>
        <v>0.29273560341521504</v>
      </c>
      <c r="U11" s="86">
        <f t="shared" si="7"/>
        <v>0.10970025326544622</v>
      </c>
      <c r="V11" s="87">
        <f>分析係数表!D14</f>
        <v>2.8339018630280766E-2</v>
      </c>
      <c r="W11" s="167">
        <f t="shared" si="8"/>
        <v>0</v>
      </c>
      <c r="X11" s="76">
        <f>分析係数表!E14</f>
        <v>2.6744444220172376E-2</v>
      </c>
      <c r="Y11" s="166">
        <f t="shared" si="9"/>
        <v>0</v>
      </c>
    </row>
    <row r="12" spans="1:25" x14ac:dyDescent="0.2">
      <c r="A12" s="6" t="s">
        <v>226</v>
      </c>
      <c r="B12" s="5" t="s">
        <v>29</v>
      </c>
      <c r="C12" s="90"/>
      <c r="D12" s="76">
        <f>投入係数表!G12</f>
        <v>1.045016077170418E-2</v>
      </c>
      <c r="E12" s="77">
        <f t="shared" si="0"/>
        <v>1.045016077170418</v>
      </c>
      <c r="F12" s="76">
        <f>分析係数表!C15</f>
        <v>0</v>
      </c>
      <c r="G12" s="77">
        <f t="shared" si="1"/>
        <v>0</v>
      </c>
      <c r="H12" s="77">
        <v>0</v>
      </c>
      <c r="I12" s="77">
        <f t="shared" si="2"/>
        <v>0</v>
      </c>
      <c r="J12" s="76">
        <f>分析係数表!G15</f>
        <v>9.56040075337449E-2</v>
      </c>
      <c r="K12" s="78">
        <f t="shared" si="3"/>
        <v>0</v>
      </c>
      <c r="L12" s="79"/>
      <c r="M12" s="80"/>
      <c r="N12" s="81">
        <f>分析係数表!H15</f>
        <v>8.3271214860273276E-3</v>
      </c>
      <c r="O12" s="82">
        <f t="shared" si="4"/>
        <v>9.3608382118522279E-2</v>
      </c>
      <c r="P12" s="76">
        <f>分析係数表!C15</f>
        <v>0</v>
      </c>
      <c r="Q12" s="82">
        <f t="shared" si="5"/>
        <v>0</v>
      </c>
      <c r="R12" s="83">
        <v>0</v>
      </c>
      <c r="S12" s="84">
        <f t="shared" si="6"/>
        <v>0</v>
      </c>
      <c r="T12" s="85">
        <f>分析係数表!F15</f>
        <v>0.30336402636810716</v>
      </c>
      <c r="U12" s="86">
        <f t="shared" si="7"/>
        <v>0</v>
      </c>
      <c r="V12" s="87">
        <f>分析係数表!D15</f>
        <v>2.6531599874437584E-2</v>
      </c>
      <c r="W12" s="167">
        <f t="shared" si="8"/>
        <v>0</v>
      </c>
      <c r="X12" s="76">
        <f>分析係数表!E15</f>
        <v>2.4295019357538975E-2</v>
      </c>
      <c r="Y12" s="166">
        <f t="shared" si="9"/>
        <v>0</v>
      </c>
    </row>
    <row r="13" spans="1:25" x14ac:dyDescent="0.2">
      <c r="A13" s="6" t="s">
        <v>227</v>
      </c>
      <c r="B13" s="5" t="s">
        <v>30</v>
      </c>
      <c r="C13" s="90"/>
      <c r="D13" s="76">
        <f>投入係数表!G13</f>
        <v>4.5551982851018222E-3</v>
      </c>
      <c r="E13" s="77">
        <f t="shared" si="0"/>
        <v>0.45551982851018225</v>
      </c>
      <c r="F13" s="76">
        <f>分析係数表!C16</f>
        <v>5.2745741191408291E-2</v>
      </c>
      <c r="G13" s="77">
        <f t="shared" si="1"/>
        <v>2.4026730982152762E-2</v>
      </c>
      <c r="H13" s="77">
        <v>3.1029745781937335E-2</v>
      </c>
      <c r="I13" s="77">
        <f t="shared" si="2"/>
        <v>3.1029745781937335E-2</v>
      </c>
      <c r="J13" s="76">
        <f>分析係数表!G16</f>
        <v>3.3494998484389207E-2</v>
      </c>
      <c r="K13" s="78">
        <f t="shared" si="3"/>
        <v>1.0393412879369734E-3</v>
      </c>
      <c r="L13" s="79"/>
      <c r="M13" s="80"/>
      <c r="N13" s="81">
        <f>分析係数表!H16</f>
        <v>1.6486921479299057E-2</v>
      </c>
      <c r="O13" s="82">
        <f t="shared" si="4"/>
        <v>0.1853358388468255</v>
      </c>
      <c r="P13" s="76">
        <f>分析係数表!C16</f>
        <v>5.2745741191408291E-2</v>
      </c>
      <c r="Q13" s="82">
        <f t="shared" si="5"/>
        <v>9.7756761893072128E-3</v>
      </c>
      <c r="R13" s="83">
        <v>1.1708313711199216E-2</v>
      </c>
      <c r="S13" s="84">
        <f t="shared" si="6"/>
        <v>4.2738059493136554E-2</v>
      </c>
      <c r="T13" s="85">
        <f>分析係数表!F16</f>
        <v>0.28872385571385267</v>
      </c>
      <c r="U13" s="86">
        <f t="shared" si="7"/>
        <v>1.233949732258641E-2</v>
      </c>
      <c r="V13" s="87">
        <f>分析係数表!D16</f>
        <v>4.2588663231282207E-2</v>
      </c>
      <c r="W13" s="167">
        <f t="shared" si="8"/>
        <v>0</v>
      </c>
      <c r="X13" s="76">
        <f>分析係数表!E16</f>
        <v>4.1527735677478021E-2</v>
      </c>
      <c r="Y13" s="166">
        <f t="shared" si="9"/>
        <v>0</v>
      </c>
    </row>
    <row r="14" spans="1:25" x14ac:dyDescent="0.2">
      <c r="A14" s="6" t="s">
        <v>2</v>
      </c>
      <c r="B14" s="5" t="s">
        <v>365</v>
      </c>
      <c r="C14" s="90"/>
      <c r="D14" s="76">
        <f>投入係数表!G14</f>
        <v>1.8060021436227224E-2</v>
      </c>
      <c r="E14" s="77">
        <f t="shared" si="0"/>
        <v>1.8060021436227223</v>
      </c>
      <c r="F14" s="76">
        <f>分析係数表!C17</f>
        <v>0.15216261717207402</v>
      </c>
      <c r="G14" s="77">
        <f t="shared" si="1"/>
        <v>0.27480601279200934</v>
      </c>
      <c r="H14" s="77">
        <v>0.30306696707890884</v>
      </c>
      <c r="I14" s="77">
        <f t="shared" si="2"/>
        <v>0.30306696707890884</v>
      </c>
      <c r="J14" s="76">
        <f>分析係数表!G17</f>
        <v>0.21223848391031053</v>
      </c>
      <c r="K14" s="78">
        <f t="shared" si="3"/>
        <v>6.4322473616123602E-2</v>
      </c>
      <c r="L14" s="79"/>
      <c r="M14" s="80"/>
      <c r="N14" s="81">
        <f>分析係数表!H17</f>
        <v>2.8913862187290294E-3</v>
      </c>
      <c r="O14" s="82">
        <f t="shared" si="4"/>
        <v>3.2503186901881115E-2</v>
      </c>
      <c r="P14" s="76">
        <f>分析係数表!C17</f>
        <v>0.15216261717207402</v>
      </c>
      <c r="Q14" s="82">
        <f t="shared" si="5"/>
        <v>4.9457699854233064E-3</v>
      </c>
      <c r="R14" s="83">
        <v>1.1418821830902903E-2</v>
      </c>
      <c r="S14" s="84">
        <f t="shared" si="6"/>
        <v>0.31448578890981177</v>
      </c>
      <c r="T14" s="85">
        <f>分析係数表!F17</f>
        <v>0.32270850924101696</v>
      </c>
      <c r="U14" s="86">
        <f t="shared" si="7"/>
        <v>0.1014872401165705</v>
      </c>
      <c r="V14" s="87">
        <f>分析係数表!D17</f>
        <v>4.0646402101510458E-2</v>
      </c>
      <c r="W14" s="167">
        <f t="shared" si="8"/>
        <v>0</v>
      </c>
      <c r="X14" s="76">
        <f>分析係数表!E17</f>
        <v>3.8910779622853928E-2</v>
      </c>
      <c r="Y14" s="166">
        <f t="shared" si="9"/>
        <v>0</v>
      </c>
    </row>
    <row r="15" spans="1:25" x14ac:dyDescent="0.2">
      <c r="A15" s="6" t="s">
        <v>3</v>
      </c>
      <c r="B15" s="5" t="s">
        <v>31</v>
      </c>
      <c r="C15" s="90"/>
      <c r="D15" s="76">
        <f>投入係数表!G15</f>
        <v>1.5541264737406217E-3</v>
      </c>
      <c r="E15" s="77">
        <f t="shared" si="0"/>
        <v>0.15541264737406216</v>
      </c>
      <c r="F15" s="76">
        <f>分析係数表!C18</f>
        <v>0.19097312809809552</v>
      </c>
      <c r="G15" s="77">
        <f t="shared" si="1"/>
        <v>2.967963941503092E-2</v>
      </c>
      <c r="H15" s="77">
        <v>3.3590365174914275E-2</v>
      </c>
      <c r="I15" s="77">
        <f t="shared" si="2"/>
        <v>3.3590365174914275E-2</v>
      </c>
      <c r="J15" s="76">
        <f>分析係数表!G18</f>
        <v>0.21574136510077171</v>
      </c>
      <c r="K15" s="78">
        <f t="shared" si="3"/>
        <v>7.2468312370694279E-3</v>
      </c>
      <c r="L15" s="79"/>
      <c r="M15" s="80"/>
      <c r="N15" s="81">
        <f>分析係数表!H18</f>
        <v>4.4087885392745155E-4</v>
      </c>
      <c r="O15" s="82">
        <f t="shared" si="4"/>
        <v>4.9560891234344141E-3</v>
      </c>
      <c r="P15" s="76">
        <f>分析係数表!C18</f>
        <v>0.19097312809809552</v>
      </c>
      <c r="Q15" s="82">
        <f t="shared" si="5"/>
        <v>9.4647984303521831E-4</v>
      </c>
      <c r="R15" s="83">
        <v>2.456824713426869E-3</v>
      </c>
      <c r="S15" s="84">
        <f t="shared" si="6"/>
        <v>3.6047189888341144E-2</v>
      </c>
      <c r="T15" s="85">
        <f>分析係数表!F18</f>
        <v>0.45875477635423689</v>
      </c>
      <c r="U15" s="86">
        <f t="shared" si="7"/>
        <v>1.653682053542465E-2</v>
      </c>
      <c r="V15" s="87">
        <f>分析係数表!D18</f>
        <v>5.4057091481231737E-2</v>
      </c>
      <c r="W15" s="167">
        <f t="shared" si="8"/>
        <v>0</v>
      </c>
      <c r="X15" s="76">
        <f>分析係数表!E18</f>
        <v>5.3232936240353634E-2</v>
      </c>
      <c r="Y15" s="166">
        <f t="shared" si="9"/>
        <v>0</v>
      </c>
    </row>
    <row r="16" spans="1:25" x14ac:dyDescent="0.2">
      <c r="A16" s="6" t="s">
        <v>4</v>
      </c>
      <c r="B16" s="5" t="s">
        <v>32</v>
      </c>
      <c r="C16" s="90"/>
      <c r="D16" s="76">
        <f>投入係数表!G16</f>
        <v>0</v>
      </c>
      <c r="E16" s="77">
        <f t="shared" si="0"/>
        <v>0</v>
      </c>
      <c r="F16" s="76">
        <f>分析係数表!C19</f>
        <v>0.34654894752252985</v>
      </c>
      <c r="G16" s="77">
        <f t="shared" si="1"/>
        <v>0</v>
      </c>
      <c r="H16" s="77">
        <v>1.6996804365330288E-2</v>
      </c>
      <c r="I16" s="77">
        <f t="shared" si="2"/>
        <v>1.6996804365330288E-2</v>
      </c>
      <c r="J16" s="76">
        <f>分析係数表!G19</f>
        <v>5.7665249016256609E-2</v>
      </c>
      <c r="K16" s="78">
        <f t="shared" si="3"/>
        <v>9.8012495620736846E-4</v>
      </c>
      <c r="L16" s="79"/>
      <c r="M16" s="80"/>
      <c r="N16" s="81">
        <f>分析係数表!H19</f>
        <v>-1.1331825964400361E-4</v>
      </c>
      <c r="O16" s="82">
        <f t="shared" si="4"/>
        <v>-1.2738542325293272E-3</v>
      </c>
      <c r="P16" s="76">
        <f>分析係数表!C19</f>
        <v>0.34654894752252985</v>
      </c>
      <c r="Q16" s="82">
        <f t="shared" si="5"/>
        <v>-4.4145284358015837E-4</v>
      </c>
      <c r="R16" s="83">
        <v>3.5055582122222855E-3</v>
      </c>
      <c r="S16" s="84">
        <f t="shared" si="6"/>
        <v>2.0502362577552571E-2</v>
      </c>
      <c r="T16" s="85">
        <f>分析係数表!F19</f>
        <v>0.23996184268055168</v>
      </c>
      <c r="U16" s="86">
        <f t="shared" si="7"/>
        <v>4.9197847034142999E-3</v>
      </c>
      <c r="V16" s="87">
        <f>分析係数表!D19</f>
        <v>8.6675411052373579E-3</v>
      </c>
      <c r="W16" s="167">
        <f t="shared" si="8"/>
        <v>0</v>
      </c>
      <c r="X16" s="76">
        <f>分析係数表!E19</f>
        <v>9.7168673900658482E-3</v>
      </c>
      <c r="Y16" s="166">
        <f t="shared" si="9"/>
        <v>0</v>
      </c>
    </row>
    <row r="17" spans="1:25" x14ac:dyDescent="0.2">
      <c r="A17" s="6" t="s">
        <v>5</v>
      </c>
      <c r="B17" s="5" t="s">
        <v>33</v>
      </c>
      <c r="C17" s="90"/>
      <c r="D17" s="76">
        <f>投入係数表!G17</f>
        <v>1.5541264737406217E-3</v>
      </c>
      <c r="E17" s="77">
        <f t="shared" si="0"/>
        <v>0.15541264737406216</v>
      </c>
      <c r="F17" s="76">
        <f>分析係数表!C20</f>
        <v>0.26243263202551737</v>
      </c>
      <c r="G17" s="77">
        <f t="shared" si="1"/>
        <v>4.078535010042874E-2</v>
      </c>
      <c r="H17" s="77">
        <v>5.1587994150681708E-2</v>
      </c>
      <c r="I17" s="77">
        <f t="shared" si="2"/>
        <v>5.1587994150681708E-2</v>
      </c>
      <c r="J17" s="76">
        <f>分析係数表!G20</f>
        <v>0.1000148720999405</v>
      </c>
      <c r="K17" s="78">
        <f t="shared" si="3"/>
        <v>5.1595666368729103E-3</v>
      </c>
      <c r="L17" s="79"/>
      <c r="M17" s="80"/>
      <c r="N17" s="81">
        <f>分析係数表!H20</f>
        <v>5.5154121686104877E-4</v>
      </c>
      <c r="O17" s="82">
        <f t="shared" si="4"/>
        <v>6.2000873973888345E-3</v>
      </c>
      <c r="P17" s="76">
        <f>分析係数表!C20</f>
        <v>0.26243263202551737</v>
      </c>
      <c r="Q17" s="82">
        <f t="shared" si="5"/>
        <v>1.6271052544849917E-3</v>
      </c>
      <c r="R17" s="83">
        <v>5.9711983232099697E-3</v>
      </c>
      <c r="S17" s="84">
        <f t="shared" si="6"/>
        <v>5.7559192473891678E-2</v>
      </c>
      <c r="T17" s="85">
        <f>分析係数表!F20</f>
        <v>0.22264772952607575</v>
      </c>
      <c r="U17" s="86">
        <f t="shared" si="7"/>
        <v>1.2815423517666369E-2</v>
      </c>
      <c r="V17" s="87">
        <f>分析係数表!D20</f>
        <v>2.3460737656157048E-2</v>
      </c>
      <c r="W17" s="167">
        <f t="shared" si="8"/>
        <v>0</v>
      </c>
      <c r="X17" s="76">
        <f>分析係数表!E20</f>
        <v>2.5307356732103905E-2</v>
      </c>
      <c r="Y17" s="166">
        <f t="shared" si="9"/>
        <v>0</v>
      </c>
    </row>
    <row r="18" spans="1:25" x14ac:dyDescent="0.2">
      <c r="A18" s="6" t="s">
        <v>6</v>
      </c>
      <c r="B18" s="5" t="s">
        <v>34</v>
      </c>
      <c r="C18" s="90"/>
      <c r="D18" s="76">
        <f>投入係数表!G18</f>
        <v>6.6452304394426578E-3</v>
      </c>
      <c r="E18" s="77">
        <f t="shared" si="0"/>
        <v>0.66452304394426576</v>
      </c>
      <c r="F18" s="76">
        <f>分析係数表!C21</f>
        <v>0.1872140973927936</v>
      </c>
      <c r="G18" s="77">
        <f t="shared" si="1"/>
        <v>0.12440808186873743</v>
      </c>
      <c r="H18" s="77">
        <v>0.13333835504971139</v>
      </c>
      <c r="I18" s="77">
        <f t="shared" si="2"/>
        <v>0.13333835504971139</v>
      </c>
      <c r="J18" s="76">
        <f>分析係数表!G21</f>
        <v>0.28516992623231124</v>
      </c>
      <c r="K18" s="78">
        <f t="shared" si="3"/>
        <v>3.8024088873463924E-2</v>
      </c>
      <c r="L18" s="79"/>
      <c r="M18" s="80"/>
      <c r="N18" s="81">
        <f>分析係数表!H21</f>
        <v>9.0743137605549761E-4</v>
      </c>
      <c r="O18" s="82">
        <f t="shared" si="4"/>
        <v>1.0200785846426252E-2</v>
      </c>
      <c r="P18" s="76">
        <f>分析係数表!C21</f>
        <v>0.1872140973927936</v>
      </c>
      <c r="Q18" s="82">
        <f t="shared" si="5"/>
        <v>1.909730914935875E-3</v>
      </c>
      <c r="R18" s="83">
        <v>5.343321680951623E-3</v>
      </c>
      <c r="S18" s="84">
        <f t="shared" si="6"/>
        <v>0.13868167673066301</v>
      </c>
      <c r="T18" s="85">
        <f>分析係数表!F21</f>
        <v>0.425556514517416</v>
      </c>
      <c r="U18" s="86">
        <f t="shared" si="7"/>
        <v>5.9016890976931982E-2</v>
      </c>
      <c r="V18" s="87">
        <f>分析係数表!D21</f>
        <v>9.4188148317021936E-2</v>
      </c>
      <c r="W18" s="167">
        <f t="shared" si="8"/>
        <v>0</v>
      </c>
      <c r="X18" s="76">
        <f>分析係数表!E21</f>
        <v>8.1600416877005005E-2</v>
      </c>
      <c r="Y18" s="166">
        <f t="shared" si="9"/>
        <v>0</v>
      </c>
    </row>
    <row r="19" spans="1:25" x14ac:dyDescent="0.2">
      <c r="A19" s="6" t="s">
        <v>7</v>
      </c>
      <c r="B19" s="5" t="s">
        <v>269</v>
      </c>
      <c r="C19" s="90"/>
      <c r="D19" s="76">
        <f>投入係数表!G19</f>
        <v>0</v>
      </c>
      <c r="E19" s="77">
        <f t="shared" si="0"/>
        <v>0</v>
      </c>
      <c r="F19" s="76">
        <f>分析係数表!C22</f>
        <v>8.038175161462835E-2</v>
      </c>
      <c r="G19" s="77">
        <f t="shared" si="1"/>
        <v>0</v>
      </c>
      <c r="H19" s="77">
        <v>2.3365663102195692E-3</v>
      </c>
      <c r="I19" s="77">
        <f t="shared" si="2"/>
        <v>2.3365663102195692E-3</v>
      </c>
      <c r="J19" s="76">
        <f>分析係数表!G22</f>
        <v>0.19463811255169108</v>
      </c>
      <c r="K19" s="78">
        <f t="shared" si="3"/>
        <v>4.5478485647300603E-4</v>
      </c>
      <c r="L19" s="79"/>
      <c r="M19" s="80"/>
      <c r="N19" s="81">
        <f>分析係数表!H22</f>
        <v>4.3379646269970129E-5</v>
      </c>
      <c r="O19" s="82">
        <f t="shared" si="4"/>
        <v>4.8764732339013305E-4</v>
      </c>
      <c r="P19" s="76">
        <f>分析係数表!C22</f>
        <v>8.038175161462835E-2</v>
      </c>
      <c r="Q19" s="82">
        <f t="shared" si="5"/>
        <v>3.919794602428402E-5</v>
      </c>
      <c r="R19" s="83">
        <v>7.5179988290133791E-4</v>
      </c>
      <c r="S19" s="84">
        <f t="shared" si="6"/>
        <v>3.0883661931209072E-3</v>
      </c>
      <c r="T19" s="85">
        <f>分析係数表!F22</f>
        <v>0.41254969334958147</v>
      </c>
      <c r="U19" s="86">
        <f t="shared" si="7"/>
        <v>1.2741045259232445E-3</v>
      </c>
      <c r="V19" s="87">
        <f>分析係数表!D22</f>
        <v>4.4848872285594421E-2</v>
      </c>
      <c r="W19" s="167">
        <f t="shared" si="8"/>
        <v>0</v>
      </c>
      <c r="X19" s="76">
        <f>分析係数表!E22</f>
        <v>4.3889965439399083E-2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0.21584748700173309</v>
      </c>
      <c r="K20" s="78">
        <f t="shared" si="3"/>
        <v>0</v>
      </c>
      <c r="L20" s="79"/>
      <c r="M20" s="80"/>
      <c r="N20" s="81">
        <f>分析係数表!H23</f>
        <v>2.5673668200594567E-5</v>
      </c>
      <c r="O20" s="82">
        <f t="shared" si="4"/>
        <v>2.886075995574257E-4</v>
      </c>
      <c r="P20" s="76">
        <f>分析係数表!C23</f>
        <v>0</v>
      </c>
      <c r="Q20" s="82">
        <f t="shared" si="5"/>
        <v>0</v>
      </c>
      <c r="R20" s="83">
        <v>0</v>
      </c>
      <c r="S20" s="84">
        <f t="shared" si="6"/>
        <v>0</v>
      </c>
      <c r="T20" s="85">
        <f>分析係数表!F23</f>
        <v>0.44051299826689777</v>
      </c>
      <c r="U20" s="86">
        <f t="shared" si="7"/>
        <v>0</v>
      </c>
      <c r="V20" s="87">
        <f>分析係数表!D23</f>
        <v>7.0128249566724435E-2</v>
      </c>
      <c r="W20" s="167">
        <f t="shared" si="8"/>
        <v>0</v>
      </c>
      <c r="X20" s="76">
        <f>分析係数表!E23</f>
        <v>7.0031195840554589E-2</v>
      </c>
      <c r="Y20" s="166">
        <f t="shared" si="9"/>
        <v>0</v>
      </c>
    </row>
    <row r="21" spans="1:25" x14ac:dyDescent="0.2">
      <c r="A21" s="6" t="s">
        <v>9</v>
      </c>
      <c r="B21" s="5" t="s">
        <v>271</v>
      </c>
      <c r="C21" s="90"/>
      <c r="D21" s="76">
        <f>投入係数表!G21</f>
        <v>0</v>
      </c>
      <c r="E21" s="77">
        <f t="shared" si="0"/>
        <v>0</v>
      </c>
      <c r="F21" s="76">
        <f>分析係数表!C24</f>
        <v>0.43147437344773087</v>
      </c>
      <c r="G21" s="77">
        <f t="shared" si="1"/>
        <v>0</v>
      </c>
      <c r="H21" s="77">
        <v>9.0593338826800065E-3</v>
      </c>
      <c r="I21" s="77">
        <f t="shared" si="2"/>
        <v>9.0593338826800065E-3</v>
      </c>
      <c r="J21" s="76">
        <f>分析係数表!G24</f>
        <v>0.20829056454796685</v>
      </c>
      <c r="K21" s="78">
        <f t="shared" si="3"/>
        <v>1.886973768851943E-3</v>
      </c>
      <c r="L21" s="79"/>
      <c r="M21" s="80"/>
      <c r="N21" s="81">
        <f>分析係数表!H24</f>
        <v>3.3906948002854204E-4</v>
      </c>
      <c r="O21" s="82">
        <f t="shared" si="4"/>
        <v>3.8116107113963463E-3</v>
      </c>
      <c r="P21" s="76">
        <f>分析係数表!C24</f>
        <v>0.43147437344773087</v>
      </c>
      <c r="Q21" s="82">
        <f t="shared" si="5"/>
        <v>1.6446123435263982E-3</v>
      </c>
      <c r="R21" s="83">
        <v>7.1235287210860056E-3</v>
      </c>
      <c r="S21" s="84">
        <f t="shared" si="6"/>
        <v>1.6182862603766012E-2</v>
      </c>
      <c r="T21" s="85">
        <f>分析係数表!F24</f>
        <v>0.39163047769443349</v>
      </c>
      <c r="U21" s="86">
        <f t="shared" si="7"/>
        <v>6.337702211976267E-3</v>
      </c>
      <c r="V21" s="87">
        <f>分析係数表!D24</f>
        <v>4.8716936439005133E-2</v>
      </c>
      <c r="W21" s="167">
        <f t="shared" si="8"/>
        <v>0</v>
      </c>
      <c r="X21" s="76">
        <f>分析係数表!E24</f>
        <v>4.4926964074220289E-2</v>
      </c>
      <c r="Y21" s="166">
        <f t="shared" si="9"/>
        <v>0</v>
      </c>
    </row>
    <row r="22" spans="1:25" x14ac:dyDescent="0.2">
      <c r="A22" s="6" t="s">
        <v>10</v>
      </c>
      <c r="B22" s="5" t="s">
        <v>272</v>
      </c>
      <c r="C22" s="90"/>
      <c r="D22" s="76">
        <f>投入係数表!G22</f>
        <v>0</v>
      </c>
      <c r="E22" s="77">
        <f t="shared" si="0"/>
        <v>0</v>
      </c>
      <c r="F22" s="76">
        <f>分析係数表!C25</f>
        <v>2.0402938023075357E-2</v>
      </c>
      <c r="G22" s="77">
        <f t="shared" si="1"/>
        <v>0</v>
      </c>
      <c r="H22" s="77">
        <v>9.9896564595465358E-4</v>
      </c>
      <c r="I22" s="77">
        <f t="shared" si="2"/>
        <v>9.9896564595465358E-4</v>
      </c>
      <c r="J22" s="76">
        <f>分析係数表!G25</f>
        <v>0.19686528023418917</v>
      </c>
      <c r="K22" s="78">
        <f t="shared" si="3"/>
        <v>1.9666165183519069E-4</v>
      </c>
      <c r="L22" s="79"/>
      <c r="M22" s="80"/>
      <c r="N22" s="81">
        <f>分析係数表!H25</f>
        <v>5.1170276620495381E-4</v>
      </c>
      <c r="O22" s="82">
        <f t="shared" si="4"/>
        <v>5.7522480187652434E-3</v>
      </c>
      <c r="P22" s="76">
        <f>分析係数表!C25</f>
        <v>2.0402938023075357E-2</v>
      </c>
      <c r="Q22" s="82">
        <f t="shared" si="5"/>
        <v>1.1736275982022527E-4</v>
      </c>
      <c r="R22" s="83">
        <v>1.4246755053175743E-3</v>
      </c>
      <c r="S22" s="84">
        <f t="shared" si="6"/>
        <v>2.4236411512722281E-3</v>
      </c>
      <c r="T22" s="85">
        <f>分析係数表!F25</f>
        <v>0.34975910227480639</v>
      </c>
      <c r="U22" s="86">
        <f t="shared" si="7"/>
        <v>8.4769055330525275E-4</v>
      </c>
      <c r="V22" s="87">
        <f>分析係数表!D25</f>
        <v>8.9406598768067336E-2</v>
      </c>
      <c r="W22" s="167">
        <f t="shared" si="8"/>
        <v>0</v>
      </c>
      <c r="X22" s="76">
        <f>分析係数表!E25</f>
        <v>8.5991339879246204E-2</v>
      </c>
      <c r="Y22" s="166">
        <f t="shared" si="9"/>
        <v>0</v>
      </c>
    </row>
    <row r="23" spans="1:25" x14ac:dyDescent="0.2">
      <c r="A23" s="6" t="s">
        <v>11</v>
      </c>
      <c r="B23" s="5" t="s">
        <v>35</v>
      </c>
      <c r="C23" s="90"/>
      <c r="D23" s="76">
        <f>投入係数表!G23</f>
        <v>0</v>
      </c>
      <c r="E23" s="77">
        <f t="shared" si="0"/>
        <v>0</v>
      </c>
      <c r="F23" s="76">
        <f>分析係数表!C26</f>
        <v>0.47286916478187335</v>
      </c>
      <c r="G23" s="77">
        <f t="shared" si="1"/>
        <v>0</v>
      </c>
      <c r="H23" s="77">
        <v>1.2256825150598434E-2</v>
      </c>
      <c r="I23" s="77">
        <f t="shared" si="2"/>
        <v>1.2256825150598434E-2</v>
      </c>
      <c r="J23" s="76">
        <f>分析係数表!G26</f>
        <v>0.19643719482749369</v>
      </c>
      <c r="K23" s="78">
        <f t="shared" si="3"/>
        <v>2.4076963500746294E-3</v>
      </c>
      <c r="L23" s="79"/>
      <c r="M23" s="80"/>
      <c r="N23" s="81">
        <f>分析係数表!H26</f>
        <v>1.0239367117519889E-2</v>
      </c>
      <c r="O23" s="82">
        <f t="shared" si="4"/>
        <v>0.11510467229245469</v>
      </c>
      <c r="P23" s="76">
        <f>分析係数表!C26</f>
        <v>0.47286916478187335</v>
      </c>
      <c r="Q23" s="82">
        <f t="shared" si="5"/>
        <v>5.4429450249424291E-2</v>
      </c>
      <c r="R23" s="83">
        <v>6.2771988644957255E-2</v>
      </c>
      <c r="S23" s="84">
        <f t="shared" si="6"/>
        <v>7.5028813795555691E-2</v>
      </c>
      <c r="T23" s="85">
        <f>分析係数表!F26</f>
        <v>0.33423527698357336</v>
      </c>
      <c r="U23" s="86">
        <f t="shared" si="7"/>
        <v>2.5077276360706505E-2</v>
      </c>
      <c r="V23" s="87">
        <f>分析係数表!D26</f>
        <v>2.4038203573536514E-2</v>
      </c>
      <c r="W23" s="167">
        <f t="shared" si="8"/>
        <v>0</v>
      </c>
      <c r="X23" s="76">
        <f>分析係数表!E26</f>
        <v>2.5471604105504413E-2</v>
      </c>
      <c r="Y23" s="166">
        <f t="shared" si="9"/>
        <v>0</v>
      </c>
    </row>
    <row r="24" spans="1:25" x14ac:dyDescent="0.2">
      <c r="A24" s="6" t="s">
        <v>12</v>
      </c>
      <c r="B24" s="5" t="s">
        <v>366</v>
      </c>
      <c r="C24" s="90"/>
      <c r="D24" s="76">
        <f>投入係数表!G24</f>
        <v>0</v>
      </c>
      <c r="E24" s="77">
        <f t="shared" si="0"/>
        <v>0</v>
      </c>
      <c r="F24" s="76">
        <f>分析係数表!C27</f>
        <v>1</v>
      </c>
      <c r="G24" s="77">
        <f t="shared" si="1"/>
        <v>0</v>
      </c>
      <c r="H24" s="77">
        <v>5.1999076504343628E-3</v>
      </c>
      <c r="I24" s="77">
        <f t="shared" si="2"/>
        <v>5.1999076504343628E-3</v>
      </c>
      <c r="J24" s="76">
        <f>分析係数表!G27</f>
        <v>0.17103446822411195</v>
      </c>
      <c r="K24" s="78">
        <f t="shared" si="3"/>
        <v>8.8936343980653267E-4</v>
      </c>
      <c r="L24" s="79"/>
      <c r="M24" s="80"/>
      <c r="N24" s="81">
        <f>分析係数表!H27</f>
        <v>1.1068892190070134E-2</v>
      </c>
      <c r="O24" s="82">
        <f t="shared" si="4"/>
        <v>0.12442968335401702</v>
      </c>
      <c r="P24" s="76">
        <f>分析係数表!C27</f>
        <v>1</v>
      </c>
      <c r="Q24" s="82">
        <f t="shared" si="5"/>
        <v>0.12442968335401702</v>
      </c>
      <c r="R24" s="83">
        <v>0.12981654881350513</v>
      </c>
      <c r="S24" s="84">
        <f t="shared" si="6"/>
        <v>0.1350164564639395</v>
      </c>
      <c r="T24" s="85">
        <f>分析係数表!F27</f>
        <v>0.3217420626139369</v>
      </c>
      <c r="U24" s="86">
        <f t="shared" si="7"/>
        <v>4.3440473189532709E-2</v>
      </c>
      <c r="V24" s="87">
        <f>分析係数表!D27</f>
        <v>3.5680038778069315E-2</v>
      </c>
      <c r="W24" s="167">
        <f t="shared" si="8"/>
        <v>0</v>
      </c>
      <c r="X24" s="76">
        <f>分析係数表!E27</f>
        <v>4.2729638879229495E-2</v>
      </c>
      <c r="Y24" s="166">
        <f t="shared" si="9"/>
        <v>0</v>
      </c>
    </row>
    <row r="25" spans="1:25" x14ac:dyDescent="0.2">
      <c r="A25" s="6" t="s">
        <v>13</v>
      </c>
      <c r="B25" s="5" t="s">
        <v>192</v>
      </c>
      <c r="C25" s="90"/>
      <c r="D25" s="76">
        <f>投入係数表!G25</f>
        <v>0</v>
      </c>
      <c r="E25" s="77">
        <f t="shared" si="0"/>
        <v>0</v>
      </c>
      <c r="F25" s="76">
        <f>分析係数表!C28</f>
        <v>0.16320886633176235</v>
      </c>
      <c r="G25" s="77">
        <f t="shared" si="1"/>
        <v>0</v>
      </c>
      <c r="H25" s="77">
        <v>1.9623416166448245E-2</v>
      </c>
      <c r="I25" s="77">
        <f t="shared" si="2"/>
        <v>1.9623416166448245E-2</v>
      </c>
      <c r="J25" s="76">
        <f>分析係数表!G28</f>
        <v>0.12483282142099486</v>
      </c>
      <c r="K25" s="78">
        <f t="shared" si="3"/>
        <v>2.4496464059760976E-3</v>
      </c>
      <c r="L25" s="79"/>
      <c r="M25" s="80"/>
      <c r="N25" s="81">
        <f>分析係数表!H28</f>
        <v>1.8347819774390428E-2</v>
      </c>
      <c r="O25" s="82">
        <f t="shared" si="4"/>
        <v>0.20625491382164304</v>
      </c>
      <c r="P25" s="76">
        <f>分析係数表!C28</f>
        <v>0.16320886633176235</v>
      </c>
      <c r="Q25" s="82">
        <f t="shared" si="5"/>
        <v>3.3662630660185704E-2</v>
      </c>
      <c r="R25" s="83">
        <v>4.1037987009324539E-2</v>
      </c>
      <c r="S25" s="84">
        <f t="shared" si="6"/>
        <v>6.0661403175772788E-2</v>
      </c>
      <c r="T25" s="85">
        <f>分析係数表!F28</f>
        <v>0.21296475644963428</v>
      </c>
      <c r="U25" s="86">
        <f t="shared" si="7"/>
        <v>1.2918740953221524E-2</v>
      </c>
      <c r="V25" s="87">
        <f>分析係数表!D28</f>
        <v>1.6750140660597507E-2</v>
      </c>
      <c r="W25" s="167">
        <f t="shared" si="8"/>
        <v>0</v>
      </c>
      <c r="X25" s="76">
        <f>分析係数表!E28</f>
        <v>1.6630233266000719E-2</v>
      </c>
      <c r="Y25" s="166">
        <f t="shared" si="9"/>
        <v>0</v>
      </c>
    </row>
    <row r="26" spans="1:25" x14ac:dyDescent="0.2">
      <c r="A26" s="6" t="s">
        <v>14</v>
      </c>
      <c r="B26" s="5" t="s">
        <v>50</v>
      </c>
      <c r="C26" s="90"/>
      <c r="D26" s="76">
        <f>投入係数表!G26</f>
        <v>9.9142550911039649E-3</v>
      </c>
      <c r="E26" s="77">
        <f t="shared" si="0"/>
        <v>0.99142550911039651</v>
      </c>
      <c r="F26" s="76">
        <f>分析係数表!C29</f>
        <v>0.17511419896605485</v>
      </c>
      <c r="G26" s="77">
        <f t="shared" si="1"/>
        <v>0.17361268386238018</v>
      </c>
      <c r="H26" s="77">
        <v>0.18931202647145834</v>
      </c>
      <c r="I26" s="77">
        <f t="shared" si="2"/>
        <v>0.18931202647145834</v>
      </c>
      <c r="J26" s="76">
        <f>分析係数表!G29</f>
        <v>0.26067586141523297</v>
      </c>
      <c r="K26" s="78">
        <f t="shared" si="3"/>
        <v>4.9349075576710789E-2</v>
      </c>
      <c r="L26" s="79"/>
      <c r="M26" s="80"/>
      <c r="N26" s="81">
        <f>分析係数表!H29</f>
        <v>9.8560326923179068E-3</v>
      </c>
      <c r="O26" s="82">
        <f t="shared" si="4"/>
        <v>0.11079546227147656</v>
      </c>
      <c r="P26" s="76">
        <f>分析係数表!C29</f>
        <v>0.17511419896605485</v>
      </c>
      <c r="Q26" s="82">
        <f t="shared" si="5"/>
        <v>1.9401858624743369E-2</v>
      </c>
      <c r="R26" s="83">
        <v>2.7247645046435707E-2</v>
      </c>
      <c r="S26" s="84">
        <f t="shared" si="6"/>
        <v>0.21655967151789404</v>
      </c>
      <c r="T26" s="85">
        <f>分析係数表!F29</f>
        <v>0.43490212806294137</v>
      </c>
      <c r="U26" s="86">
        <f t="shared" si="7"/>
        <v>9.4182261995743671E-2</v>
      </c>
      <c r="V26" s="87">
        <f>分析係数表!D29</f>
        <v>6.8771031802455099E-2</v>
      </c>
      <c r="W26" s="167">
        <f t="shared" si="8"/>
        <v>0</v>
      </c>
      <c r="X26" s="76">
        <f>分析係数表!E29</f>
        <v>4.9670600502393476E-2</v>
      </c>
      <c r="Y26" s="166">
        <f t="shared" si="9"/>
        <v>0</v>
      </c>
    </row>
    <row r="27" spans="1:25" x14ac:dyDescent="0.2">
      <c r="A27" s="6" t="s">
        <v>15</v>
      </c>
      <c r="B27" s="5" t="s">
        <v>36</v>
      </c>
      <c r="C27" s="90"/>
      <c r="D27" s="76">
        <f>投入係数表!G27</f>
        <v>5.3590568060021436E-4</v>
      </c>
      <c r="E27" s="77">
        <f t="shared" si="0"/>
        <v>5.3590568060021437E-2</v>
      </c>
      <c r="F27" s="76">
        <f>分析係数表!C30</f>
        <v>1</v>
      </c>
      <c r="G27" s="77">
        <f t="shared" si="1"/>
        <v>5.3590568060021437E-2</v>
      </c>
      <c r="H27" s="77">
        <v>9.987874879644458E-2</v>
      </c>
      <c r="I27" s="77">
        <f t="shared" si="2"/>
        <v>9.987874879644458E-2</v>
      </c>
      <c r="J27" s="76">
        <f>分析係数表!G30</f>
        <v>0.34449040627670319</v>
      </c>
      <c r="K27" s="78">
        <f t="shared" si="3"/>
        <v>3.4407270751295974E-2</v>
      </c>
      <c r="L27" s="79"/>
      <c r="M27" s="80"/>
      <c r="N27" s="81">
        <f>分析係数表!H30</f>
        <v>0</v>
      </c>
      <c r="O27" s="82">
        <f t="shared" si="4"/>
        <v>0</v>
      </c>
      <c r="P27" s="76">
        <f>分析係数表!C30</f>
        <v>1</v>
      </c>
      <c r="Q27" s="82">
        <f t="shared" si="5"/>
        <v>0</v>
      </c>
      <c r="R27" s="83">
        <v>3.7734449927234529E-2</v>
      </c>
      <c r="S27" s="84">
        <f t="shared" si="6"/>
        <v>0.13761319872367911</v>
      </c>
      <c r="T27" s="85">
        <f>分析係数表!F30</f>
        <v>0.43986930008545017</v>
      </c>
      <c r="U27" s="86">
        <f t="shared" si="7"/>
        <v>6.0531821405104692E-2</v>
      </c>
      <c r="V27" s="87">
        <f>分析係数表!D30</f>
        <v>8.0303736502757711E-2</v>
      </c>
      <c r="W27" s="167">
        <f t="shared" si="8"/>
        <v>0</v>
      </c>
      <c r="X27" s="76">
        <f>分析係数表!E30</f>
        <v>6.1266798726015689E-2</v>
      </c>
      <c r="Y27" s="166">
        <f t="shared" si="9"/>
        <v>0</v>
      </c>
    </row>
    <row r="28" spans="1:25" x14ac:dyDescent="0.2">
      <c r="A28" s="6" t="s">
        <v>16</v>
      </c>
      <c r="B28" s="5" t="s">
        <v>193</v>
      </c>
      <c r="C28" s="90"/>
      <c r="D28" s="76">
        <f>投入係数表!G28</f>
        <v>1.4576634512325831E-2</v>
      </c>
      <c r="E28" s="77">
        <f t="shared" si="0"/>
        <v>1.457663451232583</v>
      </c>
      <c r="F28" s="76">
        <f>分析係数表!C31</f>
        <v>0.18996181002708823</v>
      </c>
      <c r="G28" s="77">
        <f t="shared" si="1"/>
        <v>0.27690038760647373</v>
      </c>
      <c r="H28" s="77">
        <v>0.32176159383419733</v>
      </c>
      <c r="I28" s="77">
        <f t="shared" si="2"/>
        <v>0.32176159383419733</v>
      </c>
      <c r="J28" s="76">
        <f>分析係数表!G31</f>
        <v>7.0838389091119197E-2</v>
      </c>
      <c r="K28" s="78">
        <f t="shared" si="3"/>
        <v>2.2793072978605531E-2</v>
      </c>
      <c r="L28" s="79"/>
      <c r="M28" s="80"/>
      <c r="N28" s="81">
        <f>分析係数表!H31</f>
        <v>2.3010689098960483E-2</v>
      </c>
      <c r="O28" s="82">
        <f t="shared" si="4"/>
        <v>0.25867202509298654</v>
      </c>
      <c r="P28" s="76">
        <f>分析係数表!C31</f>
        <v>0.18996181002708823</v>
      </c>
      <c r="Q28" s="82">
        <f t="shared" si="5"/>
        <v>4.913780609003611E-2</v>
      </c>
      <c r="R28" s="83">
        <v>6.7807826623770537E-2</v>
      </c>
      <c r="S28" s="84">
        <f t="shared" si="6"/>
        <v>0.38956942045796789</v>
      </c>
      <c r="T28" s="85">
        <f>分析係数表!F31</f>
        <v>0.34223146703645924</v>
      </c>
      <c r="U28" s="86">
        <f t="shared" si="7"/>
        <v>0.13332291427587356</v>
      </c>
      <c r="V28" s="87">
        <f>分析係数表!D31</f>
        <v>4.4201768070722826E-2</v>
      </c>
      <c r="W28" s="167">
        <f t="shared" si="8"/>
        <v>0</v>
      </c>
      <c r="X28" s="76">
        <f>分析係数表!E31</f>
        <v>3.8597099439533135E-2</v>
      </c>
      <c r="Y28" s="166">
        <f t="shared" si="9"/>
        <v>0</v>
      </c>
    </row>
    <row r="29" spans="1:25" x14ac:dyDescent="0.2">
      <c r="A29" s="6" t="s">
        <v>17</v>
      </c>
      <c r="B29" s="5" t="s">
        <v>273</v>
      </c>
      <c r="C29" s="90"/>
      <c r="D29" s="76">
        <f>投入係数表!G29</f>
        <v>1.9292604501607716E-3</v>
      </c>
      <c r="E29" s="77">
        <f t="shared" si="0"/>
        <v>0.19292604501607716</v>
      </c>
      <c r="F29" s="76">
        <f>分析係数表!C32</f>
        <v>1</v>
      </c>
      <c r="G29" s="77">
        <f t="shared" si="1"/>
        <v>0.19292604501607716</v>
      </c>
      <c r="H29" s="77">
        <v>0.2344241608154958</v>
      </c>
      <c r="I29" s="77">
        <f t="shared" si="2"/>
        <v>0.2344241608154958</v>
      </c>
      <c r="J29" s="76">
        <f>分析係数表!G32</f>
        <v>0.14032906064664244</v>
      </c>
      <c r="K29" s="78">
        <f t="shared" si="3"/>
        <v>3.289652228011597E-2</v>
      </c>
      <c r="L29" s="79"/>
      <c r="M29" s="80"/>
      <c r="N29" s="81">
        <f>分析係数表!H32</f>
        <v>6.1785010473086027E-3</v>
      </c>
      <c r="O29" s="82">
        <f t="shared" si="4"/>
        <v>6.9454911631423241E-2</v>
      </c>
      <c r="P29" s="76">
        <f>分析係数表!C32</f>
        <v>1</v>
      </c>
      <c r="Q29" s="82">
        <f t="shared" si="5"/>
        <v>6.9454911631423241E-2</v>
      </c>
      <c r="R29" s="83">
        <v>9.5634957368226789E-2</v>
      </c>
      <c r="S29" s="84">
        <f t="shared" si="6"/>
        <v>0.33005911818372258</v>
      </c>
      <c r="T29" s="85">
        <f>分析係数表!F32</f>
        <v>0.48206428161469295</v>
      </c>
      <c r="U29" s="86">
        <f t="shared" si="7"/>
        <v>0.15910971169761526</v>
      </c>
      <c r="V29" s="87">
        <f>分析係数表!D32</f>
        <v>1.827051846183279E-2</v>
      </c>
      <c r="W29" s="167">
        <f t="shared" si="8"/>
        <v>0</v>
      </c>
      <c r="X29" s="76">
        <f>分析係数表!E32</f>
        <v>2.7549263439831644E-2</v>
      </c>
      <c r="Y29" s="166">
        <f t="shared" si="9"/>
        <v>0</v>
      </c>
    </row>
    <row r="30" spans="1:25" x14ac:dyDescent="0.2">
      <c r="A30" s="6" t="s">
        <v>18</v>
      </c>
      <c r="B30" s="5" t="s">
        <v>274</v>
      </c>
      <c r="C30" s="90"/>
      <c r="D30" s="76">
        <f>投入係数表!G30</f>
        <v>9.6463022508038582E-4</v>
      </c>
      <c r="E30" s="77">
        <f t="shared" si="0"/>
        <v>9.6463022508038579E-2</v>
      </c>
      <c r="F30" s="76">
        <f>分析係数表!C33</f>
        <v>0.86409315680331789</v>
      </c>
      <c r="G30" s="77">
        <f t="shared" si="1"/>
        <v>8.3353037633760563E-2</v>
      </c>
      <c r="H30" s="77">
        <v>0.10958122218467835</v>
      </c>
      <c r="I30" s="77">
        <f t="shared" si="2"/>
        <v>0.10958122218467835</v>
      </c>
      <c r="J30" s="76">
        <f>分析係数表!G33</f>
        <v>0.50769230769230766</v>
      </c>
      <c r="K30" s="78">
        <f t="shared" si="3"/>
        <v>5.5633543570682849E-2</v>
      </c>
      <c r="L30" s="79"/>
      <c r="M30" s="80"/>
      <c r="N30" s="81">
        <f>分析係数表!H33</f>
        <v>9.5612281574628043E-4</v>
      </c>
      <c r="O30" s="82">
        <f t="shared" si="4"/>
        <v>1.0748145086966199E-2</v>
      </c>
      <c r="P30" s="76">
        <f>分析係数表!C33</f>
        <v>0.86409315680331789</v>
      </c>
      <c r="Q30" s="82">
        <f t="shared" si="5"/>
        <v>9.2873986179766947E-3</v>
      </c>
      <c r="R30" s="83">
        <v>3.1453605835383001E-2</v>
      </c>
      <c r="S30" s="84">
        <f t="shared" si="6"/>
        <v>0.14103482802006134</v>
      </c>
      <c r="T30" s="85">
        <f>分析係数表!F33</f>
        <v>0.64348226623675731</v>
      </c>
      <c r="U30" s="86">
        <f t="shared" si="7"/>
        <v>9.0753410752660385E-2</v>
      </c>
      <c r="V30" s="87">
        <f>分析係数表!D33</f>
        <v>0.11340396130815293</v>
      </c>
      <c r="W30" s="167">
        <f t="shared" si="8"/>
        <v>0</v>
      </c>
      <c r="X30" s="76">
        <f>分析係数表!E33</f>
        <v>0.11146936895439889</v>
      </c>
      <c r="Y30" s="166">
        <f t="shared" si="9"/>
        <v>0</v>
      </c>
    </row>
    <row r="31" spans="1:25" x14ac:dyDescent="0.2">
      <c r="A31" s="6" t="s">
        <v>19</v>
      </c>
      <c r="B31" s="5" t="s">
        <v>275</v>
      </c>
      <c r="C31" s="90"/>
      <c r="D31" s="76">
        <f>投入係数表!G31</f>
        <v>8.1296891747052513E-2</v>
      </c>
      <c r="E31" s="77">
        <f t="shared" si="0"/>
        <v>8.129689174705252</v>
      </c>
      <c r="F31" s="76">
        <f>分析係数表!C34</f>
        <v>0.40150848192581112</v>
      </c>
      <c r="G31" s="77">
        <f t="shared" si="1"/>
        <v>3.2641391590646061</v>
      </c>
      <c r="H31" s="77">
        <v>3.3862093971297273</v>
      </c>
      <c r="I31" s="77">
        <f t="shared" si="2"/>
        <v>3.3862093971297273</v>
      </c>
      <c r="J31" s="76">
        <f>分析係数表!G34</f>
        <v>0.42480512041441487</v>
      </c>
      <c r="K31" s="78">
        <f t="shared" si="3"/>
        <v>1.4384790906961171</v>
      </c>
      <c r="L31" s="79"/>
      <c r="M31" s="80"/>
      <c r="N31" s="81">
        <f>分析係数表!H34</f>
        <v>0.15672180898436738</v>
      </c>
      <c r="O31" s="82">
        <f t="shared" si="4"/>
        <v>1.7617702595466345</v>
      </c>
      <c r="P31" s="76">
        <f>分析係数表!C34</f>
        <v>0.40150848192581112</v>
      </c>
      <c r="Q31" s="82">
        <f t="shared" si="5"/>
        <v>0.70736570241261143</v>
      </c>
      <c r="R31" s="83">
        <v>0.77207865310536183</v>
      </c>
      <c r="S31" s="84">
        <f t="shared" si="6"/>
        <v>4.1582880502350896</v>
      </c>
      <c r="T31" s="85">
        <f>分析係数表!F34</f>
        <v>0.69808980649017505</v>
      </c>
      <c r="U31" s="86">
        <f t="shared" si="7"/>
        <v>2.902858500319021</v>
      </c>
      <c r="V31" s="87">
        <f>分析係数表!D34</f>
        <v>0.1643762608024307</v>
      </c>
      <c r="W31" s="167">
        <f t="shared" si="8"/>
        <v>1</v>
      </c>
      <c r="X31" s="76">
        <f>分析係数表!E34</f>
        <v>0.12280028889497671</v>
      </c>
      <c r="Y31" s="166">
        <f t="shared" si="9"/>
        <v>1</v>
      </c>
    </row>
    <row r="32" spans="1:25" x14ac:dyDescent="0.2">
      <c r="A32" s="6" t="s">
        <v>20</v>
      </c>
      <c r="B32" s="5" t="s">
        <v>37</v>
      </c>
      <c r="C32" s="90"/>
      <c r="D32" s="76">
        <f>投入係数表!G32</f>
        <v>4.5016077170418004E-3</v>
      </c>
      <c r="E32" s="77">
        <f t="shared" si="0"/>
        <v>0.45016077170418006</v>
      </c>
      <c r="F32" s="76">
        <f>分析係数表!C35</f>
        <v>0.54799934277091245</v>
      </c>
      <c r="G32" s="77">
        <f t="shared" si="1"/>
        <v>0.24668780703513743</v>
      </c>
      <c r="H32" s="77">
        <v>0.34895144069130785</v>
      </c>
      <c r="I32" s="77">
        <f t="shared" si="2"/>
        <v>0.34895144069130785</v>
      </c>
      <c r="J32" s="76">
        <f>分析係数表!G35</f>
        <v>0.31370112289734142</v>
      </c>
      <c r="K32" s="78">
        <f t="shared" si="3"/>
        <v>0.10946645878150831</v>
      </c>
      <c r="L32" s="79"/>
      <c r="M32" s="80"/>
      <c r="N32" s="81">
        <f>分析係数表!H35</f>
        <v>5.7539116932049765E-2</v>
      </c>
      <c r="O32" s="82">
        <f t="shared" si="4"/>
        <v>0.64681939053914916</v>
      </c>
      <c r="P32" s="76">
        <f>分析係数表!C35</f>
        <v>0.54799934277091245</v>
      </c>
      <c r="Q32" s="82">
        <f t="shared" si="5"/>
        <v>0.35445660090693587</v>
      </c>
      <c r="R32" s="83">
        <v>0.49130918887539987</v>
      </c>
      <c r="S32" s="84">
        <f t="shared" si="6"/>
        <v>0.84026062956670766</v>
      </c>
      <c r="T32" s="85">
        <f>分析係数表!F35</f>
        <v>0.64107230038613461</v>
      </c>
      <c r="U32" s="86">
        <f t="shared" si="7"/>
        <v>0.53866781472023095</v>
      </c>
      <c r="V32" s="87">
        <f>分析係数表!D35</f>
        <v>5.5848978444513482E-2</v>
      </c>
      <c r="W32" s="167">
        <f t="shared" si="8"/>
        <v>0</v>
      </c>
      <c r="X32" s="76">
        <f>分析係数表!E35</f>
        <v>5.027147781575015E-2</v>
      </c>
      <c r="Y32" s="166">
        <f t="shared" si="9"/>
        <v>0</v>
      </c>
    </row>
    <row r="33" spans="1:25" x14ac:dyDescent="0.2">
      <c r="A33" s="6" t="s">
        <v>21</v>
      </c>
      <c r="B33" s="5" t="s">
        <v>38</v>
      </c>
      <c r="C33" s="90"/>
      <c r="D33" s="76">
        <f>投入係数表!G33</f>
        <v>1.5541264737406217E-3</v>
      </c>
      <c r="E33" s="77">
        <f t="shared" si="0"/>
        <v>0.15541264737406216</v>
      </c>
      <c r="F33" s="76">
        <f>分析係数表!C36</f>
        <v>1</v>
      </c>
      <c r="G33" s="77">
        <f t="shared" si="1"/>
        <v>0.15541264737406216</v>
      </c>
      <c r="H33" s="77">
        <v>0.32112276909002219</v>
      </c>
      <c r="I33" s="77">
        <f t="shared" si="2"/>
        <v>0.32112276909002219</v>
      </c>
      <c r="J33" s="76">
        <f>分析係数表!G36</f>
        <v>7.1688905781264842E-2</v>
      </c>
      <c r="K33" s="78">
        <f t="shared" si="3"/>
        <v>2.3020939937513467E-2</v>
      </c>
      <c r="L33" s="79"/>
      <c r="M33" s="80"/>
      <c r="N33" s="81">
        <f>分析係数表!H36</f>
        <v>0.19452761335809809</v>
      </c>
      <c r="O33" s="82">
        <f t="shared" si="4"/>
        <v>2.1867598778742314</v>
      </c>
      <c r="P33" s="76">
        <f>分析係数表!C36</f>
        <v>1</v>
      </c>
      <c r="Q33" s="82">
        <f t="shared" si="5"/>
        <v>2.1867598778742314</v>
      </c>
      <c r="R33" s="83">
        <v>2.3354931521191094</v>
      </c>
      <c r="S33" s="84">
        <f t="shared" si="6"/>
        <v>2.6566159212091316</v>
      </c>
      <c r="T33" s="85">
        <f>分析係数表!F36</f>
        <v>0.82458021691620631</v>
      </c>
      <c r="U33" s="86">
        <f t="shared" si="7"/>
        <v>2.190592932573673</v>
      </c>
      <c r="V33" s="87">
        <f>分析係数表!D36</f>
        <v>1.8213224015528919E-2</v>
      </c>
      <c r="W33" s="167">
        <f t="shared" si="8"/>
        <v>0</v>
      </c>
      <c r="X33" s="76">
        <f>分析係数表!E36</f>
        <v>9.6003746487667817E-3</v>
      </c>
      <c r="Y33" s="166">
        <f t="shared" si="9"/>
        <v>0</v>
      </c>
    </row>
    <row r="34" spans="1:25" x14ac:dyDescent="0.2">
      <c r="A34" s="6" t="s">
        <v>22</v>
      </c>
      <c r="B34" s="5" t="s">
        <v>378</v>
      </c>
      <c r="C34" s="90"/>
      <c r="D34" s="76">
        <f>投入係数表!G34</f>
        <v>2.7384780278670955E-2</v>
      </c>
      <c r="E34" s="77">
        <f t="shared" si="0"/>
        <v>2.7384780278670955</v>
      </c>
      <c r="F34" s="76">
        <f>分析係数表!C37</f>
        <v>0.69131042420256494</v>
      </c>
      <c r="G34" s="77">
        <f t="shared" si="1"/>
        <v>1.8931384071142052</v>
      </c>
      <c r="H34" s="77">
        <v>2.1142790964270937</v>
      </c>
      <c r="I34" s="77">
        <f t="shared" si="2"/>
        <v>2.1142790964270937</v>
      </c>
      <c r="J34" s="76">
        <f>分析係数表!G37</f>
        <v>0.4182361073997049</v>
      </c>
      <c r="K34" s="78">
        <f t="shared" si="3"/>
        <v>0.88426785924623297</v>
      </c>
      <c r="L34" s="79"/>
      <c r="M34" s="80"/>
      <c r="N34" s="81">
        <f>分析係数表!H37</f>
        <v>4.8668421919292611E-2</v>
      </c>
      <c r="O34" s="82">
        <f t="shared" si="4"/>
        <v>0.54710048889896279</v>
      </c>
      <c r="P34" s="76">
        <f>分析係数表!C37</f>
        <v>0.69131042420256494</v>
      </c>
      <c r="Q34" s="82">
        <f t="shared" si="5"/>
        <v>0.37821627106217265</v>
      </c>
      <c r="R34" s="83">
        <v>0.45858830750750751</v>
      </c>
      <c r="S34" s="84">
        <f t="shared" si="6"/>
        <v>2.5728674039346013</v>
      </c>
      <c r="T34" s="85">
        <f>分析係数表!F37</f>
        <v>0.69719766239499947</v>
      </c>
      <c r="U34" s="86">
        <f t="shared" si="7"/>
        <v>1.793797139675495</v>
      </c>
      <c r="V34" s="87">
        <f>分析係数表!D37</f>
        <v>8.1275923365593528E-2</v>
      </c>
      <c r="W34" s="167">
        <f t="shared" si="8"/>
        <v>0</v>
      </c>
      <c r="X34" s="76">
        <f>分析係数表!E37</f>
        <v>7.6285857025014239E-2</v>
      </c>
      <c r="Y34" s="166">
        <f t="shared" si="9"/>
        <v>0</v>
      </c>
    </row>
    <row r="35" spans="1:25" x14ac:dyDescent="0.2">
      <c r="A35" s="6" t="s">
        <v>23</v>
      </c>
      <c r="B35" s="5" t="s">
        <v>194</v>
      </c>
      <c r="C35" s="90"/>
      <c r="D35" s="76">
        <f>投入係数表!G35</f>
        <v>3.5369774919614149E-3</v>
      </c>
      <c r="E35" s="77">
        <f t="shared" si="0"/>
        <v>0.3536977491961415</v>
      </c>
      <c r="F35" s="76">
        <f>分析係数表!C38</f>
        <v>0.16493332646861969</v>
      </c>
      <c r="G35" s="77">
        <f t="shared" si="1"/>
        <v>5.833654633938317E-2</v>
      </c>
      <c r="H35" s="77">
        <v>0.10506378898576241</v>
      </c>
      <c r="I35" s="77">
        <f t="shared" si="2"/>
        <v>0.10506378898576241</v>
      </c>
      <c r="J35" s="76">
        <f>分析係数表!G38</f>
        <v>0.22742119554523632</v>
      </c>
      <c r="K35" s="78">
        <f t="shared" si="3"/>
        <v>2.389373249965452E-2</v>
      </c>
      <c r="L35" s="79"/>
      <c r="M35" s="80"/>
      <c r="N35" s="81">
        <f>分析係数表!H38</f>
        <v>4.333006953137588E-2</v>
      </c>
      <c r="O35" s="82">
        <f t="shared" si="4"/>
        <v>0.48709001216340153</v>
      </c>
      <c r="P35" s="76">
        <f>分析係数表!C38</f>
        <v>0.16493332646861969</v>
      </c>
      <c r="Q35" s="82">
        <f t="shared" si="5"/>
        <v>8.0337375995750235E-2</v>
      </c>
      <c r="R35" s="83">
        <v>0.10542431361228929</v>
      </c>
      <c r="S35" s="84">
        <f t="shared" si="6"/>
        <v>0.2104881025980517</v>
      </c>
      <c r="T35" s="85">
        <f>分析係数表!F38</f>
        <v>0.45295344535830939</v>
      </c>
      <c r="U35" s="86">
        <f t="shared" si="7"/>
        <v>9.5341311278720836E-2</v>
      </c>
      <c r="V35" s="87">
        <f>分析係数表!D38</f>
        <v>0.12785801424579907</v>
      </c>
      <c r="W35" s="167">
        <f t="shared" si="8"/>
        <v>0</v>
      </c>
      <c r="X35" s="76">
        <f>分析係数表!E38</f>
        <v>0.15044665695958442</v>
      </c>
      <c r="Y35" s="166">
        <f t="shared" si="9"/>
        <v>0</v>
      </c>
    </row>
    <row r="36" spans="1:25" x14ac:dyDescent="0.2">
      <c r="A36" s="6" t="s">
        <v>24</v>
      </c>
      <c r="B36" s="5" t="s">
        <v>39</v>
      </c>
      <c r="C36" s="90"/>
      <c r="D36" s="76">
        <f>投入係数表!G36</f>
        <v>0</v>
      </c>
      <c r="E36" s="77">
        <f t="shared" si="0"/>
        <v>0</v>
      </c>
      <c r="F36" s="76">
        <f>分析係数表!C39</f>
        <v>1</v>
      </c>
      <c r="G36" s="77">
        <f t="shared" si="1"/>
        <v>0</v>
      </c>
      <c r="H36" s="77">
        <v>4.1289014994381888E-2</v>
      </c>
      <c r="I36" s="77">
        <f t="shared" si="2"/>
        <v>4.1289014994381888E-2</v>
      </c>
      <c r="J36" s="76">
        <f>分析係数表!G39</f>
        <v>0.35098455975764681</v>
      </c>
      <c r="K36" s="78">
        <f t="shared" si="3"/>
        <v>1.4491806750630006E-2</v>
      </c>
      <c r="L36" s="79"/>
      <c r="M36" s="80"/>
      <c r="N36" s="81">
        <f>分析係数表!H39</f>
        <v>3.8129823772400278E-3</v>
      </c>
      <c r="O36" s="82">
        <f t="shared" si="4"/>
        <v>4.2863204527373536E-2</v>
      </c>
      <c r="P36" s="76">
        <f>分析係数表!C39</f>
        <v>1</v>
      </c>
      <c r="Q36" s="82">
        <f t="shared" si="5"/>
        <v>4.2863204527373536E-2</v>
      </c>
      <c r="R36" s="83">
        <v>5.9312358208312016E-2</v>
      </c>
      <c r="S36" s="84">
        <f t="shared" si="6"/>
        <v>0.10060137320269391</v>
      </c>
      <c r="T36" s="85">
        <f>分析係数表!F39</f>
        <v>0.70174924264634031</v>
      </c>
      <c r="U36" s="86">
        <f t="shared" si="7"/>
        <v>7.0596937454172282E-2</v>
      </c>
      <c r="V36" s="87">
        <f>分析係数表!D39</f>
        <v>4.6491742402032639E-2</v>
      </c>
      <c r="W36" s="167">
        <f t="shared" si="8"/>
        <v>0</v>
      </c>
      <c r="X36" s="76">
        <f>分析係数表!E39</f>
        <v>5.7790970389914979E-2</v>
      </c>
      <c r="Y36" s="166">
        <f t="shared" si="9"/>
        <v>0</v>
      </c>
    </row>
    <row r="37" spans="1:25" x14ac:dyDescent="0.2">
      <c r="A37" s="6" t="s">
        <v>25</v>
      </c>
      <c r="B37" s="5" t="s">
        <v>40</v>
      </c>
      <c r="C37" s="90"/>
      <c r="D37" s="76">
        <f>投入係数表!G37</f>
        <v>1.0718113612004287E-4</v>
      </c>
      <c r="E37" s="77">
        <f t="shared" si="0"/>
        <v>1.0718113612004287E-2</v>
      </c>
      <c r="F37" s="76">
        <f>分析係数表!C40</f>
        <v>0.986418220166009</v>
      </c>
      <c r="G37" s="77">
        <f t="shared" si="1"/>
        <v>1.0572542552690342E-2</v>
      </c>
      <c r="H37" s="77">
        <v>1.4882815164408E-2</v>
      </c>
      <c r="I37" s="77">
        <f t="shared" si="2"/>
        <v>1.4882815164408E-2</v>
      </c>
      <c r="J37" s="76">
        <f>分析係数表!G40</f>
        <v>0.50833339863186511</v>
      </c>
      <c r="K37" s="78">
        <f t="shared" si="3"/>
        <v>7.5654320137333786E-3</v>
      </c>
      <c r="L37" s="79"/>
      <c r="M37" s="80"/>
      <c r="N37" s="81">
        <f>分析係数表!H40</f>
        <v>2.8557086729192376E-2</v>
      </c>
      <c r="O37" s="82">
        <f t="shared" si="4"/>
        <v>0.32102121858358207</v>
      </c>
      <c r="P37" s="76">
        <f>分析係数表!C40</f>
        <v>0.986418220166009</v>
      </c>
      <c r="Q37" s="82">
        <f t="shared" si="5"/>
        <v>0.31666117907074037</v>
      </c>
      <c r="R37" s="83">
        <v>0.31827587735615709</v>
      </c>
      <c r="S37" s="84">
        <f t="shared" si="6"/>
        <v>0.33315869252056507</v>
      </c>
      <c r="T37" s="85">
        <f>分析係数表!F40</f>
        <v>0.70189391861713379</v>
      </c>
      <c r="U37" s="86">
        <f t="shared" si="7"/>
        <v>0.2338420602146202</v>
      </c>
      <c r="V37" s="87">
        <f>分析係数表!D40</f>
        <v>5.9372037079118312E-2</v>
      </c>
      <c r="W37" s="167">
        <f t="shared" si="8"/>
        <v>0</v>
      </c>
      <c r="X37" s="76">
        <f>分析係数表!E40</f>
        <v>3.6992924251091137E-2</v>
      </c>
      <c r="Y37" s="166">
        <f t="shared" si="9"/>
        <v>0</v>
      </c>
    </row>
    <row r="38" spans="1:25" x14ac:dyDescent="0.2">
      <c r="A38" s="6" t="s">
        <v>26</v>
      </c>
      <c r="B38" s="5" t="s">
        <v>277</v>
      </c>
      <c r="C38" s="90"/>
      <c r="D38" s="76">
        <f>投入係数表!G38</f>
        <v>0</v>
      </c>
      <c r="E38" s="77">
        <f t="shared" si="0"/>
        <v>0</v>
      </c>
      <c r="F38" s="76">
        <f>分析係数表!C41</f>
        <v>0.80184103858729516</v>
      </c>
      <c r="G38" s="77">
        <f t="shared" si="1"/>
        <v>0</v>
      </c>
      <c r="H38" s="77">
        <v>3.1737172407847319E-3</v>
      </c>
      <c r="I38" s="77">
        <f t="shared" si="2"/>
        <v>3.1737172407847319E-3</v>
      </c>
      <c r="J38" s="76">
        <f>分析係数表!G41</f>
        <v>0.44493407945472047</v>
      </c>
      <c r="K38" s="78">
        <f t="shared" si="3"/>
        <v>1.4120949589781302E-3</v>
      </c>
      <c r="L38" s="79"/>
      <c r="M38" s="80"/>
      <c r="N38" s="81">
        <f>分析係数表!H41</f>
        <v>5.1019775806905684E-2</v>
      </c>
      <c r="O38" s="82">
        <f t="shared" si="4"/>
        <v>0.57353296422394628</v>
      </c>
      <c r="P38" s="76">
        <f>分析係数表!C41</f>
        <v>0.80184103858729516</v>
      </c>
      <c r="Q38" s="82">
        <f t="shared" si="5"/>
        <v>0.45988226769737911</v>
      </c>
      <c r="R38" s="83">
        <v>0.46858299095671685</v>
      </c>
      <c r="S38" s="84">
        <f t="shared" si="6"/>
        <v>0.4717567081975016</v>
      </c>
      <c r="T38" s="85">
        <f>分析係数表!F41</f>
        <v>0.54844555184325272</v>
      </c>
      <c r="U38" s="86">
        <f t="shared" si="7"/>
        <v>0.25873286816313512</v>
      </c>
      <c r="V38" s="87">
        <f>分析係数表!D41</f>
        <v>0.12300192021580549</v>
      </c>
      <c r="W38" s="167">
        <f t="shared" si="8"/>
        <v>0</v>
      </c>
      <c r="X38" s="76">
        <f>分析係数表!E41</f>
        <v>0.11337510103012113</v>
      </c>
      <c r="Y38" s="166">
        <f t="shared" si="9"/>
        <v>0</v>
      </c>
    </row>
    <row r="39" spans="1:25" x14ac:dyDescent="0.2">
      <c r="A39" s="6" t="s">
        <v>51</v>
      </c>
      <c r="B39" s="5" t="s">
        <v>368</v>
      </c>
      <c r="C39" s="90"/>
      <c r="D39" s="76">
        <f>投入係数表!G39</f>
        <v>4.2872454448017146E-4</v>
      </c>
      <c r="E39" s="77">
        <f>$C$9*D39</f>
        <v>4.2872454448017148E-2</v>
      </c>
      <c r="F39" s="76">
        <f>分析係数表!C42</f>
        <v>0.44131191733123665</v>
      </c>
      <c r="G39" s="77">
        <f>E39*F39</f>
        <v>1.8920125073150551E-2</v>
      </c>
      <c r="H39" s="77">
        <v>2.4820974801400421E-2</v>
      </c>
      <c r="I39" s="77">
        <f>C39+H39</f>
        <v>2.4820974801400421E-2</v>
      </c>
      <c r="J39" s="76">
        <f>分析係数表!G42</f>
        <v>0.48534983581712554</v>
      </c>
      <c r="K39" s="78">
        <f>I39*J39</f>
        <v>1.2046856044680705E-2</v>
      </c>
      <c r="L39" s="79"/>
      <c r="M39" s="80"/>
      <c r="N39" s="81">
        <f>分析係数表!H42</f>
        <v>1.2950152359941286E-2</v>
      </c>
      <c r="O39" s="82">
        <f t="shared" si="4"/>
        <v>0.14557765401124217</v>
      </c>
      <c r="P39" s="76">
        <f>分析係数表!C42</f>
        <v>0.44131191733123665</v>
      </c>
      <c r="Q39" s="82">
        <f>O39*P39</f>
        <v>6.4245153612284681E-2</v>
      </c>
      <c r="R39" s="83">
        <v>6.7906063054660487E-2</v>
      </c>
      <c r="S39" s="84">
        <f>I39+R39</f>
        <v>9.2727037856060901E-2</v>
      </c>
      <c r="T39" s="85">
        <f>分析係数表!F42</f>
        <v>0.55380146501641825</v>
      </c>
      <c r="U39" s="86">
        <f t="shared" si="7"/>
        <v>5.1352369411319404E-2</v>
      </c>
      <c r="V39" s="87">
        <f>分析係数表!D42</f>
        <v>0.11909573124526396</v>
      </c>
      <c r="W39" s="167">
        <f t="shared" si="8"/>
        <v>0</v>
      </c>
      <c r="X39" s="76">
        <f>分析係数表!E42</f>
        <v>8.701692346552159E-2</v>
      </c>
      <c r="Y39" s="166">
        <f t="shared" si="9"/>
        <v>0</v>
      </c>
    </row>
    <row r="40" spans="1:25" x14ac:dyDescent="0.2">
      <c r="A40" s="6" t="s">
        <v>195</v>
      </c>
      <c r="B40" s="5" t="s">
        <v>41</v>
      </c>
      <c r="C40" s="90"/>
      <c r="D40" s="76">
        <f>投入係数表!G40</f>
        <v>2.534833869239014E-2</v>
      </c>
      <c r="E40" s="77">
        <f>$C$9*D40</f>
        <v>2.534833869239014</v>
      </c>
      <c r="F40" s="76">
        <f>分析係数表!C43</f>
        <v>0.58313408441687564</v>
      </c>
      <c r="G40" s="77">
        <f>E40*F40</f>
        <v>1.4781480274875787</v>
      </c>
      <c r="H40" s="77">
        <v>2.0047557556816731</v>
      </c>
      <c r="I40" s="77">
        <f>C40+H40</f>
        <v>2.0047557556816731</v>
      </c>
      <c r="J40" s="76">
        <f>分析係数表!G43</f>
        <v>0.35547453496171444</v>
      </c>
      <c r="K40" s="78">
        <f>I40*J40</f>
        <v>0.71263961996276315</v>
      </c>
      <c r="L40" s="79"/>
      <c r="M40" s="80"/>
      <c r="N40" s="81">
        <f>分析係数表!H43</f>
        <v>3.5303064373624467E-2</v>
      </c>
      <c r="O40" s="82">
        <f t="shared" si="4"/>
        <v>0.39685535336384359</v>
      </c>
      <c r="P40" s="76">
        <f>分析係数表!C43</f>
        <v>0.58313408441687564</v>
      </c>
      <c r="Q40" s="82">
        <f>O40*P40</f>
        <v>0.23141988312976058</v>
      </c>
      <c r="R40" s="83">
        <v>0.47709454810408475</v>
      </c>
      <c r="S40" s="84">
        <f>I40+R40</f>
        <v>2.481850303785758</v>
      </c>
      <c r="T40" s="85">
        <f>分析係数表!F43</f>
        <v>0.6082654287782493</v>
      </c>
      <c r="U40" s="86">
        <f t="shared" si="7"/>
        <v>1.5096237391956724</v>
      </c>
      <c r="V40" s="87">
        <f>分析係数表!D43</f>
        <v>0.13569621261928955</v>
      </c>
      <c r="W40" s="167">
        <f t="shared" si="8"/>
        <v>0</v>
      </c>
      <c r="X40" s="76">
        <f>分析係数表!E43</f>
        <v>0.1090457500713911</v>
      </c>
      <c r="Y40" s="166">
        <f t="shared" si="9"/>
        <v>0</v>
      </c>
    </row>
    <row r="41" spans="1:25" x14ac:dyDescent="0.2">
      <c r="A41" s="6" t="s">
        <v>341</v>
      </c>
      <c r="B41" s="5" t="s">
        <v>42</v>
      </c>
      <c r="C41" s="90"/>
      <c r="D41" s="76">
        <f>投入係数表!G41</f>
        <v>1.6077170418006431E-4</v>
      </c>
      <c r="E41" s="77">
        <f>$C$9*D41</f>
        <v>1.607717041800643E-2</v>
      </c>
      <c r="F41" s="76">
        <f>分析係数表!C44</f>
        <v>0.48869592147894036</v>
      </c>
      <c r="G41" s="77">
        <f>E41*F41</f>
        <v>7.8568476122016125E-3</v>
      </c>
      <c r="H41" s="77">
        <v>1.2980625908740877E-2</v>
      </c>
      <c r="I41" s="77">
        <f>C41+H41</f>
        <v>1.2980625908740877E-2</v>
      </c>
      <c r="J41" s="76">
        <f>分析係数表!G44</f>
        <v>0.26651387949759747</v>
      </c>
      <c r="K41" s="78">
        <f>I41*J41</f>
        <v>3.4595169692455577E-3</v>
      </c>
      <c r="L41" s="79"/>
      <c r="M41" s="80"/>
      <c r="N41" s="81">
        <f>分析係数表!H44</f>
        <v>0.11648762971842183</v>
      </c>
      <c r="O41" s="82">
        <f t="shared" si="4"/>
        <v>1.3094823430953819</v>
      </c>
      <c r="P41" s="76">
        <f>分析係数表!C44</f>
        <v>0.48869592147894036</v>
      </c>
      <c r="Q41" s="82">
        <f>O41*P41</f>
        <v>0.6399386803193996</v>
      </c>
      <c r="R41" s="83">
        <v>0.65146235288158039</v>
      </c>
      <c r="S41" s="84">
        <f>I41+R41</f>
        <v>0.66444297879032121</v>
      </c>
      <c r="T41" s="85">
        <f>分析係数表!F44</f>
        <v>0.48744292920528731</v>
      </c>
      <c r="U41" s="86">
        <f t="shared" si="7"/>
        <v>0.32387803187144076</v>
      </c>
      <c r="V41" s="87">
        <f>分析係数表!D44</f>
        <v>0.16560852576338733</v>
      </c>
      <c r="W41" s="167">
        <f t="shared" si="8"/>
        <v>0</v>
      </c>
      <c r="X41" s="76">
        <f>分析係数表!E44</f>
        <v>0.11883889729949676</v>
      </c>
      <c r="Y41" s="166">
        <f t="shared" si="9"/>
        <v>0</v>
      </c>
    </row>
    <row r="42" spans="1:25" x14ac:dyDescent="0.2">
      <c r="A42" s="6" t="s">
        <v>342</v>
      </c>
      <c r="B42" s="5" t="s">
        <v>279</v>
      </c>
      <c r="C42" s="90"/>
      <c r="D42" s="76">
        <f>投入係数表!G42</f>
        <v>1.4469453376205787E-3</v>
      </c>
      <c r="E42" s="77">
        <f>$C$9*D42</f>
        <v>0.14469453376205788</v>
      </c>
      <c r="F42" s="76">
        <f>分析係数表!C45</f>
        <v>1</v>
      </c>
      <c r="G42" s="77">
        <f>E42*F42</f>
        <v>0.14469453376205788</v>
      </c>
      <c r="H42" s="77">
        <v>0.17633401558492046</v>
      </c>
      <c r="I42" s="77">
        <f>C42+H42</f>
        <v>0.17633401558492046</v>
      </c>
      <c r="J42" s="76">
        <f>分析係数表!G45</f>
        <v>0</v>
      </c>
      <c r="K42" s="78">
        <f>I42*J42</f>
        <v>0</v>
      </c>
      <c r="L42" s="79"/>
      <c r="M42" s="80"/>
      <c r="N42" s="81">
        <f>分析係数表!H45</f>
        <v>0</v>
      </c>
      <c r="O42" s="82">
        <f t="shared" si="4"/>
        <v>0</v>
      </c>
      <c r="P42" s="76">
        <f>分析係数表!C45</f>
        <v>1</v>
      </c>
      <c r="Q42" s="82">
        <f>O42*P42</f>
        <v>0</v>
      </c>
      <c r="R42" s="83">
        <v>1.8392669890251605E-2</v>
      </c>
      <c r="S42" s="84">
        <f>I42+R42</f>
        <v>0.19472668547517205</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6.2700964630225077E-3</v>
      </c>
      <c r="E43" s="77">
        <f>$C$9*D43</f>
        <v>0.62700964630225076</v>
      </c>
      <c r="F43" s="76">
        <f>分析係数表!C46</f>
        <v>0.30494810971089692</v>
      </c>
      <c r="G43" s="77">
        <f>E43*F43</f>
        <v>0.19120540641036943</v>
      </c>
      <c r="H43" s="77">
        <v>0.21771621695478827</v>
      </c>
      <c r="I43" s="77">
        <f>C43+H43</f>
        <v>0.21771621695478827</v>
      </c>
      <c r="J43" s="76">
        <f>分析係数表!G46</f>
        <v>9.2473281285530198E-3</v>
      </c>
      <c r="K43" s="78">
        <f>I43*J43</f>
        <v>2.0132932970881655E-3</v>
      </c>
      <c r="L43" s="79"/>
      <c r="M43" s="80"/>
      <c r="N43" s="81">
        <f>分析係数表!H46</f>
        <v>2.1824388568312321E-2</v>
      </c>
      <c r="O43" s="82">
        <f t="shared" si="4"/>
        <v>0.24533636359619512</v>
      </c>
      <c r="P43" s="76">
        <f>分析係数表!C46</f>
        <v>0.30494810971089692</v>
      </c>
      <c r="Q43" s="82">
        <f>O43*P43</f>
        <v>7.4814860322005003E-2</v>
      </c>
      <c r="R43" s="83">
        <v>8.673608493709882E-2</v>
      </c>
      <c r="S43" s="84">
        <f>I43+R43</f>
        <v>0.3044523018918871</v>
      </c>
      <c r="T43" s="85">
        <f>分析係数表!F46</f>
        <v>0.31334798756916549</v>
      </c>
      <c r="U43" s="86">
        <f t="shared" si="7"/>
        <v>9.539951610862285E-2</v>
      </c>
      <c r="V43" s="87">
        <f>分析係数表!D46</f>
        <v>1.3643598878192982E-3</v>
      </c>
      <c r="W43" s="167">
        <f t="shared" si="8"/>
        <v>0</v>
      </c>
      <c r="X43" s="76">
        <f>分析係数表!E46</f>
        <v>3.9414841203668609E-3</v>
      </c>
      <c r="Y43" s="166">
        <f t="shared" si="9"/>
        <v>0</v>
      </c>
    </row>
    <row r="44" spans="1:25" x14ac:dyDescent="0.2">
      <c r="A44" s="192">
        <v>40</v>
      </c>
      <c r="B44" s="14" t="s">
        <v>151</v>
      </c>
      <c r="C44" s="197">
        <f>SUM(C5:C43)</f>
        <v>100</v>
      </c>
      <c r="D44" s="92">
        <f>投入係数表!G44</f>
        <v>0.68938906752411577</v>
      </c>
      <c r="E44" s="91">
        <f>SUM(E5:E43)</f>
        <v>68.938906752411583</v>
      </c>
      <c r="F44" s="92">
        <f>分析係数表!C47</f>
        <v>0.48015758503444039</v>
      </c>
      <c r="G44" s="91">
        <f>SUM(G5:G43)</f>
        <v>9.7369959330338993</v>
      </c>
      <c r="H44" s="91">
        <f>SUM(H5:H43)</f>
        <v>11.410409693623503</v>
      </c>
      <c r="I44" s="91">
        <f>SUM(I5:I43)</f>
        <v>111.41040969362349</v>
      </c>
      <c r="J44" s="92">
        <f>分析係数表!G47</f>
        <v>0.24216917805049562</v>
      </c>
      <c r="K44" s="93">
        <f>SUM(K5:K43)</f>
        <v>17.919317895742875</v>
      </c>
      <c r="L44" s="94">
        <f>最終需要_まとめ!$L$33</f>
        <v>0.62733333333333341</v>
      </c>
      <c r="M44" s="91">
        <f>K44*L44</f>
        <v>11.241385426596031</v>
      </c>
      <c r="N44" s="95">
        <f>分析係数表!H47</f>
        <v>1</v>
      </c>
      <c r="O44" s="96">
        <f>SUM(O5:O43)</f>
        <v>11.241385426596032</v>
      </c>
      <c r="P44" s="92">
        <f>分析係数表!C47</f>
        <v>0.48015758503444039</v>
      </c>
      <c r="Q44" s="96">
        <f>SUM(Q5:Q43)</f>
        <v>5.9412813546867476</v>
      </c>
      <c r="R44" s="91">
        <f>SUM(R5:R43)</f>
        <v>6.8910821705899341</v>
      </c>
      <c r="S44" s="97">
        <f>SUM(S5:S43)</f>
        <v>118.30149186421347</v>
      </c>
      <c r="T44" s="98">
        <f>分析係数表!F47</f>
        <v>0.48752883779285588</v>
      </c>
      <c r="U44" s="99">
        <f>SUM(U5:U43)</f>
        <v>41.418394630925214</v>
      </c>
      <c r="V44" s="100">
        <f>分析係数表!D47</f>
        <v>6.635127530274626E-2</v>
      </c>
      <c r="W44" s="164">
        <f>SUM(W5:W43)</f>
        <v>13</v>
      </c>
      <c r="X44" s="92">
        <f>分析係数表!E47</f>
        <v>5.6027434453383658E-2</v>
      </c>
      <c r="Y44" s="165">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2023-08-19T07:06:48Z</dcterms:modified>
</cp:coreProperties>
</file>