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6D3D7EB2-16B3-42BC-A551-8A896A440496}"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11"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I44" i="1"/>
  <c r="BQ44" i="1"/>
  <c r="BP44" i="1"/>
  <c r="BR44" i="1" s="1"/>
  <c r="BP43" i="1"/>
  <c r="BJ43" i="1"/>
  <c r="BI43" i="1"/>
  <c r="BJ42" i="1"/>
  <c r="BK42" i="1" s="1"/>
  <c r="BL42" i="1" s="1"/>
  <c r="BQ42" i="1"/>
  <c r="BP42" i="1"/>
  <c r="BR42" i="1" s="1"/>
  <c r="BI42" i="1"/>
  <c r="BQ41" i="1"/>
  <c r="BP41" i="1"/>
  <c r="BI41" i="1"/>
  <c r="BP40" i="1"/>
  <c r="BJ40" i="1"/>
  <c r="BQ40" i="1"/>
  <c r="BI40" i="1"/>
  <c r="BK40" i="1" s="1"/>
  <c r="BL40" i="1" s="1"/>
  <c r="BP39" i="1"/>
  <c r="BJ39" i="1"/>
  <c r="BK39" i="1" s="1"/>
  <c r="BL39" i="1" s="1"/>
  <c r="BI39" i="1"/>
  <c r="BQ39" i="1"/>
  <c r="BR39" i="1" s="1"/>
  <c r="BP38" i="1"/>
  <c r="BQ38" i="1"/>
  <c r="BR38" i="1" s="1"/>
  <c r="BI38" i="1"/>
  <c r="BJ37" i="1"/>
  <c r="BQ37" i="1"/>
  <c r="BP37" i="1"/>
  <c r="BI37" i="1"/>
  <c r="BK37" i="1" s="1"/>
  <c r="BL37" i="1" s="1"/>
  <c r="BI36" i="1"/>
  <c r="BQ36" i="1"/>
  <c r="BP36" i="1"/>
  <c r="BP35" i="1"/>
  <c r="BI35" i="1"/>
  <c r="BJ35" i="1"/>
  <c r="BK35" i="1" s="1"/>
  <c r="BL35" i="1" s="1"/>
  <c r="BJ34" i="1"/>
  <c r="BQ34" i="1"/>
  <c r="BP34" i="1"/>
  <c r="BR34" i="1" s="1"/>
  <c r="BI34" i="1"/>
  <c r="BI33" i="1"/>
  <c r="BQ33" i="1"/>
  <c r="BP33" i="1"/>
  <c r="BR33" i="1" s="1"/>
  <c r="BP32" i="1"/>
  <c r="BR32" i="1" s="1"/>
  <c r="BJ32" i="1"/>
  <c r="BQ32" i="1"/>
  <c r="BI32" i="1"/>
  <c r="BK32" i="1" s="1"/>
  <c r="BL32" i="1" s="1"/>
  <c r="BJ31" i="1"/>
  <c r="BK31" i="1" s="1"/>
  <c r="BL31" i="1" s="1"/>
  <c r="BI31" i="1"/>
  <c r="BQ31" i="1"/>
  <c r="BP31" i="1"/>
  <c r="BR31" i="1" s="1"/>
  <c r="BP30" i="1"/>
  <c r="BJ30" i="1"/>
  <c r="BI30" i="1"/>
  <c r="BJ29" i="1"/>
  <c r="BQ29" i="1"/>
  <c r="BP29" i="1"/>
  <c r="BR29" i="1" s="1"/>
  <c r="BI29" i="1"/>
  <c r="BK29" i="1" s="1"/>
  <c r="BL29" i="1" s="1"/>
  <c r="BI28" i="1"/>
  <c r="BQ28" i="1"/>
  <c r="BP28" i="1"/>
  <c r="BR28" i="1" s="1"/>
  <c r="BP27" i="1"/>
  <c r="BJ27" i="1"/>
  <c r="BK27" i="1" s="1"/>
  <c r="BL27" i="1" s="1"/>
  <c r="BI27" i="1"/>
  <c r="BJ26" i="1"/>
  <c r="BQ26" i="1"/>
  <c r="BP26" i="1"/>
  <c r="BI26" i="1"/>
  <c r="BQ25" i="1"/>
  <c r="BP25" i="1"/>
  <c r="BR25" i="1" s="1"/>
  <c r="BI25" i="1"/>
  <c r="BP24" i="1"/>
  <c r="BJ24" i="1"/>
  <c r="BI24" i="1"/>
  <c r="BJ23" i="1"/>
  <c r="BK23" i="1" s="1"/>
  <c r="BL23" i="1" s="1"/>
  <c r="BI23" i="1"/>
  <c r="BQ23" i="1"/>
  <c r="BP23" i="1"/>
  <c r="BR23" i="1" s="1"/>
  <c r="BP22" i="1"/>
  <c r="BQ22" i="1"/>
  <c r="BR22" i="1" s="1"/>
  <c r="BI22" i="1"/>
  <c r="BJ21" i="1"/>
  <c r="BQ21" i="1"/>
  <c r="BP21" i="1"/>
  <c r="BR21" i="1" s="1"/>
  <c r="BI21" i="1"/>
  <c r="BK21" i="1" s="1"/>
  <c r="BL21" i="1" s="1"/>
  <c r="BI20" i="1"/>
  <c r="BQ20" i="1"/>
  <c r="BP20" i="1"/>
  <c r="BR20" i="1" s="1"/>
  <c r="BP19" i="1"/>
  <c r="BI19" i="1"/>
  <c r="BJ19" i="1"/>
  <c r="BK19" i="1" s="1"/>
  <c r="BL19" i="1" s="1"/>
  <c r="BJ18" i="1"/>
  <c r="BQ18" i="1"/>
  <c r="BP18" i="1"/>
  <c r="BI18" i="1"/>
  <c r="BQ17" i="1"/>
  <c r="BP17" i="1"/>
  <c r="BI17" i="1"/>
  <c r="BP16" i="1"/>
  <c r="BJ16" i="1"/>
  <c r="BK16" i="1" s="1"/>
  <c r="BL16" i="1" s="1"/>
  <c r="BI16" i="1"/>
  <c r="BP15" i="1"/>
  <c r="BJ15" i="1"/>
  <c r="BK15" i="1" s="1"/>
  <c r="BL15" i="1" s="1"/>
  <c r="BI15" i="1"/>
  <c r="BQ15" i="1"/>
  <c r="BP14" i="1"/>
  <c r="BQ14" i="1"/>
  <c r="BR14" i="1" s="1"/>
  <c r="BI14" i="1"/>
  <c r="BJ13" i="1"/>
  <c r="BQ13" i="1"/>
  <c r="BP13" i="1"/>
  <c r="BR13" i="1" s="1"/>
  <c r="BI13" i="1"/>
  <c r="BK13" i="1" s="1"/>
  <c r="BL13" i="1" s="1"/>
  <c r="BI12" i="1"/>
  <c r="BQ12" i="1"/>
  <c r="BP12" i="1"/>
  <c r="BP11" i="1"/>
  <c r="BJ11" i="1"/>
  <c r="BI11" i="1"/>
  <c r="BJ10" i="1"/>
  <c r="BK10" i="1" s="1"/>
  <c r="BL10" i="1" s="1"/>
  <c r="BQ10" i="1"/>
  <c r="BP10" i="1"/>
  <c r="BR10" i="1" s="1"/>
  <c r="BI10" i="1"/>
  <c r="BJ9" i="1"/>
  <c r="BQ9" i="1"/>
  <c r="BP9" i="1"/>
  <c r="BI9" i="1"/>
  <c r="BP8" i="1"/>
  <c r="BJ8" i="1"/>
  <c r="BK8" i="1" s="1"/>
  <c r="BL8" i="1" s="1"/>
  <c r="BI8" i="1"/>
  <c r="BJ7" i="1"/>
  <c r="BK7" i="1" s="1"/>
  <c r="BL7" i="1" s="1"/>
  <c r="BI7" i="1"/>
  <c r="BQ7" i="1"/>
  <c r="BP7" i="1"/>
  <c r="BQ6" i="1"/>
  <c r="BP6" i="1"/>
  <c r="BR6" i="1" s="1"/>
  <c r="BI6" i="1"/>
  <c r="BJ5" i="1"/>
  <c r="BP5" i="1"/>
  <c r="BI5" i="1"/>
  <c r="AE46" i="4" l="1"/>
  <c r="AD43" i="4"/>
  <c r="AC40" i="4"/>
  <c r="AB37" i="4"/>
  <c r="AC32" i="4"/>
  <c r="AE30" i="4"/>
  <c r="AD27" i="4"/>
  <c r="AC24" i="4"/>
  <c r="AD19" i="4"/>
  <c r="AC16" i="4"/>
  <c r="AB13" i="4"/>
  <c r="AF9" i="4"/>
  <c r="AF44" i="4"/>
  <c r="AE41" i="4"/>
  <c r="AD38" i="4"/>
  <c r="AC35" i="4"/>
  <c r="AB32" i="4"/>
  <c r="AF28" i="4"/>
  <c r="AE25" i="4"/>
  <c r="AD22" i="4"/>
  <c r="AC19" i="4"/>
  <c r="AB16" i="4"/>
  <c r="AF12"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AD9" i="4"/>
  <c r="AE47" i="4"/>
  <c r="AB46" i="4"/>
  <c r="AD44" i="4"/>
  <c r="AF42" i="4"/>
  <c r="AC41" i="4"/>
  <c r="AE39" i="4"/>
  <c r="AB38" i="4"/>
  <c r="AD36" i="4"/>
  <c r="AF34" i="4"/>
  <c r="AC33" i="4"/>
  <c r="AE31" i="4"/>
  <c r="AB30" i="4"/>
  <c r="AD28" i="4"/>
  <c r="AF26" i="4"/>
  <c r="AC25" i="4"/>
  <c r="AE23" i="4"/>
  <c r="AB22" i="4"/>
  <c r="AD20" i="4"/>
  <c r="AF18" i="4"/>
  <c r="AC17" i="4"/>
  <c r="AE15" i="4"/>
  <c r="AB14" i="4"/>
  <c r="AD12" i="4"/>
  <c r="AF10" i="4"/>
  <c r="AC9" i="4"/>
  <c r="AB45" i="4"/>
  <c r="AF41" i="4"/>
  <c r="AE38" i="4"/>
  <c r="AF33" i="4"/>
  <c r="AB29" i="4"/>
  <c r="AF25" i="4"/>
  <c r="AE22" i="4"/>
  <c r="AB21" i="4"/>
  <c r="AF17" i="4"/>
  <c r="AE14" i="4"/>
  <c r="AC8" i="4"/>
  <c r="AD46" i="4"/>
  <c r="AC43" i="4"/>
  <c r="AB40" i="4"/>
  <c r="AF36" i="4"/>
  <c r="AE33" i="4"/>
  <c r="AD30" i="4"/>
  <c r="AC27" i="4"/>
  <c r="AB24" i="4"/>
  <c r="AF20" i="4"/>
  <c r="AE17" i="4"/>
  <c r="AD14" i="4"/>
  <c r="AC11" i="4"/>
  <c r="AE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C42" i="4"/>
  <c r="AC34" i="4"/>
  <c r="AB15" i="4"/>
  <c r="AD45" i="4"/>
  <c r="AF43" i="4"/>
  <c r="AE40" i="4"/>
  <c r="AB39" i="4"/>
  <c r="AD37" i="4"/>
  <c r="AF35" i="4"/>
  <c r="AE32" i="4"/>
  <c r="AB31" i="4"/>
  <c r="AD29" i="4"/>
  <c r="AF27" i="4"/>
  <c r="AC26" i="4"/>
  <c r="AE24" i="4"/>
  <c r="AB23" i="4"/>
  <c r="AD21" i="4"/>
  <c r="AF19" i="4"/>
  <c r="AC18" i="4"/>
  <c r="AE16"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D35" i="4"/>
  <c r="BR11" i="1"/>
  <c r="BR5" i="1"/>
  <c r="BR12" i="1"/>
  <c r="BK9" i="1"/>
  <c r="BL9" i="1" s="1"/>
  <c r="BK18" i="1"/>
  <c r="BL18" i="1" s="1"/>
  <c r="BR8" i="1"/>
  <c r="BK24" i="1"/>
  <c r="BL24" i="1" s="1"/>
  <c r="BK26" i="1"/>
  <c r="BL26" i="1" s="1"/>
  <c r="BR40" i="1"/>
  <c r="BK43" i="1"/>
  <c r="BL43" i="1" s="1"/>
  <c r="BK5" i="1"/>
  <c r="BL5" i="1" s="1"/>
  <c r="BR9" i="1"/>
  <c r="BR18" i="1"/>
  <c r="BR7" i="1"/>
  <c r="BK11" i="1"/>
  <c r="BL11" i="1" s="1"/>
  <c r="BR26" i="1"/>
  <c r="BK34" i="1"/>
  <c r="BL34" i="1" s="1"/>
  <c r="BR37" i="1"/>
  <c r="BK30" i="1"/>
  <c r="BL30" i="1" s="1"/>
  <c r="BR41" i="1"/>
  <c r="BR15" i="1"/>
  <c r="BR17" i="1"/>
  <c r="BR36" i="1"/>
  <c r="BQ30" i="1"/>
  <c r="BR30" i="1" s="1"/>
  <c r="BQ11" i="1"/>
  <c r="BQ19" i="1"/>
  <c r="BR19" i="1" s="1"/>
  <c r="BQ27" i="1"/>
  <c r="BR27" i="1" s="1"/>
  <c r="BQ35" i="1"/>
  <c r="BR35" i="1" s="1"/>
  <c r="BQ43" i="1"/>
  <c r="BR43" i="1" s="1"/>
  <c r="BQ8" i="1"/>
  <c r="BJ12" i="1"/>
  <c r="BK12" i="1" s="1"/>
  <c r="BL12" i="1" s="1"/>
  <c r="BQ16" i="1"/>
  <c r="BR16" i="1" s="1"/>
  <c r="BJ20" i="1"/>
  <c r="BK20" i="1" s="1"/>
  <c r="BL20" i="1" s="1"/>
  <c r="BQ24" i="1"/>
  <c r="BR24" i="1" s="1"/>
  <c r="BJ28" i="1"/>
  <c r="BK28" i="1" s="1"/>
  <c r="BL28" i="1" s="1"/>
  <c r="BJ36" i="1"/>
  <c r="BK36" i="1" s="1"/>
  <c r="BL36" i="1" s="1"/>
  <c r="BJ44" i="1"/>
  <c r="BK44" i="1" s="1"/>
  <c r="BL44" i="1" s="1"/>
  <c r="BQ5" i="1"/>
  <c r="BJ17" i="1"/>
  <c r="BK17" i="1" s="1"/>
  <c r="BL17" i="1" s="1"/>
  <c r="BJ25" i="1"/>
  <c r="BK25" i="1" s="1"/>
  <c r="BL25" i="1" s="1"/>
  <c r="BJ33" i="1"/>
  <c r="BK33" i="1" s="1"/>
  <c r="BL33" i="1" s="1"/>
  <c r="BJ41" i="1"/>
  <c r="BK41" i="1" s="1"/>
  <c r="BL41" i="1" s="1"/>
  <c r="BJ6" i="1"/>
  <c r="BK6" i="1" s="1"/>
  <c r="BL6" i="1" s="1"/>
  <c r="BJ14" i="1"/>
  <c r="BK14" i="1" s="1"/>
  <c r="BL14" i="1" s="1"/>
  <c r="BJ22" i="1"/>
  <c r="BK22" i="1" s="1"/>
  <c r="BL22" i="1" s="1"/>
  <c r="BJ38" i="1"/>
  <c r="BK38" i="1" s="1"/>
  <c r="BL38"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N19" i="4" s="1"/>
  <c r="H19" i="4" s="1"/>
  <c r="AM8" i="4"/>
  <c r="W9" i="4"/>
  <c r="X9" i="4"/>
  <c r="E9" i="4" s="1"/>
  <c r="W10" i="4"/>
  <c r="X10" i="4"/>
  <c r="E10" i="4" s="1"/>
  <c r="W11" i="4"/>
  <c r="X11" i="4"/>
  <c r="E11" i="4" s="1"/>
  <c r="X8" i="42" s="1"/>
  <c r="W12" i="4"/>
  <c r="X12" i="4"/>
  <c r="E12" i="4" s="1"/>
  <c r="X9" i="37" s="1"/>
  <c r="W13" i="4"/>
  <c r="X13" i="4"/>
  <c r="E13" i="4" s="1"/>
  <c r="W14" i="4"/>
  <c r="X14" i="4"/>
  <c r="E14" i="4" s="1"/>
  <c r="X11" i="32" s="1"/>
  <c r="W15" i="4"/>
  <c r="D15" i="4" s="1"/>
  <c r="X15" i="4"/>
  <c r="E15" i="4" s="1"/>
  <c r="X12" i="19" s="1"/>
  <c r="W16" i="4"/>
  <c r="D16" i="4" s="1"/>
  <c r="X16" i="4"/>
  <c r="E16" i="4" s="1"/>
  <c r="X13" i="14" s="1"/>
  <c r="W17" i="4"/>
  <c r="X17" i="4"/>
  <c r="W18" i="4"/>
  <c r="X18" i="4"/>
  <c r="E18" i="4" s="1"/>
  <c r="W19" i="4"/>
  <c r="D19" i="4" s="1"/>
  <c r="X19" i="4"/>
  <c r="E19" i="4" s="1"/>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X28" i="8" s="1"/>
  <c r="W32" i="4"/>
  <c r="X32" i="4"/>
  <c r="E32" i="4" s="1"/>
  <c r="X29" i="50" s="1"/>
  <c r="W33" i="4"/>
  <c r="X33" i="4"/>
  <c r="E33" i="4" s="1"/>
  <c r="W34" i="4"/>
  <c r="D34" i="4" s="1"/>
  <c r="X34" i="4"/>
  <c r="E34" i="4" s="1"/>
  <c r="W35" i="4"/>
  <c r="D35" i="4" s="1"/>
  <c r="X35" i="4"/>
  <c r="E35" i="4" s="1"/>
  <c r="X32" i="30" s="1"/>
  <c r="W36" i="4"/>
  <c r="X36" i="4"/>
  <c r="E36" i="4" s="1"/>
  <c r="X33" i="29" s="1"/>
  <c r="W37" i="4"/>
  <c r="X37" i="4"/>
  <c r="E37" i="4" s="1"/>
  <c r="W38" i="4"/>
  <c r="X38" i="4"/>
  <c r="E38" i="4" s="1"/>
  <c r="W39" i="4"/>
  <c r="X39" i="4"/>
  <c r="E39" i="4" s="1"/>
  <c r="X36" i="51" s="1"/>
  <c r="W40" i="4"/>
  <c r="X40" i="4"/>
  <c r="E40" i="4" s="1"/>
  <c r="X37" i="34" s="1"/>
  <c r="W41" i="4"/>
  <c r="D41" i="4" s="1"/>
  <c r="X41" i="4"/>
  <c r="W42" i="4"/>
  <c r="X42" i="4"/>
  <c r="E42" i="4" s="1"/>
  <c r="W43" i="4"/>
  <c r="D43" i="4" s="1"/>
  <c r="X43" i="4"/>
  <c r="E43" i="4" s="1"/>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42" i="4"/>
  <c r="V39" i="42" s="1"/>
  <c r="D38" i="4"/>
  <c r="D32" i="4"/>
  <c r="V29" i="12" s="1"/>
  <c r="D26" i="4"/>
  <c r="D18" i="4"/>
  <c r="V15" i="22" s="1"/>
  <c r="F45" i="4"/>
  <c r="T42" i="30" s="1"/>
  <c r="C45" i="7"/>
  <c r="L44" i="52"/>
  <c r="C5" i="8"/>
  <c r="C44" i="8" s="1"/>
  <c r="D5" i="8"/>
  <c r="D6" i="8"/>
  <c r="E6" i="8" s="1"/>
  <c r="D7" i="8"/>
  <c r="O10" i="4"/>
  <c r="P10" i="4" s="1"/>
  <c r="C10" i="4" s="1"/>
  <c r="D8" i="8"/>
  <c r="O11" i="4"/>
  <c r="P11" i="4" s="1"/>
  <c r="C11" i="4" s="1"/>
  <c r="F8" i="13" s="1"/>
  <c r="AN11" i="4"/>
  <c r="H11" i="4"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E21" i="8" s="1"/>
  <c r="D22" i="8"/>
  <c r="D23" i="8"/>
  <c r="D24" i="8"/>
  <c r="D25" i="8"/>
  <c r="D26" i="8"/>
  <c r="AN29" i="4"/>
  <c r="H29" i="4" s="1"/>
  <c r="N26" i="15" s="1"/>
  <c r="D27" i="8"/>
  <c r="D28" i="8"/>
  <c r="E28" i="8" s="1"/>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E7" i="12" s="1"/>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E5" i="15" s="1"/>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E8" i="25" s="1"/>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E39" i="25" s="1"/>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D27" i="26"/>
  <c r="D28" i="26"/>
  <c r="D29" i="26"/>
  <c r="D30" i="26"/>
  <c r="D31" i="26"/>
  <c r="D32" i="26"/>
  <c r="D33" i="26"/>
  <c r="E33" i="26" s="1"/>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E12" i="30" s="1"/>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E15" i="33" s="1"/>
  <c r="D16" i="33"/>
  <c r="E16" i="33" s="1"/>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E6" i="36" s="1"/>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E30" i="36" s="1"/>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E31" i="41" s="1"/>
  <c r="D32" i="41"/>
  <c r="D33" i="41"/>
  <c r="D34" i="41"/>
  <c r="D35" i="41"/>
  <c r="D36" i="41"/>
  <c r="D37" i="41"/>
  <c r="D38" i="41"/>
  <c r="D39" i="41"/>
  <c r="D40" i="41"/>
  <c r="L44" i="41"/>
  <c r="D5" i="42"/>
  <c r="C36" i="42"/>
  <c r="D6" i="42"/>
  <c r="D7" i="42"/>
  <c r="D8" i="42"/>
  <c r="D9" i="42"/>
  <c r="D10" i="42"/>
  <c r="D11" i="42"/>
  <c r="D12" i="42"/>
  <c r="D13" i="42"/>
  <c r="D14" i="42"/>
  <c r="D15" i="42"/>
  <c r="D16" i="42"/>
  <c r="D17" i="42"/>
  <c r="E17" i="42" s="1"/>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E18" i="44" s="1"/>
  <c r="D19" i="44"/>
  <c r="D20" i="44"/>
  <c r="D21" i="44"/>
  <c r="D22" i="44"/>
  <c r="D23" i="44"/>
  <c r="V23" i="44"/>
  <c r="D24" i="44"/>
  <c r="D25" i="44"/>
  <c r="E25" i="44" s="1"/>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37"/>
  <c r="V26" i="51"/>
  <c r="V26" i="18"/>
  <c r="V26" i="22"/>
  <c r="V26" i="30"/>
  <c r="V26" i="37"/>
  <c r="V26" i="43"/>
  <c r="V26" i="17"/>
  <c r="V26" i="27"/>
  <c r="V26" i="31"/>
  <c r="V26" i="40"/>
  <c r="X34" i="49"/>
  <c r="V24" i="50"/>
  <c r="V23" i="49"/>
  <c r="V23" i="8"/>
  <c r="E6" i="44"/>
  <c r="E31" i="34"/>
  <c r="E18" i="28"/>
  <c r="E6" i="26"/>
  <c r="E37" i="26"/>
  <c r="E17" i="26"/>
  <c r="E22" i="26"/>
  <c r="E19" i="25"/>
  <c r="E6" i="25"/>
  <c r="E35" i="25"/>
  <c r="E36" i="25"/>
  <c r="E14" i="25"/>
  <c r="E38" i="25"/>
  <c r="E17" i="23"/>
  <c r="E16" i="23"/>
  <c r="E13" i="23"/>
  <c r="E22" i="23"/>
  <c r="E6" i="23"/>
  <c r="E33" i="23"/>
  <c r="E9" i="23"/>
  <c r="E17" i="19"/>
  <c r="E40" i="18"/>
  <c r="E29" i="18"/>
  <c r="E13" i="18"/>
  <c r="E27" i="18"/>
  <c r="E31" i="18"/>
  <c r="E36" i="18"/>
  <c r="E20" i="18"/>
  <c r="E27" i="17"/>
  <c r="E39" i="17"/>
  <c r="E7" i="17"/>
  <c r="E13" i="16"/>
  <c r="E8" i="16"/>
  <c r="E21" i="16"/>
  <c r="E39" i="15"/>
  <c r="E10" i="15"/>
  <c r="E35" i="15"/>
  <c r="E6" i="15"/>
  <c r="E5" i="12"/>
  <c r="E12" i="12"/>
  <c r="E16" i="12"/>
  <c r="E8" i="12"/>
  <c r="E29" i="12"/>
  <c r="E40" i="12"/>
  <c r="E14" i="12"/>
  <c r="E37" i="13"/>
  <c r="E33" i="13"/>
  <c r="E14" i="13"/>
  <c r="E24" i="13"/>
  <c r="E18" i="13"/>
  <c r="E9" i="13"/>
  <c r="E28" i="13"/>
  <c r="E17" i="13"/>
  <c r="E6" i="13"/>
  <c r="E29" i="8"/>
  <c r="E16" i="8"/>
  <c r="E31" i="8"/>
  <c r="E20" i="8"/>
  <c r="E40" i="8"/>
  <c r="E32" i="8"/>
  <c r="E30" i="8"/>
  <c r="E15" i="8"/>
  <c r="D36" i="4"/>
  <c r="V33" i="42" s="1"/>
  <c r="E29" i="41"/>
  <c r="F25" i="29"/>
  <c r="F25" i="21"/>
  <c r="P25" i="42"/>
  <c r="F25" i="44"/>
  <c r="F25" i="30"/>
  <c r="P25" i="38"/>
  <c r="F25" i="28"/>
  <c r="P25" i="27"/>
  <c r="F25" i="19"/>
  <c r="P25" i="30"/>
  <c r="F25" i="14"/>
  <c r="P25" i="36"/>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15"/>
  <c r="E35" i="44"/>
  <c r="E8" i="44"/>
  <c r="E14" i="44"/>
  <c r="E16" i="44"/>
  <c r="E21" i="44"/>
  <c r="E22" i="44"/>
  <c r="E24" i="44"/>
  <c r="E28" i="44"/>
  <c r="E31" i="44"/>
  <c r="E36" i="44"/>
  <c r="E40" i="44"/>
  <c r="E33" i="44"/>
  <c r="E18" i="34"/>
  <c r="E14" i="34"/>
  <c r="E12" i="33"/>
  <c r="G12" i="33" s="1"/>
  <c r="E21" i="33"/>
  <c r="E25" i="33"/>
  <c r="E30" i="33"/>
  <c r="E33" i="33"/>
  <c r="E18" i="24"/>
  <c r="E31" i="16"/>
  <c r="E28" i="16"/>
  <c r="E39" i="16"/>
  <c r="E33" i="16"/>
  <c r="E35" i="16"/>
  <c r="E32" i="16"/>
  <c r="E40" i="16"/>
  <c r="E37" i="16"/>
  <c r="E24" i="16"/>
  <c r="E20" i="16"/>
  <c r="E16" i="16"/>
  <c r="E23" i="16"/>
  <c r="E19" i="16"/>
  <c r="E15" i="16"/>
  <c r="E28" i="29"/>
  <c r="N8" i="14"/>
  <c r="N8" i="15"/>
  <c r="N8" i="17"/>
  <c r="N8" i="20"/>
  <c r="N8" i="19"/>
  <c r="N8" i="21"/>
  <c r="N8" i="23"/>
  <c r="N8" i="25"/>
  <c r="N8" i="35"/>
  <c r="N8" i="41"/>
  <c r="N8" i="44"/>
  <c r="N8" i="18"/>
  <c r="N8" i="27"/>
  <c r="N8" i="30"/>
  <c r="N8" i="33"/>
  <c r="N8" i="38"/>
  <c r="N8" i="12"/>
  <c r="N8" i="31"/>
  <c r="N8" i="39"/>
  <c r="N8" i="43"/>
  <c r="E31" i="36"/>
  <c r="N28" i="12"/>
  <c r="N28" i="24"/>
  <c r="N28" i="16"/>
  <c r="V23" i="13"/>
  <c r="V23" i="19"/>
  <c r="V23" i="31"/>
  <c r="V23" i="38"/>
  <c r="E38" i="15"/>
  <c r="V24" i="14"/>
  <c r="V24" i="15"/>
  <c r="V24" i="21"/>
  <c r="V24" i="24"/>
  <c r="E26" i="23"/>
  <c r="E26" i="15"/>
  <c r="E30" i="15"/>
  <c r="E12" i="15"/>
  <c r="E15" i="15"/>
  <c r="E18" i="15"/>
  <c r="E19" i="15"/>
  <c r="E23" i="15"/>
  <c r="E25" i="15"/>
  <c r="E27" i="15"/>
  <c r="E34" i="15"/>
  <c r="E31" i="15"/>
  <c r="N18" i="16"/>
  <c r="E14" i="17"/>
  <c r="E15" i="17"/>
  <c r="E17" i="17"/>
  <c r="E18" i="17"/>
  <c r="E22" i="17"/>
  <c r="E23" i="17"/>
  <c r="L44" i="50"/>
  <c r="L44" i="12"/>
  <c r="E13" i="12"/>
  <c r="E22" i="12"/>
  <c r="X36" i="49"/>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6" i="12"/>
  <c r="N8" i="24"/>
  <c r="N8" i="28"/>
  <c r="N8" i="29"/>
  <c r="N8" i="32"/>
  <c r="N18" i="24"/>
  <c r="N18" i="32"/>
  <c r="N18" i="30"/>
  <c r="X8" i="21"/>
  <c r="X8" i="37"/>
  <c r="X8" i="33"/>
  <c r="X8" i="49"/>
  <c r="X28" i="34"/>
  <c r="X28" i="39"/>
  <c r="X28" i="32"/>
  <c r="X28" i="37"/>
  <c r="X28" i="50"/>
  <c r="X28" i="25"/>
  <c r="X36" i="12"/>
  <c r="X36" i="50"/>
  <c r="X36" i="20"/>
  <c r="V33" i="31"/>
  <c r="X8" i="50"/>
  <c r="X8" i="36"/>
  <c r="X28" i="43"/>
  <c r="X7" i="37"/>
  <c r="V13" i="16"/>
  <c r="V13" i="20"/>
  <c r="V13" i="26"/>
  <c r="V13" i="35"/>
  <c r="V13" i="37"/>
  <c r="V13" i="42"/>
  <c r="V13" i="17"/>
  <c r="V13" i="24"/>
  <c r="V13" i="30"/>
  <c r="V13" i="27"/>
  <c r="V13" i="38"/>
  <c r="V13" i="43"/>
  <c r="V13" i="49"/>
  <c r="V13" i="33"/>
  <c r="V13" i="48"/>
  <c r="X36" i="40"/>
  <c r="X36" i="25"/>
  <c r="V33" i="37"/>
  <c r="V16" i="21"/>
  <c r="V13" i="50"/>
  <c r="X28" i="49"/>
  <c r="X8" i="41"/>
  <c r="X12" i="21"/>
  <c r="X12" i="40"/>
  <c r="X12" i="29"/>
  <c r="V27" i="31"/>
  <c r="V12" i="20"/>
  <c r="V12" i="26"/>
  <c r="V12" i="28"/>
  <c r="V12" i="35"/>
  <c r="V12" i="36"/>
  <c r="V12" i="37"/>
  <c r="V12" i="41"/>
  <c r="V12" i="42"/>
  <c r="V28" i="25"/>
  <c r="V28" i="27"/>
  <c r="V28" i="28"/>
  <c r="V28" i="29"/>
  <c r="V23" i="29"/>
  <c r="V18" i="24"/>
  <c r="V18" i="29"/>
  <c r="E41" i="4"/>
  <c r="X38" i="14" s="1"/>
  <c r="N16" i="17"/>
  <c r="N30" i="33"/>
  <c r="N28" i="35"/>
  <c r="N20" i="17"/>
  <c r="N20" i="19"/>
  <c r="N20" i="35"/>
  <c r="N18" i="20"/>
  <c r="N18" i="35"/>
  <c r="N18" i="34"/>
  <c r="N8" i="22"/>
  <c r="N8" i="26"/>
  <c r="N8" i="34"/>
  <c r="N8" i="16"/>
  <c r="N8" i="36"/>
  <c r="N8" i="37"/>
  <c r="D10" i="4"/>
  <c r="V7" i="38" s="1"/>
  <c r="D11" i="4"/>
  <c r="D12" i="4"/>
  <c r="D13" i="4"/>
  <c r="V10" i="30" s="1"/>
  <c r="D14" i="4"/>
  <c r="E27" i="4"/>
  <c r="X24" i="37" s="1"/>
  <c r="D37" i="4"/>
  <c r="D39" i="4"/>
  <c r="V36" i="23" s="1"/>
  <c r="X36" i="32"/>
  <c r="X36" i="16"/>
  <c r="X36" i="31"/>
  <c r="X36" i="34"/>
  <c r="X28" i="36"/>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V39" i="23"/>
  <c r="V39" i="3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F10" i="52"/>
  <c r="N8" i="8"/>
  <c r="N8" i="42"/>
  <c r="N8" i="40"/>
  <c r="F25" i="38"/>
  <c r="V9" i="26"/>
  <c r="V9" i="39"/>
  <c r="P27" i="8"/>
  <c r="F27" i="8"/>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12" i="16"/>
  <c r="E29" i="36"/>
  <c r="E20" i="25"/>
  <c r="E11" i="25"/>
  <c r="E8" i="15"/>
  <c r="E45" i="4"/>
  <c r="X42" i="30" s="1"/>
  <c r="E12" i="35"/>
  <c r="E24" i="35"/>
  <c r="E27" i="16"/>
  <c r="L44" i="49"/>
  <c r="V37" i="21"/>
  <c r="V37" i="36"/>
  <c r="V37" i="42"/>
  <c r="V37" i="37"/>
  <c r="V37" i="43"/>
  <c r="V37" i="30"/>
  <c r="V37" i="8"/>
  <c r="V37" i="52"/>
  <c r="V37" i="14"/>
  <c r="V37" i="22"/>
  <c r="V17" i="27"/>
  <c r="V17" i="37"/>
  <c r="V17" i="26"/>
  <c r="V17" i="22"/>
  <c r="V40" i="13"/>
  <c r="V40" i="24"/>
  <c r="V40" i="37"/>
  <c r="E22" i="42"/>
  <c r="E23" i="42"/>
  <c r="E38" i="42"/>
  <c r="E7" i="42"/>
  <c r="E8" i="42"/>
  <c r="E27" i="42"/>
  <c r="E42" i="42"/>
  <c r="E6" i="42"/>
  <c r="E10" i="42"/>
  <c r="E24" i="42"/>
  <c r="E11" i="42"/>
  <c r="E12" i="42"/>
  <c r="E43" i="42"/>
  <c r="E19" i="42"/>
  <c r="E5" i="42"/>
  <c r="E14" i="42"/>
  <c r="E15" i="42"/>
  <c r="E18" i="42"/>
  <c r="E20" i="42"/>
  <c r="E28" i="42"/>
  <c r="E13" i="42"/>
  <c r="E30"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51"/>
  <c r="X42" i="35"/>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V42" i="13"/>
  <c r="V43" i="12"/>
  <c r="V42" i="14"/>
  <c r="V42" i="15"/>
  <c r="V43" i="16"/>
  <c r="V43" i="17"/>
  <c r="V43" i="18"/>
  <c r="V42" i="19"/>
  <c r="V43" i="20"/>
  <c r="V42" i="21"/>
  <c r="V43" i="22"/>
  <c r="V42" i="23"/>
  <c r="V42" i="24"/>
  <c r="V43" i="8"/>
  <c r="V43" i="13"/>
  <c r="V42" i="12"/>
  <c r="V43" i="14"/>
  <c r="V43" i="15"/>
  <c r="V42" i="16"/>
  <c r="V42" i="17"/>
  <c r="V42" i="18"/>
  <c r="V43" i="19"/>
  <c r="V42" i="20"/>
  <c r="V43" i="21"/>
  <c r="V42" i="22"/>
  <c r="V43" i="23"/>
  <c r="V43" i="24"/>
  <c r="X18" i="26"/>
  <c r="X18" i="35"/>
  <c r="X18" i="14"/>
  <c r="X18" i="27"/>
  <c r="V10" i="28"/>
  <c r="V10" i="22"/>
  <c r="V10" i="40"/>
  <c r="V10" i="32"/>
  <c r="V10" i="38"/>
  <c r="V10" i="44"/>
  <c r="V10" i="39"/>
  <c r="V8" i="13"/>
  <c r="V8" i="18"/>
  <c r="V9" i="31"/>
  <c r="V11" i="38"/>
  <c r="X18" i="43"/>
  <c r="X18" i="52"/>
  <c r="X18" i="21"/>
  <c r="X18" i="41"/>
  <c r="X18" i="25"/>
  <c r="X18" i="44"/>
  <c r="X18" i="28"/>
  <c r="V34" i="27"/>
  <c r="V34" i="14"/>
  <c r="E23" i="4"/>
  <c r="X20" i="14" s="1"/>
  <c r="V11" i="33"/>
  <c r="V11" i="8"/>
  <c r="V11" i="16"/>
  <c r="V9" i="51"/>
  <c r="V9" i="50"/>
  <c r="V9" i="44"/>
  <c r="V9" i="21"/>
  <c r="V7" i="16"/>
  <c r="V9" i="27"/>
  <c r="V11" i="36"/>
  <c r="V11" i="40"/>
  <c r="V10" i="36"/>
  <c r="X18" i="50"/>
  <c r="X18" i="30"/>
  <c r="X18" i="48"/>
  <c r="X18" i="37"/>
  <c r="X18" i="22"/>
  <c r="X18" i="32"/>
  <c r="X18" i="18"/>
  <c r="X18" i="12"/>
  <c r="X18" i="38"/>
  <c r="X18" i="36"/>
  <c r="X18" i="20"/>
  <c r="V10" i="48"/>
  <c r="V8" i="50"/>
  <c r="X38" i="28"/>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V20" i="49" s="1"/>
  <c r="D33" i="4"/>
  <c r="V30" i="52" s="1"/>
  <c r="E17" i="4"/>
  <c r="D22" i="4"/>
  <c r="V30" i="29"/>
  <c r="V30" i="49"/>
  <c r="V30" i="30"/>
  <c r="V6" i="27"/>
  <c r="V6" i="41"/>
  <c r="V6" i="12"/>
  <c r="V6" i="15"/>
  <c r="V6" i="16"/>
  <c r="V6" i="31"/>
  <c r="V6" i="49"/>
  <c r="V6" i="8"/>
  <c r="V6" i="51"/>
  <c r="V6" i="14"/>
  <c r="V6" i="21"/>
  <c r="V6" i="22"/>
  <c r="V6" i="33"/>
  <c r="V6" i="20"/>
  <c r="V6" i="40"/>
  <c r="V6" i="43"/>
  <c r="V6" i="38"/>
  <c r="V6" i="42"/>
  <c r="V6" i="35"/>
  <c r="V6" i="29"/>
  <c r="V6" i="23"/>
  <c r="X5" i="24"/>
  <c r="V20" i="41"/>
  <c r="V20" i="15"/>
  <c r="X19" i="52"/>
  <c r="X19" i="43"/>
  <c r="X18" i="42"/>
  <c r="X18" i="24"/>
  <c r="V13" i="13"/>
  <c r="V13" i="52"/>
  <c r="V13" i="14"/>
  <c r="V27" i="8"/>
  <c r="V27" i="17"/>
  <c r="V35" i="36"/>
  <c r="V39" i="30"/>
  <c r="V39" i="16"/>
  <c r="V39" i="12"/>
  <c r="V39" i="48"/>
  <c r="V39" i="39"/>
  <c r="V39" i="31"/>
  <c r="V39" i="51"/>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42"/>
  <c r="J23" i="23"/>
  <c r="J35" i="12"/>
  <c r="J35" i="28"/>
  <c r="J35" i="37"/>
  <c r="AI34" i="4"/>
  <c r="G34" i="4" s="1"/>
  <c r="J31" i="16" s="1"/>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52"/>
  <c r="X20" i="35"/>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32"/>
  <c r="X32" i="18"/>
  <c r="X32" i="23"/>
  <c r="X32" i="44"/>
  <c r="X32" i="33"/>
  <c r="X32" i="31"/>
  <c r="X32" i="17"/>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22"/>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52"/>
  <c r="V36" i="49"/>
  <c r="V36" i="50"/>
  <c r="V36" i="8"/>
  <c r="X18" i="33"/>
  <c r="X18" i="19"/>
  <c r="X18" i="29"/>
  <c r="X18" i="40"/>
  <c r="X18" i="8"/>
  <c r="X18" i="16"/>
  <c r="X18" i="17"/>
  <c r="X18" i="34"/>
  <c r="X18" i="13"/>
  <c r="X18" i="15"/>
  <c r="X18" i="49"/>
  <c r="X18" i="51"/>
  <c r="X18" i="39"/>
  <c r="X18" i="23"/>
  <c r="X18" i="31"/>
  <c r="V7" i="31"/>
  <c r="V7" i="17"/>
  <c r="V7" i="42"/>
  <c r="V7" i="50"/>
  <c r="X38" i="23"/>
  <c r="X38" i="32"/>
  <c r="X38" i="19"/>
  <c r="X38" i="29"/>
  <c r="P28" i="49"/>
  <c r="P28" i="48"/>
  <c r="F28" i="13"/>
  <c r="G28" i="13" s="1"/>
  <c r="P28" i="22"/>
  <c r="F28" i="25"/>
  <c r="F28" i="37"/>
  <c r="F28" i="38"/>
  <c r="P28" i="18"/>
  <c r="P8" i="37"/>
  <c r="F8" i="20"/>
  <c r="F8" i="8"/>
  <c r="G8" i="8" s="1"/>
  <c r="X43" i="43"/>
  <c r="X43" i="27"/>
  <c r="X43" i="12"/>
  <c r="X43" i="34"/>
  <c r="X43" i="21"/>
  <c r="X39" i="42"/>
  <c r="X39" i="28"/>
  <c r="X39" i="31"/>
  <c r="X27" i="14"/>
  <c r="X27" i="29"/>
  <c r="X27" i="17"/>
  <c r="X27" i="37"/>
  <c r="X27" i="20"/>
  <c r="X27" i="52"/>
  <c r="X23" i="49"/>
  <c r="X23" i="39"/>
  <c r="X23" i="48"/>
  <c r="X23" i="29"/>
  <c r="X23" i="13"/>
  <c r="X11" i="19"/>
  <c r="X11" i="18"/>
  <c r="X11" i="23"/>
  <c r="X11" i="25"/>
  <c r="X11" i="42"/>
  <c r="X11" i="34"/>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T6" i="51"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G40" i="50" s="1"/>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37"/>
  <c r="X12" i="52"/>
  <c r="F40" i="30"/>
  <c r="G40" i="30" s="1"/>
  <c r="P40" i="52"/>
  <c r="P11" i="49"/>
  <c r="F5" i="18"/>
  <c r="P5" i="19"/>
  <c r="E20" i="35"/>
  <c r="E27" i="35"/>
  <c r="G27" i="35" s="1"/>
  <c r="E12" i="25"/>
  <c r="G12" i="25" s="1"/>
  <c r="E33" i="25"/>
  <c r="G33" i="25" s="1"/>
  <c r="E25" i="25"/>
  <c r="E13" i="25"/>
  <c r="E37" i="25"/>
  <c r="E32" i="25"/>
  <c r="E23" i="25"/>
  <c r="E7" i="25"/>
  <c r="E10" i="25"/>
  <c r="E24" i="20"/>
  <c r="E29" i="16"/>
  <c r="E17" i="16"/>
  <c r="E18" i="16"/>
  <c r="E25" i="16"/>
  <c r="E6" i="16"/>
  <c r="E14" i="16"/>
  <c r="N8" i="51"/>
  <c r="N8" i="13"/>
  <c r="N8" i="50"/>
  <c r="E9" i="40"/>
  <c r="J42" i="30"/>
  <c r="J42" i="8"/>
  <c r="V29" i="31"/>
  <c r="E10" i="49"/>
  <c r="E18" i="49"/>
  <c r="E26" i="49"/>
  <c r="E34" i="49"/>
  <c r="E42"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J24" i="36" s="1"/>
  <c r="AI13" i="4"/>
  <c r="G13" i="4" s="1"/>
  <c r="J10" i="21" s="1"/>
  <c r="AH38" i="4"/>
  <c r="F38" i="4" s="1"/>
  <c r="T37" i="12"/>
  <c r="T37" i="50"/>
  <c r="AI46" i="4"/>
  <c r="G46" i="4" s="1"/>
  <c r="J43" i="19" s="1"/>
  <c r="AH46" i="4"/>
  <c r="F46" i="4" s="1"/>
  <c r="J41" i="31"/>
  <c r="J41" i="41"/>
  <c r="J41" i="44"/>
  <c r="J41" i="49"/>
  <c r="J24" i="20"/>
  <c r="J24" i="17"/>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36"/>
  <c r="T6" i="23"/>
  <c r="T6" i="39"/>
  <c r="T6" i="13"/>
  <c r="T6" i="35"/>
  <c r="J14" i="51"/>
  <c r="J14" i="38"/>
  <c r="J14" i="24"/>
  <c r="J14" i="12"/>
  <c r="J14" i="35"/>
  <c r="J14" i="16"/>
  <c r="J14" i="22"/>
  <c r="J14" i="32"/>
  <c r="J14" i="33"/>
  <c r="T6" i="21" l="1"/>
  <c r="T6" i="49"/>
  <c r="T6" i="19"/>
  <c r="T6" i="38"/>
  <c r="T6" i="52"/>
  <c r="J24" i="28"/>
  <c r="T6" i="48"/>
  <c r="T6" i="28"/>
  <c r="T6" i="20"/>
  <c r="T6" i="24"/>
  <c r="T6" i="25"/>
  <c r="J24" i="51"/>
  <c r="J37" i="24"/>
  <c r="T6" i="30"/>
  <c r="T6" i="37"/>
  <c r="T6" i="29"/>
  <c r="T6" i="43"/>
  <c r="T6" i="50"/>
  <c r="J37" i="33"/>
  <c r="T6" i="41"/>
  <c r="T6" i="34"/>
  <c r="T6" i="22"/>
  <c r="T6" i="27"/>
  <c r="T6" i="44"/>
  <c r="J24" i="22"/>
  <c r="J24" i="25"/>
  <c r="J37" i="41"/>
  <c r="T6" i="26"/>
  <c r="T6" i="18"/>
  <c r="T6" i="31"/>
  <c r="T6" i="40"/>
  <c r="J24" i="49"/>
  <c r="T39" i="39"/>
  <c r="T6" i="8"/>
  <c r="T6" i="42"/>
  <c r="T6" i="12"/>
  <c r="T6" i="32"/>
  <c r="J24" i="34"/>
  <c r="T6" i="17"/>
  <c r="T6" i="33"/>
  <c r="T6" i="16"/>
  <c r="X40" i="30"/>
  <c r="X40" i="16"/>
  <c r="X40" i="52"/>
  <c r="X16" i="44"/>
  <c r="X16" i="48"/>
  <c r="X16" i="31"/>
  <c r="X16" i="33"/>
  <c r="X16" i="36"/>
  <c r="X16" i="49"/>
  <c r="X16" i="38"/>
  <c r="X16" i="35"/>
  <c r="X16" i="14"/>
  <c r="X16" i="29"/>
  <c r="X16" i="39"/>
  <c r="X16" i="22"/>
  <c r="X16" i="50"/>
  <c r="X16" i="26"/>
  <c r="X16" i="21"/>
  <c r="X16" i="17"/>
  <c r="X16" i="28"/>
  <c r="X16" i="42"/>
  <c r="X16" i="24"/>
  <c r="X16" i="32"/>
  <c r="X16" i="40"/>
  <c r="X16" i="23"/>
  <c r="X16" i="13"/>
  <c r="X16" i="15"/>
  <c r="X16" i="30"/>
  <c r="X16" i="27"/>
  <c r="X16" i="16"/>
  <c r="X16" i="25"/>
  <c r="X16" i="37"/>
  <c r="X16" i="12"/>
  <c r="X16" i="51"/>
  <c r="X16" i="41"/>
  <c r="X16" i="19"/>
  <c r="X16" i="43"/>
  <c r="X16" i="8"/>
  <c r="X16" i="52"/>
  <c r="X16" i="20"/>
  <c r="X16" i="34"/>
  <c r="X16" i="18"/>
  <c r="X12" i="48"/>
  <c r="V36" i="16"/>
  <c r="X38" i="27"/>
  <c r="X38" i="26"/>
  <c r="V7" i="26"/>
  <c r="V7" i="51"/>
  <c r="V36" i="31"/>
  <c r="V36" i="41"/>
  <c r="X20" i="26"/>
  <c r="X32" i="25"/>
  <c r="X32" i="16"/>
  <c r="X32" i="13"/>
  <c r="X32" i="22"/>
  <c r="X20" i="42"/>
  <c r="X20" i="37"/>
  <c r="V39" i="52"/>
  <c r="V39" i="19"/>
  <c r="V39" i="49"/>
  <c r="V39" i="37"/>
  <c r="V14" i="36"/>
  <c r="V30" i="8"/>
  <c r="V7" i="37"/>
  <c r="V10" i="50"/>
  <c r="V10" i="29"/>
  <c r="X42" i="21"/>
  <c r="X42" i="42"/>
  <c r="V39" i="38"/>
  <c r="X28" i="51"/>
  <c r="X36" i="35"/>
  <c r="X36" i="19"/>
  <c r="X12" i="39"/>
  <c r="X12" i="31"/>
  <c r="X32" i="19"/>
  <c r="X36" i="43"/>
  <c r="X8" i="18"/>
  <c r="X36" i="22"/>
  <c r="X28" i="14"/>
  <c r="X28" i="23"/>
  <c r="X28" i="35"/>
  <c r="X8" i="39"/>
  <c r="X8" i="23"/>
  <c r="X36" i="39"/>
  <c r="X12" i="8"/>
  <c r="X20" i="32"/>
  <c r="X12" i="22"/>
  <c r="X37" i="38"/>
  <c r="X38" i="30"/>
  <c r="X38" i="15"/>
  <c r="V7" i="35"/>
  <c r="V7" i="30"/>
  <c r="V36" i="29"/>
  <c r="V36" i="15"/>
  <c r="X20" i="39"/>
  <c r="X32" i="49"/>
  <c r="X32" i="36"/>
  <c r="X32" i="40"/>
  <c r="X20" i="17"/>
  <c r="X20" i="25"/>
  <c r="V39" i="50"/>
  <c r="V39" i="33"/>
  <c r="V39" i="44"/>
  <c r="V39" i="25"/>
  <c r="X38" i="34"/>
  <c r="V10" i="33"/>
  <c r="V10" i="43"/>
  <c r="X42" i="18"/>
  <c r="X28" i="20"/>
  <c r="X36" i="15"/>
  <c r="X36" i="28"/>
  <c r="X12" i="36"/>
  <c r="X12" i="24"/>
  <c r="X36" i="37"/>
  <c r="X28" i="16"/>
  <c r="X36" i="36"/>
  <c r="X36" i="48"/>
  <c r="X28" i="42"/>
  <c r="X28" i="28"/>
  <c r="X28" i="31"/>
  <c r="X8" i="16"/>
  <c r="X8" i="13"/>
  <c r="X20" i="48"/>
  <c r="X12" i="38"/>
  <c r="X25" i="8"/>
  <c r="X38" i="18"/>
  <c r="X38" i="50"/>
  <c r="V7" i="40"/>
  <c r="V7" i="19"/>
  <c r="V36" i="51"/>
  <c r="V36" i="37"/>
  <c r="X32" i="20"/>
  <c r="X32" i="50"/>
  <c r="X32" i="26"/>
  <c r="X20" i="40"/>
  <c r="X20" i="23"/>
  <c r="V39" i="36"/>
  <c r="V39" i="20"/>
  <c r="V39" i="27"/>
  <c r="V39" i="22"/>
  <c r="V30" i="41"/>
  <c r="V7" i="25"/>
  <c r="V10" i="16"/>
  <c r="V10" i="37"/>
  <c r="V36" i="43"/>
  <c r="X42" i="32"/>
  <c r="X8" i="15"/>
  <c r="X36" i="23"/>
  <c r="X36" i="38"/>
  <c r="X12" i="23"/>
  <c r="X12" i="14"/>
  <c r="X36" i="29"/>
  <c r="X28" i="21"/>
  <c r="X36" i="21"/>
  <c r="X28" i="52"/>
  <c r="X28" i="24"/>
  <c r="X28" i="22"/>
  <c r="X28" i="26"/>
  <c r="X8" i="44"/>
  <c r="X32" i="37"/>
  <c r="X20" i="31"/>
  <c r="X12" i="28"/>
  <c r="X38" i="13"/>
  <c r="X38" i="39"/>
  <c r="V7" i="8"/>
  <c r="V7" i="18"/>
  <c r="V36" i="12"/>
  <c r="V36" i="17"/>
  <c r="V36" i="28"/>
  <c r="X32" i="39"/>
  <c r="X32" i="34"/>
  <c r="X32" i="29"/>
  <c r="X32" i="35"/>
  <c r="X20" i="16"/>
  <c r="X20" i="34"/>
  <c r="X20" i="43"/>
  <c r="V39" i="28"/>
  <c r="V39" i="24"/>
  <c r="V39" i="43"/>
  <c r="V39" i="15"/>
  <c r="X20" i="29"/>
  <c r="X38" i="36"/>
  <c r="V36" i="22"/>
  <c r="X8" i="30"/>
  <c r="X36" i="24"/>
  <c r="X36" i="44"/>
  <c r="X12" i="16"/>
  <c r="X28" i="27"/>
  <c r="X36" i="27"/>
  <c r="X8" i="24"/>
  <c r="X36" i="41"/>
  <c r="X28" i="48"/>
  <c r="X28" i="29"/>
  <c r="X28" i="17"/>
  <c r="X28" i="19"/>
  <c r="X8" i="25"/>
  <c r="X32" i="43"/>
  <c r="X12" i="33"/>
  <c r="X12" i="30"/>
  <c r="X13" i="13"/>
  <c r="X38" i="43"/>
  <c r="X38" i="49"/>
  <c r="V7" i="20"/>
  <c r="V36" i="39"/>
  <c r="V36" i="13"/>
  <c r="X32" i="28"/>
  <c r="X32" i="24"/>
  <c r="X32" i="15"/>
  <c r="X32" i="12"/>
  <c r="X20" i="20"/>
  <c r="X20" i="49"/>
  <c r="X20" i="21"/>
  <c r="V39" i="13"/>
  <c r="V39" i="17"/>
  <c r="V39" i="32"/>
  <c r="V7" i="28"/>
  <c r="X20" i="41"/>
  <c r="V30" i="39"/>
  <c r="V36" i="42"/>
  <c r="V10" i="24"/>
  <c r="V10" i="18"/>
  <c r="X42" i="29"/>
  <c r="V39" i="35"/>
  <c r="X8" i="35"/>
  <c r="X36" i="42"/>
  <c r="X36" i="8"/>
  <c r="X12" i="18"/>
  <c r="X28" i="40"/>
  <c r="X36" i="30"/>
  <c r="X28" i="13"/>
  <c r="X8" i="40"/>
  <c r="X36" i="26"/>
  <c r="X28" i="38"/>
  <c r="X28" i="18"/>
  <c r="X28" i="12"/>
  <c r="X28" i="15"/>
  <c r="X8" i="17"/>
  <c r="X32" i="8"/>
  <c r="X12" i="34"/>
  <c r="X12" i="27"/>
  <c r="X9" i="36"/>
  <c r="X38" i="38"/>
  <c r="X38" i="37"/>
  <c r="X38" i="8"/>
  <c r="V7" i="29"/>
  <c r="V36" i="36"/>
  <c r="V36" i="44"/>
  <c r="X20" i="15"/>
  <c r="X32" i="41"/>
  <c r="X32" i="48"/>
  <c r="X32" i="38"/>
  <c r="X32" i="51"/>
  <c r="X20" i="38"/>
  <c r="X20" i="30"/>
  <c r="X20" i="19"/>
  <c r="V39" i="40"/>
  <c r="V39" i="8"/>
  <c r="V39" i="29"/>
  <c r="V30" i="24"/>
  <c r="X38" i="35"/>
  <c r="V10" i="23"/>
  <c r="V10" i="51"/>
  <c r="X42" i="33"/>
  <c r="X36" i="33"/>
  <c r="X36" i="18"/>
  <c r="X36" i="14"/>
  <c r="X12" i="35"/>
  <c r="X8" i="12"/>
  <c r="X36" i="13"/>
  <c r="X28" i="30"/>
  <c r="X36" i="17"/>
  <c r="X28" i="33"/>
  <c r="X28" i="41"/>
  <c r="X28" i="44"/>
  <c r="G40" i="25"/>
  <c r="G33" i="26"/>
  <c r="G15" i="33"/>
  <c r="E26" i="42"/>
  <c r="E27" i="34"/>
  <c r="G27" i="34" s="1"/>
  <c r="G10" i="52"/>
  <c r="J37" i="50"/>
  <c r="J37" i="21"/>
  <c r="J37" i="34"/>
  <c r="V29" i="43"/>
  <c r="V29" i="14"/>
  <c r="F5" i="50"/>
  <c r="F5" i="26"/>
  <c r="X24" i="20"/>
  <c r="P10" i="13"/>
  <c r="P10" i="23"/>
  <c r="P10" i="40"/>
  <c r="X9" i="44"/>
  <c r="X13" i="38"/>
  <c r="X25" i="30"/>
  <c r="X37" i="32"/>
  <c r="F15" i="40"/>
  <c r="J35" i="40"/>
  <c r="J35" i="41"/>
  <c r="F10" i="48"/>
  <c r="F10" i="30"/>
  <c r="F10" i="40"/>
  <c r="F10" i="15"/>
  <c r="G10" i="15" s="1"/>
  <c r="P5" i="44"/>
  <c r="F5" i="39"/>
  <c r="F5" i="36"/>
  <c r="V14" i="12"/>
  <c r="X29" i="23"/>
  <c r="X20" i="51"/>
  <c r="X38" i="21"/>
  <c r="V7" i="32"/>
  <c r="X38" i="51"/>
  <c r="V7" i="24"/>
  <c r="V36" i="38"/>
  <c r="X42" i="19"/>
  <c r="X42" i="14"/>
  <c r="X42" i="36"/>
  <c r="X42" i="37"/>
  <c r="X42" i="43"/>
  <c r="X40" i="51"/>
  <c r="V29" i="20"/>
  <c r="AN15" i="4"/>
  <c r="H15" i="4" s="1"/>
  <c r="T8" i="19"/>
  <c r="J37" i="44"/>
  <c r="J37" i="27"/>
  <c r="J37" i="26"/>
  <c r="V29" i="36"/>
  <c r="V29" i="49"/>
  <c r="P5" i="49"/>
  <c r="P5" i="17"/>
  <c r="X24" i="30"/>
  <c r="F10" i="36"/>
  <c r="P10" i="12"/>
  <c r="F10" i="27"/>
  <c r="X25" i="22"/>
  <c r="X33" i="44"/>
  <c r="P15" i="39"/>
  <c r="J35" i="42"/>
  <c r="J35" i="29"/>
  <c r="F10" i="31"/>
  <c r="F10" i="34"/>
  <c r="F5" i="43"/>
  <c r="P5" i="40"/>
  <c r="P5" i="36"/>
  <c r="F5" i="33"/>
  <c r="X41" i="27"/>
  <c r="V14" i="14"/>
  <c r="X29" i="24"/>
  <c r="X20" i="12"/>
  <c r="X38" i="25"/>
  <c r="V7" i="34"/>
  <c r="X38" i="40"/>
  <c r="V36" i="25"/>
  <c r="X42" i="22"/>
  <c r="X42" i="8"/>
  <c r="X42" i="38"/>
  <c r="X42" i="39"/>
  <c r="X42" i="50"/>
  <c r="X40" i="28"/>
  <c r="X40" i="29"/>
  <c r="V22" i="24"/>
  <c r="F5" i="40"/>
  <c r="V29" i="51"/>
  <c r="G10" i="49"/>
  <c r="T8" i="16"/>
  <c r="J37" i="25"/>
  <c r="J37" i="39"/>
  <c r="V29" i="27"/>
  <c r="P5" i="23"/>
  <c r="P5" i="25"/>
  <c r="P5" i="51"/>
  <c r="P5" i="15"/>
  <c r="X24" i="52"/>
  <c r="F10" i="33"/>
  <c r="P10" i="34"/>
  <c r="P10" i="25"/>
  <c r="X25" i="15"/>
  <c r="X33" i="48"/>
  <c r="F15" i="13"/>
  <c r="J35" i="31"/>
  <c r="J35" i="27"/>
  <c r="P10" i="52"/>
  <c r="F10" i="26"/>
  <c r="G10" i="26" s="1"/>
  <c r="F10" i="35"/>
  <c r="F5" i="41"/>
  <c r="F5" i="37"/>
  <c r="P5" i="33"/>
  <c r="P5" i="31"/>
  <c r="X41" i="40"/>
  <c r="V20" i="44"/>
  <c r="X29" i="28"/>
  <c r="X20" i="33"/>
  <c r="X38" i="41"/>
  <c r="V7" i="44"/>
  <c r="X38" i="16"/>
  <c r="X38" i="12"/>
  <c r="X42" i="23"/>
  <c r="X42" i="16"/>
  <c r="X42" i="40"/>
  <c r="X42" i="41"/>
  <c r="X42" i="48"/>
  <c r="X40" i="48"/>
  <c r="X40" i="19"/>
  <c r="V22" i="22"/>
  <c r="P5" i="42"/>
  <c r="F10" i="42"/>
  <c r="G10" i="42" s="1"/>
  <c r="G12" i="15"/>
  <c r="T8" i="44"/>
  <c r="J39" i="33"/>
  <c r="J37" i="35"/>
  <c r="J37" i="23"/>
  <c r="V29" i="23"/>
  <c r="F5" i="15"/>
  <c r="G5" i="15" s="1"/>
  <c r="F5" i="19"/>
  <c r="G5" i="19" s="1"/>
  <c r="P5" i="50"/>
  <c r="F5" i="16"/>
  <c r="X24" i="41"/>
  <c r="F10" i="28"/>
  <c r="G10" i="28" s="1"/>
  <c r="F10" i="50"/>
  <c r="G10" i="50" s="1"/>
  <c r="P10" i="17"/>
  <c r="X9" i="22"/>
  <c r="X33" i="23"/>
  <c r="P15" i="18"/>
  <c r="J35" i="52"/>
  <c r="J35" i="19"/>
  <c r="P10" i="49"/>
  <c r="F15" i="41"/>
  <c r="F10" i="23"/>
  <c r="P10" i="28"/>
  <c r="P5" i="37"/>
  <c r="P5" i="34"/>
  <c r="F5" i="30"/>
  <c r="G5" i="30" s="1"/>
  <c r="F5" i="28"/>
  <c r="V14" i="44"/>
  <c r="V20" i="27"/>
  <c r="X21" i="31"/>
  <c r="X38" i="52"/>
  <c r="V7" i="43"/>
  <c r="X33" i="43"/>
  <c r="X38" i="48"/>
  <c r="X38" i="44"/>
  <c r="X42" i="17"/>
  <c r="X42" i="13"/>
  <c r="X42" i="26"/>
  <c r="X42" i="25"/>
  <c r="X42" i="44"/>
  <c r="X40" i="17"/>
  <c r="X40" i="18"/>
  <c r="F10" i="16"/>
  <c r="P10" i="38"/>
  <c r="X24" i="48"/>
  <c r="V29" i="42"/>
  <c r="T8" i="17"/>
  <c r="J39" i="30"/>
  <c r="J37" i="16"/>
  <c r="J37" i="36"/>
  <c r="V29" i="17"/>
  <c r="P5" i="20"/>
  <c r="F5" i="27"/>
  <c r="P5" i="48"/>
  <c r="F5" i="14"/>
  <c r="X24" i="34"/>
  <c r="F10" i="22"/>
  <c r="G10" i="22" s="1"/>
  <c r="P10" i="37"/>
  <c r="F10" i="38"/>
  <c r="X9" i="16"/>
  <c r="X37" i="18"/>
  <c r="F15" i="25"/>
  <c r="J21" i="48"/>
  <c r="J35" i="36"/>
  <c r="P10" i="48"/>
  <c r="F10" i="18"/>
  <c r="G10" i="18" s="1"/>
  <c r="P10" i="29"/>
  <c r="F5" i="34"/>
  <c r="P5" i="30"/>
  <c r="P5" i="29"/>
  <c r="V7" i="48"/>
  <c r="V14" i="32"/>
  <c r="V20" i="21"/>
  <c r="X20" i="50"/>
  <c r="X21" i="13"/>
  <c r="X38" i="17"/>
  <c r="V7" i="12"/>
  <c r="X38" i="24"/>
  <c r="X38" i="31"/>
  <c r="X42" i="20"/>
  <c r="X42" i="28"/>
  <c r="X42" i="27"/>
  <c r="X42" i="52"/>
  <c r="G25" i="14"/>
  <c r="X40" i="20"/>
  <c r="X40" i="12"/>
  <c r="P10" i="24"/>
  <c r="P10" i="20"/>
  <c r="X24" i="44"/>
  <c r="V29" i="28"/>
  <c r="J39" i="22"/>
  <c r="J37" i="37"/>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T8" i="51"/>
  <c r="J37" i="40"/>
  <c r="J39" i="36"/>
  <c r="T11" i="14"/>
  <c r="J37" i="19"/>
  <c r="V29" i="34"/>
  <c r="P5" i="14"/>
  <c r="P5" i="8"/>
  <c r="F5" i="8"/>
  <c r="X24" i="36"/>
  <c r="F10" i="21"/>
  <c r="G10" i="21" s="1"/>
  <c r="P10" i="42"/>
  <c r="F10" i="8"/>
  <c r="G10" i="8" s="1"/>
  <c r="P10" i="27"/>
  <c r="X9" i="27"/>
  <c r="X37" i="31"/>
  <c r="J35" i="38"/>
  <c r="J35" i="15"/>
  <c r="J7" i="13"/>
  <c r="F10" i="51"/>
  <c r="P10" i="39"/>
  <c r="F10" i="12"/>
  <c r="P10" i="18"/>
  <c r="F5" i="31"/>
  <c r="P5" i="26"/>
  <c r="P5" i="41"/>
  <c r="X13" i="18"/>
  <c r="V14" i="29"/>
  <c r="X20" i="28"/>
  <c r="V7" i="27"/>
  <c r="X38" i="22"/>
  <c r="X38" i="20"/>
  <c r="V36" i="48"/>
  <c r="X42" i="15"/>
  <c r="X42" i="24"/>
  <c r="X42" i="12"/>
  <c r="X42" i="34"/>
  <c r="X42" i="31"/>
  <c r="X42" i="49"/>
  <c r="X40" i="24"/>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G34" i="29" s="1"/>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N14" i="41" s="1"/>
  <c r="J35" i="23"/>
  <c r="V6" i="32"/>
  <c r="V6" i="26"/>
  <c r="X38" i="42"/>
  <c r="V36" i="21"/>
  <c r="V36" i="19"/>
  <c r="E43" i="43"/>
  <c r="E31" i="42"/>
  <c r="E35" i="42"/>
  <c r="X40" i="13"/>
  <c r="X40" i="23"/>
  <c r="V22" i="51"/>
  <c r="X24" i="39"/>
  <c r="E12" i="39"/>
  <c r="G12" i="39" s="1"/>
  <c r="E42" i="39"/>
  <c r="E36" i="33"/>
  <c r="E14" i="26"/>
  <c r="E43" i="30"/>
  <c r="P39" i="23"/>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G15" i="44" s="1"/>
  <c r="F15" i="36"/>
  <c r="F15" i="48"/>
  <c r="G15" i="48" s="1"/>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G32" i="22" s="1"/>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15" i="49"/>
  <c r="G27"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G5" i="44" s="1"/>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3" i="42"/>
  <c r="G36" i="28"/>
  <c r="G36" i="8"/>
  <c r="G33" i="42"/>
  <c r="G43" i="38"/>
  <c r="G43" i="51"/>
  <c r="G43" i="31"/>
  <c r="G12" i="31"/>
  <c r="G25" i="52"/>
  <c r="G8" i="13"/>
  <c r="G33" i="24"/>
  <c r="G5" i="8"/>
  <c r="G28" i="26"/>
  <c r="G28" i="34"/>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12" i="19"/>
  <c r="G19" i="23"/>
  <c r="G33" i="20"/>
  <c r="G36" i="35"/>
  <c r="G27" i="19"/>
  <c r="G27" i="21"/>
  <c r="G27" i="41"/>
  <c r="G5" i="28"/>
  <c r="G40" i="22"/>
  <c r="G40" i="13"/>
  <c r="G32" i="17"/>
  <c r="G32" i="15"/>
  <c r="G29" i="42"/>
  <c r="G32" i="32"/>
  <c r="G36" i="17"/>
  <c r="G15" i="41"/>
  <c r="G28" i="17"/>
  <c r="G10" i="23"/>
  <c r="G27" i="51"/>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G25" i="51" s="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33"/>
  <c r="N14" i="17"/>
  <c r="N14" i="24"/>
  <c r="G8" i="51"/>
  <c r="G25" i="28"/>
  <c r="G12" i="35"/>
  <c r="G25" i="38"/>
  <c r="G11"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E13" i="34"/>
  <c r="G13" i="34" s="1"/>
  <c r="E10" i="34"/>
  <c r="G10" i="34" s="1"/>
  <c r="E35" i="34"/>
  <c r="F12" i="23"/>
  <c r="G12" i="23" s="1"/>
  <c r="F12" i="13"/>
  <c r="G12" i="13" s="1"/>
  <c r="P12" i="28"/>
  <c r="F12" i="37"/>
  <c r="G12" i="37" s="1"/>
  <c r="C44" i="19"/>
  <c r="E8" i="19"/>
  <c r="E33" i="19"/>
  <c r="G33" i="19" s="1"/>
  <c r="E39" i="19"/>
  <c r="G39" i="19" s="1"/>
  <c r="E7" i="19"/>
  <c r="E28" i="19"/>
  <c r="C44" i="34"/>
  <c r="E9" i="34"/>
  <c r="E15" i="34"/>
  <c r="G15" i="34" s="1"/>
  <c r="E8" i="34"/>
  <c r="G8" i="34" s="1"/>
  <c r="E20" i="34"/>
  <c r="E16" i="34"/>
  <c r="E30" i="34"/>
  <c r="E36" i="34"/>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G29" i="15" s="1"/>
  <c r="E21" i="15"/>
  <c r="E9" i="15"/>
  <c r="E7" i="15"/>
  <c r="E40" i="14"/>
  <c r="G40" i="14" s="1"/>
  <c r="E20" i="14"/>
  <c r="E36" i="12"/>
  <c r="E44" i="12" s="1"/>
  <c r="G22" i="41"/>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27"/>
  <c r="T7" i="12"/>
  <c r="T7" i="50"/>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N18" i="13"/>
  <c r="N18" i="52"/>
  <c r="P17" i="51"/>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E33" i="48"/>
  <c r="G33" i="48" s="1"/>
  <c r="E25" i="48"/>
  <c r="G25" i="48" s="1"/>
  <c r="E13" i="48"/>
  <c r="E42" i="48"/>
  <c r="E38" i="48"/>
  <c r="E32" i="48"/>
  <c r="G32" i="48" s="1"/>
  <c r="E28" i="48"/>
  <c r="G28" i="48" s="1"/>
  <c r="E24" i="48"/>
  <c r="E20" i="48"/>
  <c r="E14" i="48"/>
  <c r="E10" i="48"/>
  <c r="G10" i="48" s="1"/>
  <c r="E6" i="48"/>
  <c r="T7" i="39" l="1"/>
  <c r="T7" i="49"/>
  <c r="T7" i="37"/>
  <c r="T21" i="20"/>
  <c r="T7" i="32"/>
  <c r="T7" i="15"/>
  <c r="T7" i="31"/>
  <c r="T7" i="36"/>
  <c r="T21" i="22"/>
  <c r="T7" i="52"/>
  <c r="T7" i="22"/>
  <c r="T7" i="19"/>
  <c r="T7" i="20"/>
  <c r="T7" i="34"/>
  <c r="T7" i="33"/>
  <c r="T7" i="51"/>
  <c r="T21" i="23"/>
  <c r="T7" i="14"/>
  <c r="T7" i="18"/>
  <c r="T7" i="35"/>
  <c r="T7" i="24"/>
  <c r="T7" i="28"/>
  <c r="T7" i="25"/>
  <c r="T7" i="43"/>
  <c r="T7" i="42"/>
  <c r="T7" i="16"/>
  <c r="T7" i="44"/>
  <c r="E44" i="50"/>
  <c r="G5" i="39"/>
  <c r="G10" i="35"/>
  <c r="E44" i="39"/>
  <c r="E44" i="41"/>
  <c r="G32" i="14"/>
  <c r="T21" i="38"/>
  <c r="T21" i="15"/>
  <c r="T21" i="44"/>
  <c r="N14" i="20"/>
  <c r="N14" i="18"/>
  <c r="N14" i="39"/>
  <c r="G5" i="41"/>
  <c r="N14" i="52"/>
  <c r="P26" i="18"/>
  <c r="T21" i="26"/>
  <c r="T21" i="48"/>
  <c r="G11" i="16"/>
  <c r="J33" i="29"/>
  <c r="N14" i="34"/>
  <c r="N14" i="22"/>
  <c r="N14" i="28"/>
  <c r="G5" i="16"/>
  <c r="G15" i="19"/>
  <c r="G34" i="48"/>
  <c r="N14" i="50"/>
  <c r="F26" i="32"/>
  <c r="G26" i="32" s="1"/>
  <c r="T21" i="30"/>
  <c r="T21" i="42"/>
  <c r="G43" i="8"/>
  <c r="G8" i="19"/>
  <c r="N14" i="27"/>
  <c r="N14" i="32"/>
  <c r="N14" i="40"/>
  <c r="G23" i="39"/>
  <c r="G10" i="38"/>
  <c r="N14" i="8"/>
  <c r="F26" i="16"/>
  <c r="G26" i="16" s="1"/>
  <c r="T21" i="28"/>
  <c r="T21" i="34"/>
  <c r="N14" i="21"/>
  <c r="N14" i="25"/>
  <c r="N14" i="31"/>
  <c r="G23" i="19"/>
  <c r="N14" i="13"/>
  <c r="P26" i="30"/>
  <c r="T21" i="50"/>
  <c r="T21" i="35"/>
  <c r="N14" i="16"/>
  <c r="N14" i="19"/>
  <c r="N14" i="23"/>
  <c r="G15" i="40"/>
  <c r="N14" i="42"/>
  <c r="N14" i="43"/>
  <c r="N14" i="12"/>
  <c r="N14" i="15"/>
  <c r="N12" i="33"/>
  <c r="N12" i="22"/>
  <c r="N12" i="13"/>
  <c r="N12" i="15"/>
  <c r="N12" i="14"/>
  <c r="N12" i="41"/>
  <c r="G38" i="48"/>
  <c r="N14" i="49"/>
  <c r="P26" i="48"/>
  <c r="T21" i="25"/>
  <c r="T21" i="43"/>
  <c r="T21" i="49"/>
  <c r="T21" i="29"/>
  <c r="T21" i="39"/>
  <c r="G36" i="34"/>
  <c r="G28" i="19"/>
  <c r="N14" i="37"/>
  <c r="N14" i="35"/>
  <c r="G15" i="23"/>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30" i="24" s="1"/>
  <c r="I30" i="24" s="1"/>
  <c r="H5" i="37" a="1"/>
  <c r="H6" i="37" s="1"/>
  <c r="I6"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2" i="8"/>
  <c r="I22" i="8" s="1"/>
  <c r="H38" i="8"/>
  <c r="I38" i="8" s="1"/>
  <c r="H14" i="8"/>
  <c r="I14" i="8" s="1"/>
  <c r="H42" i="8"/>
  <c r="I42" i="8" s="1"/>
  <c r="H39" i="8"/>
  <c r="I39" i="8" s="1"/>
  <c r="H23" i="8"/>
  <c r="I23" i="8" s="1"/>
  <c r="H41" i="8"/>
  <c r="I41" i="8" s="1"/>
  <c r="H25" i="8"/>
  <c r="I25" i="8" s="1"/>
  <c r="H43" i="8"/>
  <c r="I43" i="8" s="1"/>
  <c r="H21" i="8"/>
  <c r="I21" i="8" s="1"/>
  <c r="H19" i="8"/>
  <c r="I19" i="8" s="1"/>
  <c r="H8" i="8"/>
  <c r="I8" i="8" s="1"/>
  <c r="H32" i="8"/>
  <c r="I32" i="8" s="1"/>
  <c r="H40" i="8"/>
  <c r="I40" i="8" s="1"/>
  <c r="H5" i="8"/>
  <c r="H20" i="17"/>
  <c r="I20" i="17" s="1"/>
  <c r="H34" i="17"/>
  <c r="I34" i="17" s="1"/>
  <c r="H28" i="20"/>
  <c r="I28" i="20" s="1"/>
  <c r="H40" i="20"/>
  <c r="I40" i="20" s="1"/>
  <c r="H14" i="20"/>
  <c r="I14" i="20" s="1"/>
  <c r="H15" i="20"/>
  <c r="I15" i="20" s="1"/>
  <c r="H41" i="20"/>
  <c r="I41" i="20" s="1"/>
  <c r="H27" i="20"/>
  <c r="I27" i="20" s="1"/>
  <c r="H13" i="20"/>
  <c r="I13" i="20" s="1"/>
  <c r="H41" i="37"/>
  <c r="I41" i="37" s="1"/>
  <c r="H33" i="37"/>
  <c r="I33" i="37" s="1"/>
  <c r="H25" i="37"/>
  <c r="I25" i="37" s="1"/>
  <c r="H17" i="37"/>
  <c r="I17" i="37" s="1"/>
  <c r="H9" i="37"/>
  <c r="I9" i="37" s="1"/>
  <c r="H40" i="37"/>
  <c r="I40" i="37" s="1"/>
  <c r="H32" i="37"/>
  <c r="I32" i="37" s="1"/>
  <c r="H16" i="37"/>
  <c r="I16" i="37" s="1"/>
  <c r="H8" i="37"/>
  <c r="I8" i="37" s="1"/>
  <c r="H35" i="37"/>
  <c r="I35" i="37" s="1"/>
  <c r="H23" i="37"/>
  <c r="I23" i="37" s="1"/>
  <c r="H13" i="37"/>
  <c r="I13" i="37" s="1"/>
  <c r="H42" i="37"/>
  <c r="I42" i="37" s="1"/>
  <c r="H30" i="37"/>
  <c r="I30" i="37" s="1"/>
  <c r="H10" i="37"/>
  <c r="I10" i="37" s="1"/>
  <c r="H31" i="37"/>
  <c r="I31" i="37" s="1"/>
  <c r="H19" i="37"/>
  <c r="I19" i="37" s="1"/>
  <c r="H5" i="37"/>
  <c r="H28" i="37"/>
  <c r="I28" i="37" s="1"/>
  <c r="H14" i="37"/>
  <c r="I14" i="37" s="1"/>
  <c r="H37" i="37"/>
  <c r="I37" i="37" s="1"/>
  <c r="H36" i="37"/>
  <c r="I36" i="37" s="1"/>
  <c r="H18" i="37"/>
  <c r="I18" i="37" s="1"/>
  <c r="H43" i="37"/>
  <c r="I43" i="37" s="1"/>
  <c r="H27" i="37"/>
  <c r="I27" i="37" s="1"/>
  <c r="H7" i="37"/>
  <c r="I7" i="37" s="1"/>
  <c r="H26" i="37"/>
  <c r="I26" i="37" s="1"/>
  <c r="H11" i="37"/>
  <c r="I11" i="37" s="1"/>
  <c r="H29" i="37"/>
  <c r="I29" i="37" s="1"/>
  <c r="H34" i="37"/>
  <c r="I34" i="37" s="1"/>
  <c r="H39" i="37"/>
  <c r="I39" i="37" s="1"/>
  <c r="H38" i="37"/>
  <c r="I38" i="37" s="1"/>
  <c r="H21" i="37"/>
  <c r="I21" i="37" s="1"/>
  <c r="H22" i="37"/>
  <c r="I22" i="37" s="1"/>
  <c r="H16" i="28"/>
  <c r="I16" i="28" s="1"/>
  <c r="H5" i="28"/>
  <c r="H36" i="28"/>
  <c r="I36" i="28" s="1"/>
  <c r="H22" i="28"/>
  <c r="I22" i="28" s="1"/>
  <c r="H12" i="28"/>
  <c r="I12" i="28" s="1"/>
  <c r="H28" i="28"/>
  <c r="I28" i="28" s="1"/>
  <c r="H6" i="28"/>
  <c r="I6" i="28" s="1"/>
  <c r="H27" i="28"/>
  <c r="I27" i="28" s="1"/>
  <c r="H43" i="28"/>
  <c r="I43" i="28" s="1"/>
  <c r="H39" i="28"/>
  <c r="I39" i="28" s="1"/>
  <c r="H25" i="28"/>
  <c r="I25" i="28" s="1"/>
  <c r="H11" i="28"/>
  <c r="I11" i="28" s="1"/>
  <c r="H15" i="28"/>
  <c r="I15" i="28" s="1"/>
  <c r="H8" i="24"/>
  <c r="I8" i="24" s="1"/>
  <c r="H16" i="24"/>
  <c r="I16" i="24" s="1"/>
  <c r="H24" i="24"/>
  <c r="I24" i="24" s="1"/>
  <c r="H32" i="24"/>
  <c r="I32" i="24" s="1"/>
  <c r="H40" i="24"/>
  <c r="I40" i="24" s="1"/>
  <c r="H10" i="24"/>
  <c r="I10" i="24" s="1"/>
  <c r="H42" i="24"/>
  <c r="I42" i="24" s="1"/>
  <c r="H12" i="24"/>
  <c r="I12" i="24" s="1"/>
  <c r="H26" i="24"/>
  <c r="I26" i="24" s="1"/>
  <c r="H38" i="24"/>
  <c r="I38" i="24" s="1"/>
  <c r="H5" i="24"/>
  <c r="H18" i="24"/>
  <c r="I18" i="24" s="1"/>
  <c r="H34" i="24"/>
  <c r="I34" i="24" s="1"/>
  <c r="H6" i="24"/>
  <c r="I6" i="24" s="1"/>
  <c r="H22" i="24"/>
  <c r="I22" i="24" s="1"/>
  <c r="H36" i="24"/>
  <c r="I36" i="24" s="1"/>
  <c r="H43" i="24"/>
  <c r="I43" i="24" s="1"/>
  <c r="H35" i="24"/>
  <c r="I35" i="24" s="1"/>
  <c r="H27" i="24"/>
  <c r="I27" i="24" s="1"/>
  <c r="H11" i="24"/>
  <c r="I11" i="24" s="1"/>
  <c r="H37" i="24"/>
  <c r="I37" i="24" s="1"/>
  <c r="H23" i="24"/>
  <c r="I23" i="24" s="1"/>
  <c r="H9" i="24"/>
  <c r="I9" i="24" s="1"/>
  <c r="H39" i="24"/>
  <c r="I39" i="24" s="1"/>
  <c r="H25" i="24"/>
  <c r="I25" i="24" s="1"/>
  <c r="H7" i="24"/>
  <c r="I7" i="24" s="1"/>
  <c r="H29" i="24"/>
  <c r="I29" i="24" s="1"/>
  <c r="H13" i="24"/>
  <c r="I13" i="24" s="1"/>
  <c r="H33" i="24"/>
  <c r="I33" i="24" s="1"/>
  <c r="H31" i="24"/>
  <c r="I31" i="24" s="1"/>
  <c r="H17" i="24"/>
  <c r="I17" i="24" s="1"/>
  <c r="H12" i="19"/>
  <c r="I12" i="19" s="1"/>
  <c r="H22" i="19"/>
  <c r="I22" i="19" s="1"/>
  <c r="H14" i="19"/>
  <c r="I14" i="19" s="1"/>
  <c r="H31" i="19"/>
  <c r="I31" i="19" s="1"/>
  <c r="H23" i="19"/>
  <c r="I23" i="19" s="1"/>
  <c r="H15" i="19"/>
  <c r="I15" i="19" s="1"/>
  <c r="H7" i="19"/>
  <c r="I7" i="19" s="1"/>
  <c r="H11" i="19"/>
  <c r="I11" i="19" s="1"/>
  <c r="H21" i="19"/>
  <c r="I21" i="19" s="1"/>
  <c r="H8" i="19"/>
  <c r="I8" i="19" s="1"/>
  <c r="H16" i="19"/>
  <c r="I16" i="19" s="1"/>
  <c r="H24" i="19"/>
  <c r="I24" i="19" s="1"/>
  <c r="H32" i="19"/>
  <c r="I32" i="19" s="1"/>
  <c r="H18" i="21"/>
  <c r="I18" i="21" s="1"/>
  <c r="H30" i="21"/>
  <c r="I30" i="21" s="1"/>
  <c r="H34" i="21"/>
  <c r="I34" i="21" s="1"/>
  <c r="H38" i="21"/>
  <c r="I38" i="21" s="1"/>
  <c r="H42" i="21"/>
  <c r="I42" i="21" s="1"/>
  <c r="H8" i="21"/>
  <c r="I8" i="21" s="1"/>
  <c r="H12" i="21"/>
  <c r="I12" i="21" s="1"/>
  <c r="H16" i="21"/>
  <c r="I16" i="21" s="1"/>
  <c r="H28" i="21"/>
  <c r="I28" i="21" s="1"/>
  <c r="H7" i="21"/>
  <c r="I7" i="21" s="1"/>
  <c r="H15" i="21"/>
  <c r="I15" i="21" s="1"/>
  <c r="H31" i="21"/>
  <c r="I31" i="21" s="1"/>
  <c r="H39" i="21"/>
  <c r="I39" i="21" s="1"/>
  <c r="H11" i="21"/>
  <c r="I11" i="21" s="1"/>
  <c r="H19" i="21"/>
  <c r="I19"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12" i="29"/>
  <c r="I12" i="29" s="1"/>
  <c r="H20" i="29"/>
  <c r="I20" i="29" s="1"/>
  <c r="H36" i="29"/>
  <c r="I36" i="29" s="1"/>
  <c r="H18" i="29"/>
  <c r="I18" i="29" s="1"/>
  <c r="H30" i="29"/>
  <c r="I30" i="29" s="1"/>
  <c r="H14" i="29"/>
  <c r="I14" i="29" s="1"/>
  <c r="H24" i="29"/>
  <c r="I24" i="29" s="1"/>
  <c r="H34" i="29"/>
  <c r="I34" i="29" s="1"/>
  <c r="H22" i="29"/>
  <c r="I22" i="29" s="1"/>
  <c r="H42" i="29"/>
  <c r="I42" i="29" s="1"/>
  <c r="H10" i="29"/>
  <c r="I10" i="29" s="1"/>
  <c r="H32" i="29"/>
  <c r="I32" i="29" s="1"/>
  <c r="H26" i="29"/>
  <c r="I26" i="29" s="1"/>
  <c r="H6" i="29"/>
  <c r="I6" i="29" s="1"/>
  <c r="H16" i="29"/>
  <c r="I16" i="29" s="1"/>
  <c r="H38" i="29"/>
  <c r="I38" i="29" s="1"/>
  <c r="H27" i="29"/>
  <c r="I27" i="29" s="1"/>
  <c r="H19" i="29"/>
  <c r="I19" i="29" s="1"/>
  <c r="H11" i="29"/>
  <c r="I11" i="29" s="1"/>
  <c r="H31" i="29"/>
  <c r="I31" i="29" s="1"/>
  <c r="H13" i="29"/>
  <c r="I13" i="29" s="1"/>
  <c r="H33" i="29"/>
  <c r="I33" i="29" s="1"/>
  <c r="H29" i="29"/>
  <c r="I29" i="29" s="1"/>
  <c r="H15" i="29"/>
  <c r="I15" i="29" s="1"/>
  <c r="H41" i="29"/>
  <c r="I41" i="29" s="1"/>
  <c r="H39" i="29"/>
  <c r="I39" i="29" s="1"/>
  <c r="H25" i="29"/>
  <c r="I25" i="29" s="1"/>
  <c r="H37" i="29"/>
  <c r="I37" i="29" s="1"/>
  <c r="H23" i="29"/>
  <c r="I23" i="29" s="1"/>
  <c r="H9" i="29"/>
  <c r="I9" i="29" s="1"/>
  <c r="H5" i="29"/>
  <c r="H5" i="14" a="1"/>
  <c r="H22" i="32"/>
  <c r="I22" i="32" s="1"/>
  <c r="H16" i="32"/>
  <c r="I16" i="32" s="1"/>
  <c r="H8" i="32"/>
  <c r="I8" i="32" s="1"/>
  <c r="H40" i="32"/>
  <c r="I40" i="32" s="1"/>
  <c r="H35" i="32"/>
  <c r="I35" i="32" s="1"/>
  <c r="H17" i="32"/>
  <c r="I17" i="32" s="1"/>
  <c r="H41" i="32"/>
  <c r="I41" i="32" s="1"/>
  <c r="H39" i="32"/>
  <c r="I39" i="32" s="1"/>
  <c r="H16" i="35"/>
  <c r="I16" i="35" s="1"/>
  <c r="H10" i="35"/>
  <c r="I10" i="35" s="1"/>
  <c r="H27" i="35"/>
  <c r="I27" i="35" s="1"/>
  <c r="H8" i="35"/>
  <c r="I8" i="35" s="1"/>
  <c r="H12" i="35"/>
  <c r="I12" i="35" s="1"/>
  <c r="H42" i="35"/>
  <c r="I42" i="35" s="1"/>
  <c r="H40" i="35"/>
  <c r="I40" i="35" s="1"/>
  <c r="H26" i="35"/>
  <c r="I26" i="35" s="1"/>
  <c r="H35" i="35"/>
  <c r="I35" i="35" s="1"/>
  <c r="H6" i="41"/>
  <c r="I6" i="41" s="1"/>
  <c r="H25" i="41"/>
  <c r="I25" i="41" s="1"/>
  <c r="H17" i="41"/>
  <c r="I17" i="41" s="1"/>
  <c r="H9" i="41"/>
  <c r="I9" i="41" s="1"/>
  <c r="H32" i="41"/>
  <c r="I32" i="41" s="1"/>
  <c r="H24" i="41"/>
  <c r="I24" i="41" s="1"/>
  <c r="H16" i="41"/>
  <c r="I16" i="41" s="1"/>
  <c r="H8" i="41"/>
  <c r="I8" i="41" s="1"/>
  <c r="H30" i="41"/>
  <c r="I30" i="41" s="1"/>
  <c r="H20" i="41"/>
  <c r="I20" i="41" s="1"/>
  <c r="H10" i="41"/>
  <c r="I10" i="41" s="1"/>
  <c r="H31" i="41"/>
  <c r="I31" i="41" s="1"/>
  <c r="H19" i="41"/>
  <c r="I19" i="41" s="1"/>
  <c r="H5" i="41"/>
  <c r="H27" i="41"/>
  <c r="I27" i="41" s="1"/>
  <c r="H36" i="41"/>
  <c r="I36" i="41" s="1"/>
  <c r="H22" i="41"/>
  <c r="I22" i="41" s="1"/>
  <c r="H18" i="41"/>
  <c r="I18" i="41" s="1"/>
  <c r="H21" i="41"/>
  <c r="I21" i="41" s="1"/>
  <c r="H34" i="41"/>
  <c r="I34" i="41" s="1"/>
  <c r="H29" i="41"/>
  <c r="I29" i="41" s="1"/>
  <c r="H12" i="41"/>
  <c r="I12" i="41" s="1"/>
  <c r="H43" i="41"/>
  <c r="I43" i="41" s="1"/>
  <c r="H35" i="33"/>
  <c r="I35" i="33" s="1"/>
  <c r="H27" i="33"/>
  <c r="I27" i="33" s="1"/>
  <c r="H19" i="33"/>
  <c r="I19" i="33" s="1"/>
  <c r="H41" i="33"/>
  <c r="I41" i="33" s="1"/>
  <c r="H9" i="33"/>
  <c r="I9" i="33" s="1"/>
  <c r="H13" i="33"/>
  <c r="I13" i="33" s="1"/>
  <c r="H33" i="33"/>
  <c r="I33" i="33" s="1"/>
  <c r="H15" i="33"/>
  <c r="I15" i="33" s="1"/>
  <c r="H38" i="33"/>
  <c r="I38" i="33" s="1"/>
  <c r="H32" i="33"/>
  <c r="I32" i="33" s="1"/>
  <c r="H42" i="33"/>
  <c r="I42" i="33" s="1"/>
  <c r="H28" i="33"/>
  <c r="I28" i="33" s="1"/>
  <c r="H8" i="33"/>
  <c r="I8" i="33" s="1"/>
  <c r="H24" i="33"/>
  <c r="I24" i="33" s="1"/>
  <c r="H6" i="39"/>
  <c r="I6" i="39" s="1"/>
  <c r="H41" i="39"/>
  <c r="I41" i="39" s="1"/>
  <c r="H17" i="39"/>
  <c r="I17" i="39" s="1"/>
  <c r="H27" i="39"/>
  <c r="I27" i="39" s="1"/>
  <c r="H10" i="39"/>
  <c r="I10" i="39" s="1"/>
  <c r="H23" i="40"/>
  <c r="I23" i="40" s="1"/>
  <c r="H26" i="40"/>
  <c r="I26" i="40" s="1"/>
  <c r="H6" i="22"/>
  <c r="I6" i="22" s="1"/>
  <c r="H12" i="22"/>
  <c r="I12" i="22" s="1"/>
  <c r="H28" i="22"/>
  <c r="I28" i="22" s="1"/>
  <c r="H5" i="22"/>
  <c r="H20" i="22"/>
  <c r="I20" i="22" s="1"/>
  <c r="H32" i="22"/>
  <c r="I32" i="22" s="1"/>
  <c r="H35" i="22"/>
  <c r="I35" i="22" s="1"/>
  <c r="H43" i="22"/>
  <c r="I43" i="22" s="1"/>
  <c r="H7" i="22"/>
  <c r="I7" i="22" s="1"/>
  <c r="H41" i="22"/>
  <c r="I41" i="22" s="1"/>
  <c r="H27" i="22"/>
  <c r="I27" i="22" s="1"/>
  <c r="H11" i="22"/>
  <c r="I11"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9" i="51"/>
  <c r="I19" i="51" s="1"/>
  <c r="H40" i="51"/>
  <c r="I40" i="51" s="1"/>
  <c r="H26" i="51"/>
  <c r="I26" i="51" s="1"/>
  <c r="H6" i="51"/>
  <c r="I6" i="51" s="1"/>
  <c r="H15" i="51"/>
  <c r="I15" i="51" s="1"/>
  <c r="H37" i="51"/>
  <c r="I37" i="51" s="1"/>
  <c r="H23" i="22" l="1"/>
  <c r="I23" i="22" s="1"/>
  <c r="H36" i="22"/>
  <c r="I36" i="22" s="1"/>
  <c r="H27" i="40"/>
  <c r="I27" i="40" s="1"/>
  <c r="H6" i="42"/>
  <c r="I6" i="42" s="1"/>
  <c r="H33" i="36"/>
  <c r="I33" i="36" s="1"/>
  <c r="H20" i="33"/>
  <c r="I20" i="33" s="1"/>
  <c r="H37" i="33"/>
  <c r="I37" i="33" s="1"/>
  <c r="H26" i="41"/>
  <c r="I26" i="41" s="1"/>
  <c r="H11" i="41"/>
  <c r="I11" i="41" s="1"/>
  <c r="H42" i="41"/>
  <c r="I42" i="41" s="1"/>
  <c r="H41" i="41"/>
  <c r="I41" i="41" s="1"/>
  <c r="H33" i="35"/>
  <c r="I33" i="35" s="1"/>
  <c r="H36" i="32"/>
  <c r="I36" i="32" s="1"/>
  <c r="H35" i="19"/>
  <c r="I35" i="19" s="1"/>
  <c r="H18" i="19"/>
  <c r="I18" i="19" s="1"/>
  <c r="H15" i="24"/>
  <c r="I15" i="24" s="1"/>
  <c r="H41" i="24"/>
  <c r="I41" i="24" s="1"/>
  <c r="H14" i="24"/>
  <c r="I14" i="24" s="1"/>
  <c r="H20" i="24"/>
  <c r="I20" i="24" s="1"/>
  <c r="H7" i="28"/>
  <c r="I7" i="28" s="1"/>
  <c r="H34" i="28"/>
  <c r="I34" i="28" s="1"/>
  <c r="H29" i="20"/>
  <c r="I29" i="20" s="1"/>
  <c r="H12" i="20"/>
  <c r="I12" i="20" s="1"/>
  <c r="H29" i="8"/>
  <c r="I29" i="8" s="1"/>
  <c r="H30" i="8"/>
  <c r="I30" i="8" s="1"/>
  <c r="H30" i="40"/>
  <c r="I30" i="40" s="1"/>
  <c r="H39" i="30"/>
  <c r="I39" i="30" s="1"/>
  <c r="H6" i="40"/>
  <c r="I6" i="40" s="1"/>
  <c r="H28" i="40"/>
  <c r="I28" i="40" s="1"/>
  <c r="H38" i="39"/>
  <c r="I38" i="39" s="1"/>
  <c r="H12" i="33"/>
  <c r="I12" i="33" s="1"/>
  <c r="H14" i="33"/>
  <c r="I14" i="33" s="1"/>
  <c r="H21" i="33"/>
  <c r="I21" i="33" s="1"/>
  <c r="H15" i="26"/>
  <c r="I15" i="26" s="1"/>
  <c r="H33" i="40"/>
  <c r="I33" i="40" s="1"/>
  <c r="H13" i="39"/>
  <c r="I13" i="39" s="1"/>
  <c r="H36" i="33"/>
  <c r="I36" i="33" s="1"/>
  <c r="H6" i="33"/>
  <c r="I6" i="33" s="1"/>
  <c r="H11" i="33"/>
  <c r="I11" i="33" s="1"/>
  <c r="H41" i="26"/>
  <c r="I41" i="26" s="1"/>
  <c r="H19" i="40"/>
  <c r="I19" i="40" s="1"/>
  <c r="H15" i="30"/>
  <c r="I15" i="30" s="1"/>
  <c r="H18" i="26"/>
  <c r="I18" i="26" s="1"/>
  <c r="H9" i="22"/>
  <c r="I9" i="22" s="1"/>
  <c r="H8" i="22"/>
  <c r="I8" i="22" s="1"/>
  <c r="H10" i="40"/>
  <c r="I10" i="40" s="1"/>
  <c r="H42" i="40"/>
  <c r="I42" i="40" s="1"/>
  <c r="H30" i="42"/>
  <c r="I30" i="42" s="1"/>
  <c r="H14" i="39"/>
  <c r="I14" i="39" s="1"/>
  <c r="H34" i="33"/>
  <c r="I34" i="33" s="1"/>
  <c r="H10" i="33"/>
  <c r="I10" i="33" s="1"/>
  <c r="H23" i="33"/>
  <c r="I23" i="33" s="1"/>
  <c r="H27" i="52"/>
  <c r="I27" i="52" s="1"/>
  <c r="H38" i="41"/>
  <c r="I38" i="41" s="1"/>
  <c r="H28" i="41"/>
  <c r="I28" i="41" s="1"/>
  <c r="H35" i="41"/>
  <c r="I35" i="41" s="1"/>
  <c r="H33" i="41"/>
  <c r="I33" i="41" s="1"/>
  <c r="H28" i="35"/>
  <c r="I28" i="35" s="1"/>
  <c r="H23" i="32"/>
  <c r="I23" i="32" s="1"/>
  <c r="H26" i="32"/>
  <c r="I26" i="32" s="1"/>
  <c r="H27" i="21"/>
  <c r="I27" i="21" s="1"/>
  <c r="H20" i="21"/>
  <c r="I20" i="21" s="1"/>
  <c r="H22" i="21"/>
  <c r="I22" i="21" s="1"/>
  <c r="H17" i="19"/>
  <c r="I17" i="19" s="1"/>
  <c r="H38" i="19"/>
  <c r="I38" i="19" s="1"/>
  <c r="H32" i="26"/>
  <c r="I32" i="26" s="1"/>
  <c r="H21" i="24"/>
  <c r="I21" i="24" s="1"/>
  <c r="H19" i="24"/>
  <c r="I19" i="24" s="1"/>
  <c r="H28" i="24"/>
  <c r="I28" i="24" s="1"/>
  <c r="H35" i="28"/>
  <c r="I35" i="28" s="1"/>
  <c r="H18" i="28"/>
  <c r="I18" i="28" s="1"/>
  <c r="H24" i="28"/>
  <c r="I24" i="28" s="1"/>
  <c r="H12" i="37"/>
  <c r="I12" i="37" s="1"/>
  <c r="H15" i="37"/>
  <c r="I15" i="37" s="1"/>
  <c r="H20" i="37"/>
  <c r="I20" i="37" s="1"/>
  <c r="H24" i="37"/>
  <c r="I24" i="37" s="1"/>
  <c r="H24" i="20"/>
  <c r="I24" i="20" s="1"/>
  <c r="H24" i="8"/>
  <c r="I24" i="8" s="1"/>
  <c r="H17" i="8"/>
  <c r="I17" i="8" s="1"/>
  <c r="H20" i="8"/>
  <c r="I20" i="8" s="1"/>
  <c r="H5" i="40"/>
  <c r="H43" i="40"/>
  <c r="I43" i="40" s="1"/>
  <c r="H42" i="39"/>
  <c r="I42" i="39" s="1"/>
  <c r="H25" i="39"/>
  <c r="I25" i="39" s="1"/>
  <c r="H19" i="52"/>
  <c r="I19" i="52" s="1"/>
  <c r="H20" i="44"/>
  <c r="I20" i="44" s="1"/>
  <c r="K20" i="44" s="1"/>
  <c r="H7" i="52"/>
  <c r="I7" i="52" s="1"/>
  <c r="H41" i="40"/>
  <c r="I41" i="40" s="1"/>
  <c r="H14" i="40"/>
  <c r="I14" i="40" s="1"/>
  <c r="H30" i="39"/>
  <c r="I30" i="39" s="1"/>
  <c r="H33" i="39"/>
  <c r="I33" i="39" s="1"/>
  <c r="H11" i="52"/>
  <c r="I11" i="52" s="1"/>
  <c r="H27" i="26"/>
  <c r="I27" i="26" s="1"/>
  <c r="H16" i="44"/>
  <c r="I16" i="44" s="1"/>
  <c r="K16" i="44" s="1"/>
  <c r="H41" i="44"/>
  <c r="I41" i="44" s="1"/>
  <c r="K41" i="44" s="1"/>
  <c r="H26" i="26"/>
  <c r="I26" i="26" s="1"/>
  <c r="H12" i="42"/>
  <c r="I12" i="42" s="1"/>
  <c r="H34" i="42"/>
  <c r="I34" i="42" s="1"/>
  <c r="H13" i="51"/>
  <c r="I13" i="51" s="1"/>
  <c r="K13" i="51" s="1"/>
  <c r="H38" i="40"/>
  <c r="I38" i="40" s="1"/>
  <c r="H21" i="40"/>
  <c r="I21" i="40" s="1"/>
  <c r="H14" i="42"/>
  <c r="I14" i="42" s="1"/>
  <c r="K14" i="42" s="1"/>
  <c r="H23" i="42"/>
  <c r="I23" i="42" s="1"/>
  <c r="H21" i="39"/>
  <c r="I21" i="39" s="1"/>
  <c r="K21" i="39" s="1"/>
  <c r="H43" i="39"/>
  <c r="I43" i="39" s="1"/>
  <c r="H10" i="36"/>
  <c r="I10" i="36" s="1"/>
  <c r="H16" i="33"/>
  <c r="I16" i="33" s="1"/>
  <c r="H29" i="33"/>
  <c r="I29" i="33" s="1"/>
  <c r="H7" i="33"/>
  <c r="I7" i="33" s="1"/>
  <c r="H28" i="52"/>
  <c r="I28" i="52" s="1"/>
  <c r="K28" i="52" s="1"/>
  <c r="H27" i="32"/>
  <c r="I27" i="32" s="1"/>
  <c r="H31" i="32"/>
  <c r="I31" i="32" s="1"/>
  <c r="K31" i="32" s="1"/>
  <c r="H6" i="32"/>
  <c r="I6" i="32" s="1"/>
  <c r="H12" i="32"/>
  <c r="I12" i="32" s="1"/>
  <c r="H35" i="26"/>
  <c r="I35" i="26" s="1"/>
  <c r="H38" i="26"/>
  <c r="I38" i="26" s="1"/>
  <c r="H43" i="20"/>
  <c r="I43" i="20" s="1"/>
  <c r="H36" i="20"/>
  <c r="I36" i="20" s="1"/>
  <c r="H29" i="51"/>
  <c r="I29" i="51" s="1"/>
  <c r="H22" i="42"/>
  <c r="I22" i="42" s="1"/>
  <c r="K22" i="42" s="1"/>
  <c r="H28" i="42"/>
  <c r="I28" i="42" s="1"/>
  <c r="H37" i="39"/>
  <c r="I37" i="39" s="1"/>
  <c r="H26" i="39"/>
  <c r="I26" i="39" s="1"/>
  <c r="H41" i="52"/>
  <c r="I41" i="52" s="1"/>
  <c r="H7" i="32"/>
  <c r="I7" i="32" s="1"/>
  <c r="H21" i="32"/>
  <c r="I21" i="32" s="1"/>
  <c r="K21" i="32" s="1"/>
  <c r="H20" i="32"/>
  <c r="I20" i="32" s="1"/>
  <c r="H18" i="32"/>
  <c r="I18" i="32" s="1"/>
  <c r="K18" i="32" s="1"/>
  <c r="H19" i="26"/>
  <c r="I19" i="26" s="1"/>
  <c r="H6" i="26"/>
  <c r="I6" i="26" s="1"/>
  <c r="H36" i="42"/>
  <c r="I36" i="42" s="1"/>
  <c r="H8" i="42"/>
  <c r="I8" i="42" s="1"/>
  <c r="H43" i="32"/>
  <c r="I43" i="32" s="1"/>
  <c r="H29" i="32"/>
  <c r="I29" i="32" s="1"/>
  <c r="H30" i="32"/>
  <c r="I30" i="32" s="1"/>
  <c r="H10" i="32"/>
  <c r="I10" i="32" s="1"/>
  <c r="K10" i="32" s="1"/>
  <c r="H37" i="26"/>
  <c r="I37" i="26" s="1"/>
  <c r="H40" i="26"/>
  <c r="I40" i="26" s="1"/>
  <c r="H24" i="42"/>
  <c r="I24" i="42" s="1"/>
  <c r="H42" i="42"/>
  <c r="I42" i="42" s="1"/>
  <c r="H40" i="42"/>
  <c r="I40" i="42" s="1"/>
  <c r="H15" i="32"/>
  <c r="I15" i="32" s="1"/>
  <c r="H14" i="32"/>
  <c r="I14" i="32" s="1"/>
  <c r="H5" i="32"/>
  <c r="H17" i="26"/>
  <c r="I17" i="26" s="1"/>
  <c r="H24" i="26"/>
  <c r="I24" i="26" s="1"/>
  <c r="H29" i="42"/>
  <c r="I29" i="42" s="1"/>
  <c r="H17" i="42"/>
  <c r="I17" i="42" s="1"/>
  <c r="H25" i="32"/>
  <c r="I25" i="32" s="1"/>
  <c r="H33" i="32"/>
  <c r="I33" i="32" s="1"/>
  <c r="H24" i="32"/>
  <c r="I24" i="32" s="1"/>
  <c r="H32" i="32"/>
  <c r="I32" i="32" s="1"/>
  <c r="K32" i="32" s="1"/>
  <c r="H25" i="26"/>
  <c r="I25" i="26" s="1"/>
  <c r="H33" i="26"/>
  <c r="I33" i="26" s="1"/>
  <c r="H16" i="26"/>
  <c r="I16" i="26" s="1"/>
  <c r="H33" i="42"/>
  <c r="I33" i="42" s="1"/>
  <c r="H20" i="43"/>
  <c r="I20" i="43" s="1"/>
  <c r="H8" i="17"/>
  <c r="I8" i="17" s="1"/>
  <c r="H25" i="19"/>
  <c r="I25" i="19" s="1"/>
  <c r="H42" i="19"/>
  <c r="I42" i="19" s="1"/>
  <c r="K42" i="19" s="1"/>
  <c r="H41" i="28"/>
  <c r="I41" i="28" s="1"/>
  <c r="H18" i="22"/>
  <c r="I18" i="22" s="1"/>
  <c r="H39" i="40"/>
  <c r="I39" i="40" s="1"/>
  <c r="H5" i="39"/>
  <c r="H8" i="39"/>
  <c r="I8" i="39" s="1"/>
  <c r="H18" i="50"/>
  <c r="I18" i="50" s="1"/>
  <c r="H14" i="50"/>
  <c r="I14" i="50" s="1"/>
  <c r="H40" i="21"/>
  <c r="I40" i="21" s="1"/>
  <c r="K40" i="21" s="1"/>
  <c r="H26" i="19"/>
  <c r="I26" i="19" s="1"/>
  <c r="H13" i="28"/>
  <c r="I13" i="28" s="1"/>
  <c r="H30" i="28"/>
  <c r="I30" i="28" s="1"/>
  <c r="H17" i="20"/>
  <c r="I17" i="20" s="1"/>
  <c r="H18" i="20"/>
  <c r="I18" i="20" s="1"/>
  <c r="H7" i="17"/>
  <c r="I7" i="17" s="1"/>
  <c r="H32" i="44"/>
  <c r="I32" i="44" s="1"/>
  <c r="K32" i="44" s="1"/>
  <c r="H33" i="51"/>
  <c r="I33" i="51" s="1"/>
  <c r="K33" i="51" s="1"/>
  <c r="H15" i="22"/>
  <c r="I15" i="22" s="1"/>
  <c r="H42" i="22"/>
  <c r="I42" i="22" s="1"/>
  <c r="H31" i="40"/>
  <c r="I31" i="40" s="1"/>
  <c r="H28" i="39"/>
  <c r="I28" i="39" s="1"/>
  <c r="K28" i="39" s="1"/>
  <c r="H39" i="39"/>
  <c r="I39" i="39" s="1"/>
  <c r="H12" i="31"/>
  <c r="I12" i="31" s="1"/>
  <c r="K12" i="31" s="1"/>
  <c r="H7" i="35"/>
  <c r="I7" i="35" s="1"/>
  <c r="H42" i="28"/>
  <c r="I42" i="28" s="1"/>
  <c r="K42" i="28" s="1"/>
  <c r="H10" i="20"/>
  <c r="I10" i="20" s="1"/>
  <c r="H18" i="51"/>
  <c r="I18" i="51" s="1"/>
  <c r="H7" i="25"/>
  <c r="I7" i="25" s="1"/>
  <c r="H33" i="25"/>
  <c r="I33" i="25" s="1"/>
  <c r="K33" i="25" s="1"/>
  <c r="H8" i="25"/>
  <c r="I8" i="25" s="1"/>
  <c r="H13" i="22"/>
  <c r="I13" i="22" s="1"/>
  <c r="K13" i="22" s="1"/>
  <c r="H34" i="40"/>
  <c r="I34" i="40" s="1"/>
  <c r="H35" i="31"/>
  <c r="I35" i="31" s="1"/>
  <c r="K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H10" i="22"/>
  <c r="I10" i="22" s="1"/>
  <c r="H9" i="40"/>
  <c r="I9" i="40" s="1"/>
  <c r="H18" i="39"/>
  <c r="I18" i="39" s="1"/>
  <c r="H16" i="39"/>
  <c r="I16" i="39" s="1"/>
  <c r="H21" i="31"/>
  <c r="I21" i="31" s="1"/>
  <c r="H43" i="35"/>
  <c r="I43" i="35" s="1"/>
  <c r="H22" i="50"/>
  <c r="I22" i="50" s="1"/>
  <c r="K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H23" i="25"/>
  <c r="I23" i="25" s="1"/>
  <c r="H6" i="25"/>
  <c r="I6" i="25" s="1"/>
  <c r="K6" i="25" s="1"/>
  <c r="H28" i="25"/>
  <c r="I28" i="25" s="1"/>
  <c r="H29" i="22"/>
  <c r="I29" i="22" s="1"/>
  <c r="K29" i="22" s="1"/>
  <c r="H40" i="12"/>
  <c r="I40" i="12" s="1"/>
  <c r="H25" i="40"/>
  <c r="I25" i="40" s="1"/>
  <c r="H16" i="40"/>
  <c r="I16" i="40" s="1"/>
  <c r="H11" i="42"/>
  <c r="I11" i="42" s="1"/>
  <c r="K11" i="42" s="1"/>
  <c r="H34" i="39"/>
  <c r="I34" i="39" s="1"/>
  <c r="H24" i="39"/>
  <c r="I24" i="39" s="1"/>
  <c r="H39" i="31"/>
  <c r="I39" i="31" s="1"/>
  <c r="H20" i="35"/>
  <c r="I20" i="35" s="1"/>
  <c r="K20" i="35" s="1"/>
  <c r="H13" i="32"/>
  <c r="I13" i="32" s="1"/>
  <c r="H42" i="32"/>
  <c r="I42" i="32" s="1"/>
  <c r="H17" i="29"/>
  <c r="I17" i="29" s="1"/>
  <c r="H40" i="29"/>
  <c r="I40" i="29" s="1"/>
  <c r="H9" i="50"/>
  <c r="I9" i="50" s="1"/>
  <c r="H38" i="50"/>
  <c r="I38" i="50" s="1"/>
  <c r="K38" i="50" s="1"/>
  <c r="H13" i="21"/>
  <c r="I13" i="21" s="1"/>
  <c r="H32" i="21"/>
  <c r="I32" i="21" s="1"/>
  <c r="K32" i="21" s="1"/>
  <c r="H6" i="21"/>
  <c r="I6" i="21" s="1"/>
  <c r="H13" i="19"/>
  <c r="I13" i="19" s="1"/>
  <c r="H36" i="19"/>
  <c r="I36" i="19" s="1"/>
  <c r="H14" i="26"/>
  <c r="I14" i="26" s="1"/>
  <c r="K14" i="26" s="1"/>
  <c r="H17" i="28"/>
  <c r="I17" i="28" s="1"/>
  <c r="H29" i="28"/>
  <c r="I29" i="28" s="1"/>
  <c r="H10" i="28"/>
  <c r="I10" i="28" s="1"/>
  <c r="H37" i="20"/>
  <c r="I37" i="20" s="1"/>
  <c r="K37" i="20" s="1"/>
  <c r="H22" i="20"/>
  <c r="I22" i="20" s="1"/>
  <c r="H17" i="17"/>
  <c r="I17" i="17" s="1"/>
  <c r="H31" i="8"/>
  <c r="I31" i="8" s="1"/>
  <c r="H23" i="44"/>
  <c r="I23" i="44" s="1"/>
  <c r="K23" i="44" s="1"/>
  <c r="H19" i="39"/>
  <c r="I19" i="39" s="1"/>
  <c r="H11" i="39"/>
  <c r="I11" i="39" s="1"/>
  <c r="H35" i="51"/>
  <c r="I35" i="51" s="1"/>
  <c r="H37" i="22"/>
  <c r="I37" i="22" s="1"/>
  <c r="K37" i="22" s="1"/>
  <c r="H35" i="40"/>
  <c r="I35" i="40" s="1"/>
  <c r="H37" i="40"/>
  <c r="I37" i="40" s="1"/>
  <c r="H24" i="40"/>
  <c r="I24" i="40" s="1"/>
  <c r="H15" i="39"/>
  <c r="I15" i="39" s="1"/>
  <c r="H32" i="39"/>
  <c r="I32" i="39" s="1"/>
  <c r="H28" i="31"/>
  <c r="I28" i="31" s="1"/>
  <c r="K28" i="31" s="1"/>
  <c r="H5" i="19"/>
  <c r="H27" i="19"/>
  <c r="I27" i="19" s="1"/>
  <c r="K27" i="19" s="1"/>
  <c r="H28" i="19"/>
  <c r="I28" i="19" s="1"/>
  <c r="H19" i="28"/>
  <c r="I19" i="28" s="1"/>
  <c r="H37" i="28"/>
  <c r="I37" i="28" s="1"/>
  <c r="H40" i="28"/>
  <c r="I40" i="28" s="1"/>
  <c r="H11" i="20"/>
  <c r="I11" i="20" s="1"/>
  <c r="H6" i="20"/>
  <c r="I6" i="20" s="1"/>
  <c r="H25" i="17"/>
  <c r="I25" i="17" s="1"/>
  <c r="H27" i="51"/>
  <c r="I27" i="51" s="1"/>
  <c r="K27" i="51" s="1"/>
  <c r="H39" i="25"/>
  <c r="I39" i="25" s="1"/>
  <c r="K39" i="25" s="1"/>
  <c r="H34" i="25"/>
  <c r="I34" i="25" s="1"/>
  <c r="K34" i="25" s="1"/>
  <c r="H12" i="25"/>
  <c r="I12" i="25" s="1"/>
  <c r="H40" i="22"/>
  <c r="I40" i="22" s="1"/>
  <c r="K40" i="22" s="1"/>
  <c r="H22" i="40"/>
  <c r="I22" i="40" s="1"/>
  <c r="H12" i="40"/>
  <c r="I12" i="40" s="1"/>
  <c r="K12" i="40" s="1"/>
  <c r="H32" i="40"/>
  <c r="I32" i="40" s="1"/>
  <c r="K32" i="40" s="1"/>
  <c r="H35" i="39"/>
  <c r="I35" i="39" s="1"/>
  <c r="K35" i="39" s="1"/>
  <c r="H9" i="39"/>
  <c r="I9" i="39" s="1"/>
  <c r="H5" i="35"/>
  <c r="H34" i="35"/>
  <c r="I34" i="35" s="1"/>
  <c r="H8" i="50"/>
  <c r="I8" i="50" s="1"/>
  <c r="H15" i="50"/>
  <c r="I15" i="50" s="1"/>
  <c r="H25" i="21"/>
  <c r="I25" i="21" s="1"/>
  <c r="K25" i="21" s="1"/>
  <c r="H24" i="21"/>
  <c r="I24" i="21" s="1"/>
  <c r="H40" i="19"/>
  <c r="I40" i="19" s="1"/>
  <c r="K40" i="19" s="1"/>
  <c r="H41" i="19"/>
  <c r="I41" i="19" s="1"/>
  <c r="H20" i="19"/>
  <c r="I20" i="19" s="1"/>
  <c r="H33" i="28"/>
  <c r="I33" i="28" s="1"/>
  <c r="H38" i="28"/>
  <c r="I38" i="28" s="1"/>
  <c r="H32" i="28"/>
  <c r="I32" i="28" s="1"/>
  <c r="H25" i="20"/>
  <c r="I25" i="20" s="1"/>
  <c r="H30" i="20"/>
  <c r="I30" i="20" s="1"/>
  <c r="H38" i="17"/>
  <c r="I38" i="17" s="1"/>
  <c r="H8" i="28"/>
  <c r="I8" i="28" s="1"/>
  <c r="H9" i="20"/>
  <c r="I9" i="20" s="1"/>
  <c r="H32" i="20"/>
  <c r="I32" i="20" s="1"/>
  <c r="H12" i="17"/>
  <c r="I12" i="17" s="1"/>
  <c r="H31" i="25"/>
  <c r="I31" i="25" s="1"/>
  <c r="K31" i="25" s="1"/>
  <c r="H10" i="25"/>
  <c r="I10" i="25" s="1"/>
  <c r="K10" i="25" s="1"/>
  <c r="H17" i="22"/>
  <c r="I17" i="22" s="1"/>
  <c r="K17" i="22" s="1"/>
  <c r="H9" i="28"/>
  <c r="I9" i="28" s="1"/>
  <c r="K9" i="28" s="1"/>
  <c r="H23" i="20"/>
  <c r="I23" i="20" s="1"/>
  <c r="H24" i="17"/>
  <c r="I24" i="17" s="1"/>
  <c r="H8" i="51"/>
  <c r="I8" i="51" s="1"/>
  <c r="H22" i="22"/>
  <c r="I22" i="22" s="1"/>
  <c r="K22" i="22" s="1"/>
  <c r="H18" i="40"/>
  <c r="I18" i="40" s="1"/>
  <c r="H7" i="40"/>
  <c r="I7" i="40" s="1"/>
  <c r="K7" i="40" s="1"/>
  <c r="H31" i="39"/>
  <c r="I31" i="39" s="1"/>
  <c r="H36" i="39"/>
  <c r="I36" i="39" s="1"/>
  <c r="K36" i="39" s="1"/>
  <c r="H11" i="35"/>
  <c r="I11" i="35" s="1"/>
  <c r="H40" i="50"/>
  <c r="I40" i="50" s="1"/>
  <c r="H32" i="50"/>
  <c r="I32" i="50" s="1"/>
  <c r="H19" i="19"/>
  <c r="I19" i="19" s="1"/>
  <c r="H6" i="19"/>
  <c r="I6" i="19" s="1"/>
  <c r="H26" i="28"/>
  <c r="I26" i="28" s="1"/>
  <c r="K26" i="28" s="1"/>
  <c r="H25" i="51"/>
  <c r="I25" i="51" s="1"/>
  <c r="H9" i="25"/>
  <c r="I9" i="25" s="1"/>
  <c r="K9" i="25" s="1"/>
  <c r="H31" i="22"/>
  <c r="I31" i="22" s="1"/>
  <c r="H14" i="22"/>
  <c r="I14" i="22" s="1"/>
  <c r="H17" i="40"/>
  <c r="I17" i="40" s="1"/>
  <c r="K17" i="40" s="1"/>
  <c r="H15" i="40"/>
  <c r="I15" i="40" s="1"/>
  <c r="H12" i="39"/>
  <c r="I12" i="39" s="1"/>
  <c r="K12" i="39" s="1"/>
  <c r="H7" i="39"/>
  <c r="I7" i="39" s="1"/>
  <c r="K7" i="39" s="1"/>
  <c r="H13" i="35"/>
  <c r="I13" i="35" s="1"/>
  <c r="H29" i="50"/>
  <c r="I29" i="50" s="1"/>
  <c r="H13" i="50"/>
  <c r="I13" i="50" s="1"/>
  <c r="H33" i="21"/>
  <c r="I33" i="21" s="1"/>
  <c r="H23" i="21"/>
  <c r="I23" i="21" s="1"/>
  <c r="H33" i="19"/>
  <c r="I33" i="19" s="1"/>
  <c r="H30" i="19"/>
  <c r="I30" i="19" s="1"/>
  <c r="H7" i="26"/>
  <c r="I7" i="26" s="1"/>
  <c r="H23" i="28"/>
  <c r="I23" i="28" s="1"/>
  <c r="H39" i="20"/>
  <c r="I39" i="20" s="1"/>
  <c r="K39" i="20" s="1"/>
  <c r="H16" i="17"/>
  <c r="I16" i="17" s="1"/>
  <c r="H15" i="17"/>
  <c r="I15" i="17" s="1"/>
  <c r="H33" i="17"/>
  <c r="I33" i="17" s="1"/>
  <c r="H5" i="51"/>
  <c r="H43" i="51"/>
  <c r="I43" i="51" s="1"/>
  <c r="H17" i="51"/>
  <c r="I17" i="51" s="1"/>
  <c r="K17" i="51" s="1"/>
  <c r="H10" i="51"/>
  <c r="I10" i="51" s="1"/>
  <c r="H9" i="51"/>
  <c r="I9" i="51" s="1"/>
  <c r="K9" i="51" s="1"/>
  <c r="H30" i="35"/>
  <c r="I30" i="35" s="1"/>
  <c r="H32" i="35"/>
  <c r="I32" i="35" s="1"/>
  <c r="H43" i="17"/>
  <c r="I43" i="17" s="1"/>
  <c r="H41" i="17"/>
  <c r="I41" i="17" s="1"/>
  <c r="H29" i="17"/>
  <c r="I29" i="17" s="1"/>
  <c r="H6" i="17"/>
  <c r="I6" i="17" s="1"/>
  <c r="H37" i="35"/>
  <c r="I37" i="35" s="1"/>
  <c r="H25" i="35"/>
  <c r="I25" i="35" s="1"/>
  <c r="K25" i="35" s="1"/>
  <c r="H24" i="35"/>
  <c r="I24" i="35" s="1"/>
  <c r="H14" i="51"/>
  <c r="I14" i="51" s="1"/>
  <c r="H20" i="51"/>
  <c r="I20" i="51" s="1"/>
  <c r="K20" i="51" s="1"/>
  <c r="H12" i="51"/>
  <c r="I12" i="51" s="1"/>
  <c r="K12" i="51" s="1"/>
  <c r="H39" i="26"/>
  <c r="I39" i="26" s="1"/>
  <c r="H11" i="17"/>
  <c r="I11" i="17" s="1"/>
  <c r="K11" i="17" s="1"/>
  <c r="H30" i="17"/>
  <c r="I30" i="17" s="1"/>
  <c r="H13" i="8"/>
  <c r="I13" i="8" s="1"/>
  <c r="K13" i="8" s="1"/>
  <c r="H10" i="8"/>
  <c r="I10" i="8" s="1"/>
  <c r="H22" i="51"/>
  <c r="I22" i="51" s="1"/>
  <c r="H11" i="51"/>
  <c r="I11" i="51" s="1"/>
  <c r="K11" i="51" s="1"/>
  <c r="H24" i="51"/>
  <c r="I24" i="51" s="1"/>
  <c r="H19" i="22"/>
  <c r="I19" i="22" s="1"/>
  <c r="H38" i="22"/>
  <c r="I38" i="22" s="1"/>
  <c r="H5" i="33"/>
  <c r="H30" i="33"/>
  <c r="I30" i="33" s="1"/>
  <c r="K30" i="33" s="1"/>
  <c r="H25" i="33"/>
  <c r="I25" i="33" s="1"/>
  <c r="H38" i="31"/>
  <c r="I38" i="31" s="1"/>
  <c r="H7" i="41"/>
  <c r="I7" i="41" s="1"/>
  <c r="H13" i="41"/>
  <c r="I13" i="41" s="1"/>
  <c r="H17" i="35"/>
  <c r="I17" i="35" s="1"/>
  <c r="H29" i="35"/>
  <c r="I29" i="35" s="1"/>
  <c r="K29" i="35" s="1"/>
  <c r="H21" i="26"/>
  <c r="I21" i="26" s="1"/>
  <c r="H20" i="26"/>
  <c r="I20" i="26" s="1"/>
  <c r="H27" i="17"/>
  <c r="I27" i="17" s="1"/>
  <c r="H22" i="17"/>
  <c r="I22" i="17" s="1"/>
  <c r="H27" i="8"/>
  <c r="I27" i="8" s="1"/>
  <c r="H34" i="8"/>
  <c r="I34" i="8" s="1"/>
  <c r="H30" i="51"/>
  <c r="I30" i="51" s="1"/>
  <c r="K30" i="51" s="1"/>
  <c r="H41" i="51"/>
  <c r="I41" i="51" s="1"/>
  <c r="K41" i="51" s="1"/>
  <c r="H34" i="51"/>
  <c r="I34" i="51" s="1"/>
  <c r="H33" i="22"/>
  <c r="I33" i="22" s="1"/>
  <c r="K33" i="22" s="1"/>
  <c r="H30" i="22"/>
  <c r="I30" i="22" s="1"/>
  <c r="H13" i="40"/>
  <c r="I13" i="40" s="1"/>
  <c r="H11" i="40"/>
  <c r="I11" i="40" s="1"/>
  <c r="H40" i="40"/>
  <c r="I40" i="40" s="1"/>
  <c r="H31" i="42"/>
  <c r="I31" i="42" s="1"/>
  <c r="H23" i="39"/>
  <c r="I23" i="39" s="1"/>
  <c r="K23" i="39" s="1"/>
  <c r="H29" i="39"/>
  <c r="I29" i="39" s="1"/>
  <c r="H40" i="33"/>
  <c r="I40" i="33" s="1"/>
  <c r="K40" i="33" s="1"/>
  <c r="H22" i="33"/>
  <c r="I22" i="33" s="1"/>
  <c r="H39" i="33"/>
  <c r="I39" i="33" s="1"/>
  <c r="H11" i="31"/>
  <c r="I11" i="31" s="1"/>
  <c r="H37" i="41"/>
  <c r="I37" i="41" s="1"/>
  <c r="K37" i="41" s="1"/>
  <c r="H23" i="41"/>
  <c r="I23" i="41" s="1"/>
  <c r="H19" i="35"/>
  <c r="I19" i="35" s="1"/>
  <c r="K19" i="35" s="1"/>
  <c r="H9" i="35"/>
  <c r="I9" i="35" s="1"/>
  <c r="H11" i="32"/>
  <c r="I11" i="32" s="1"/>
  <c r="K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H18" i="8"/>
  <c r="I18" i="8" s="1"/>
  <c r="H23" i="17"/>
  <c r="I23" i="17" s="1"/>
  <c r="H26" i="17"/>
  <c r="I26" i="17" s="1"/>
  <c r="K26" i="17" s="1"/>
  <c r="H13" i="44"/>
  <c r="I13" i="44" s="1"/>
  <c r="K13" i="44" s="1"/>
  <c r="H38" i="51"/>
  <c r="I38" i="51" s="1"/>
  <c r="H7" i="51"/>
  <c r="I7" i="51" s="1"/>
  <c r="K7" i="51" s="1"/>
  <c r="H36" i="51"/>
  <c r="I36" i="51" s="1"/>
  <c r="K36" i="51" s="1"/>
  <c r="H37" i="17"/>
  <c r="I37" i="17" s="1"/>
  <c r="H10" i="17"/>
  <c r="I10" i="17" s="1"/>
  <c r="K10" i="17" s="1"/>
  <c r="H13" i="26"/>
  <c r="I13" i="26" s="1"/>
  <c r="H36" i="26"/>
  <c r="I36" i="26" s="1"/>
  <c r="K36" i="26" s="1"/>
  <c r="H5" i="17"/>
  <c r="H21" i="17"/>
  <c r="I21" i="17" s="1"/>
  <c r="H18" i="17"/>
  <c r="I18" i="17" s="1"/>
  <c r="H29" i="44"/>
  <c r="I29" i="44" s="1"/>
  <c r="K29" i="44" s="1"/>
  <c r="H23" i="51"/>
  <c r="I23" i="51" s="1"/>
  <c r="H16" i="51"/>
  <c r="I16" i="51" s="1"/>
  <c r="K16" i="51" s="1"/>
  <c r="H31" i="51"/>
  <c r="I31" i="51" s="1"/>
  <c r="K31" i="51" s="1"/>
  <c r="H28" i="51"/>
  <c r="I28" i="51" s="1"/>
  <c r="K28" i="51" s="1"/>
  <c r="H18" i="33"/>
  <c r="I18" i="33" s="1"/>
  <c r="H17" i="33"/>
  <c r="I17" i="33" s="1"/>
  <c r="K17" i="33" s="1"/>
  <c r="H43" i="33"/>
  <c r="I43" i="33" s="1"/>
  <c r="K43" i="33" s="1"/>
  <c r="H10" i="31"/>
  <c r="I10" i="31" s="1"/>
  <c r="H39" i="41"/>
  <c r="I39" i="41" s="1"/>
  <c r="H22" i="35"/>
  <c r="I22" i="35" s="1"/>
  <c r="H18" i="44"/>
  <c r="I18" i="44" s="1"/>
  <c r="K18" i="44" s="1"/>
  <c r="H18" i="35"/>
  <c r="I18" i="35" s="1"/>
  <c r="K18" i="35" s="1"/>
  <c r="H15" i="35"/>
  <c r="I15" i="35" s="1"/>
  <c r="K15" i="35" s="1"/>
  <c r="H25" i="22"/>
  <c r="I25" i="22" s="1"/>
  <c r="K25" i="22" s="1"/>
  <c r="H16" i="22"/>
  <c r="I16" i="22" s="1"/>
  <c r="K16" i="22" s="1"/>
  <c r="H34" i="22"/>
  <c r="I34" i="22" s="1"/>
  <c r="K34" i="22" s="1"/>
  <c r="H23" i="35"/>
  <c r="I23" i="35" s="1"/>
  <c r="H43" i="26"/>
  <c r="I43" i="26" s="1"/>
  <c r="H22" i="26"/>
  <c r="I22" i="26" s="1"/>
  <c r="H40" i="17"/>
  <c r="I40" i="17" s="1"/>
  <c r="K40" i="17" s="1"/>
  <c r="H35" i="17"/>
  <c r="I35" i="17" s="1"/>
  <c r="K35" i="17" s="1"/>
  <c r="H36" i="17"/>
  <c r="I36" i="17" s="1"/>
  <c r="H9" i="8"/>
  <c r="I9" i="8" s="1"/>
  <c r="H6" i="8"/>
  <c r="I6" i="8" s="1"/>
  <c r="H39" i="51"/>
  <c r="I39" i="51" s="1"/>
  <c r="H39" i="22"/>
  <c r="I39" i="22" s="1"/>
  <c r="K39" i="22" s="1"/>
  <c r="H24" i="22"/>
  <c r="I24" i="22" s="1"/>
  <c r="H29" i="40"/>
  <c r="I29" i="40" s="1"/>
  <c r="K29" i="40" s="1"/>
  <c r="H39" i="42"/>
  <c r="I39" i="42" s="1"/>
  <c r="K39" i="42" s="1"/>
  <c r="H20" i="39"/>
  <c r="I20" i="39" s="1"/>
  <c r="H22" i="39"/>
  <c r="I22" i="39" s="1"/>
  <c r="H26" i="33"/>
  <c r="I26" i="33" s="1"/>
  <c r="H10" i="52"/>
  <c r="I10" i="52" s="1"/>
  <c r="H15" i="41"/>
  <c r="I15" i="41" s="1"/>
  <c r="H14" i="41"/>
  <c r="I14" i="41" s="1"/>
  <c r="K14" i="41" s="1"/>
  <c r="H6" i="35"/>
  <c r="I6" i="35" s="1"/>
  <c r="H31" i="35"/>
  <c r="I31" i="35" s="1"/>
  <c r="H9" i="32"/>
  <c r="I9" i="32" s="1"/>
  <c r="H28" i="32"/>
  <c r="I28" i="32" s="1"/>
  <c r="H7" i="29"/>
  <c r="I7" i="29" s="1"/>
  <c r="K7" i="29" s="1"/>
  <c r="H43" i="29"/>
  <c r="I43" i="29" s="1"/>
  <c r="H28" i="29"/>
  <c r="I28" i="29" s="1"/>
  <c r="H37" i="50"/>
  <c r="I37" i="50" s="1"/>
  <c r="H29" i="19"/>
  <c r="I29" i="19" s="1"/>
  <c r="K29" i="19" s="1"/>
  <c r="H11" i="26"/>
  <c r="I11" i="26" s="1"/>
  <c r="K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K36" i="31" s="1"/>
  <c r="H12" i="38"/>
  <c r="I12" i="38" s="1"/>
  <c r="H28" i="38"/>
  <c r="I28" i="38" s="1"/>
  <c r="K28" i="38" s="1"/>
  <c r="H6" i="38"/>
  <c r="I6" i="38" s="1"/>
  <c r="H18" i="36"/>
  <c r="I18" i="36" s="1"/>
  <c r="K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K20" i="31" s="1"/>
  <c r="H10" i="38"/>
  <c r="I10" i="38" s="1"/>
  <c r="H11" i="38"/>
  <c r="I11" i="38" s="1"/>
  <c r="H29" i="26"/>
  <c r="I29" i="26" s="1"/>
  <c r="H23" i="26"/>
  <c r="I23" i="26" s="1"/>
  <c r="H12" i="26"/>
  <c r="I12" i="26" s="1"/>
  <c r="H35" i="20"/>
  <c r="I35" i="20" s="1"/>
  <c r="K35" i="20" s="1"/>
  <c r="H42" i="20"/>
  <c r="I42" i="20" s="1"/>
  <c r="H20" i="20"/>
  <c r="I20" i="20" s="1"/>
  <c r="K20" i="20" s="1"/>
  <c r="H35" i="8"/>
  <c r="I35" i="8" s="1"/>
  <c r="H33" i="8"/>
  <c r="I33" i="8" s="1"/>
  <c r="H21" i="44"/>
  <c r="I21" i="44" s="1"/>
  <c r="K21" i="44" s="1"/>
  <c r="H38" i="44"/>
  <c r="I38" i="44" s="1"/>
  <c r="K38" i="44" s="1"/>
  <c r="H40" i="44"/>
  <c r="I40" i="44" s="1"/>
  <c r="K40" i="44" s="1"/>
  <c r="H9" i="36"/>
  <c r="I9" i="36" s="1"/>
  <c r="K9" i="36" s="1"/>
  <c r="H31" i="36"/>
  <c r="I31" i="36" s="1"/>
  <c r="H26" i="38"/>
  <c r="I26" i="38" s="1"/>
  <c r="K26" i="38" s="1"/>
  <c r="H21" i="38"/>
  <c r="I21" i="38" s="1"/>
  <c r="H32" i="31"/>
  <c r="I32" i="31" s="1"/>
  <c r="H27" i="38"/>
  <c r="I27" i="38" s="1"/>
  <c r="H43" i="38"/>
  <c r="I43" i="38" s="1"/>
  <c r="H11" i="44"/>
  <c r="I11" i="44" s="1"/>
  <c r="K11" i="44" s="1"/>
  <c r="H7" i="44"/>
  <c r="I7" i="44" s="1"/>
  <c r="K7" i="44" s="1"/>
  <c r="H19" i="36"/>
  <c r="I19" i="36" s="1"/>
  <c r="K19" i="36" s="1"/>
  <c r="H25" i="36"/>
  <c r="I25" i="36" s="1"/>
  <c r="K25" i="36" s="1"/>
  <c r="H39" i="36"/>
  <c r="I39" i="36" s="1"/>
  <c r="H20" i="36"/>
  <c r="I20" i="36" s="1"/>
  <c r="K20" i="36" s="1"/>
  <c r="H12" i="52"/>
  <c r="I12" i="52" s="1"/>
  <c r="H22" i="52"/>
  <c r="I22" i="52" s="1"/>
  <c r="H25" i="31"/>
  <c r="I25" i="31" s="1"/>
  <c r="H42" i="52"/>
  <c r="I42" i="52" s="1"/>
  <c r="K42" i="52" s="1"/>
  <c r="H14" i="38"/>
  <c r="I14" i="38" s="1"/>
  <c r="H8" i="38"/>
  <c r="I8" i="38" s="1"/>
  <c r="K8" i="38" s="1"/>
  <c r="H41" i="36"/>
  <c r="I41" i="36" s="1"/>
  <c r="H12" i="36"/>
  <c r="I12" i="36" s="1"/>
  <c r="H16" i="36"/>
  <c r="I16" i="36" s="1"/>
  <c r="H15" i="52"/>
  <c r="I15" i="52" s="1"/>
  <c r="K15" i="52" s="1"/>
  <c r="H22" i="31"/>
  <c r="I22" i="31" s="1"/>
  <c r="H29" i="31"/>
  <c r="I29" i="31" s="1"/>
  <c r="H18" i="31"/>
  <c r="I18" i="31" s="1"/>
  <c r="H38" i="36"/>
  <c r="I38" i="36" s="1"/>
  <c r="K38" i="36" s="1"/>
  <c r="H28" i="36"/>
  <c r="I28" i="36" s="1"/>
  <c r="K28" i="36" s="1"/>
  <c r="H24" i="36"/>
  <c r="I24" i="36" s="1"/>
  <c r="H26" i="52"/>
  <c r="I26" i="52" s="1"/>
  <c r="K26" i="52" s="1"/>
  <c r="H31" i="52"/>
  <c r="I31" i="52" s="1"/>
  <c r="H14" i="31"/>
  <c r="I14" i="31" s="1"/>
  <c r="H7" i="31"/>
  <c r="I7" i="31" s="1"/>
  <c r="K7" i="31" s="1"/>
  <c r="H38" i="35"/>
  <c r="I38" i="35" s="1"/>
  <c r="K38" i="35" s="1"/>
  <c r="H41" i="35"/>
  <c r="I41" i="35" s="1"/>
  <c r="K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K24" i="38" s="1"/>
  <c r="H26" i="44"/>
  <c r="I26" i="44" s="1"/>
  <c r="K26" i="44" s="1"/>
  <c r="H30" i="36"/>
  <c r="I30" i="36" s="1"/>
  <c r="K30" i="36" s="1"/>
  <c r="H11" i="36"/>
  <c r="I11" i="36" s="1"/>
  <c r="K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K7" i="38" s="1"/>
  <c r="H17" i="38"/>
  <c r="I17" i="38" s="1"/>
  <c r="K17" i="38" s="1"/>
  <c r="H43" i="36"/>
  <c r="I43" i="36" s="1"/>
  <c r="H23" i="52"/>
  <c r="I23" i="52" s="1"/>
  <c r="K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H22" i="36"/>
  <c r="I22" i="36" s="1"/>
  <c r="K22" i="36" s="1"/>
  <c r="H26" i="36"/>
  <c r="I26" i="36" s="1"/>
  <c r="H24" i="52"/>
  <c r="I24" i="52" s="1"/>
  <c r="K24" i="52" s="1"/>
  <c r="H21" i="52"/>
  <c r="I21" i="52" s="1"/>
  <c r="H13" i="31"/>
  <c r="I13" i="31" s="1"/>
  <c r="H8" i="31"/>
  <c r="I8" i="31" s="1"/>
  <c r="H30" i="38"/>
  <c r="I30" i="38" s="1"/>
  <c r="K30" i="38" s="1"/>
  <c r="H37" i="38"/>
  <c r="I37" i="38" s="1"/>
  <c r="K37" i="38" s="1"/>
  <c r="H33" i="38"/>
  <c r="I33" i="38" s="1"/>
  <c r="K33" i="38" s="1"/>
  <c r="H9" i="38"/>
  <c r="I9" i="38" s="1"/>
  <c r="H17" i="36"/>
  <c r="I17" i="36" s="1"/>
  <c r="K17" i="36" s="1"/>
  <c r="H13" i="52"/>
  <c r="I13" i="52" s="1"/>
  <c r="H15" i="31"/>
  <c r="I15" i="31" s="1"/>
  <c r="H21" i="35"/>
  <c r="I21" i="35" s="1"/>
  <c r="H14" i="35"/>
  <c r="I14" i="35" s="1"/>
  <c r="K14" i="35" s="1"/>
  <c r="H19" i="32"/>
  <c r="I19" i="32" s="1"/>
  <c r="K19" i="32" s="1"/>
  <c r="H21" i="29"/>
  <c r="I21" i="29" s="1"/>
  <c r="K21" i="29" s="1"/>
  <c r="H35" i="29"/>
  <c r="I35" i="29" s="1"/>
  <c r="H29" i="38"/>
  <c r="I29" i="38" s="1"/>
  <c r="H18" i="38"/>
  <c r="I18" i="38" s="1"/>
  <c r="H41" i="38"/>
  <c r="I41" i="38" s="1"/>
  <c r="H34" i="26"/>
  <c r="I34" i="26" s="1"/>
  <c r="H19" i="20"/>
  <c r="I19" i="20" s="1"/>
  <c r="H31" i="20"/>
  <c r="I31" i="20" s="1"/>
  <c r="H13" i="17"/>
  <c r="I13" i="17" s="1"/>
  <c r="H16" i="8"/>
  <c r="I16" i="8" s="1"/>
  <c r="H7" i="8"/>
  <c r="I7" i="8" s="1"/>
  <c r="K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H41" i="42"/>
  <c r="I41" i="42" s="1"/>
  <c r="K41" i="42" s="1"/>
  <c r="H40" i="52"/>
  <c r="I40" i="52" s="1"/>
  <c r="H33" i="52"/>
  <c r="I33" i="52" s="1"/>
  <c r="K33" i="52" s="1"/>
  <c r="H14" i="52"/>
  <c r="I14" i="52" s="1"/>
  <c r="H39" i="52"/>
  <c r="I39" i="52" s="1"/>
  <c r="K39" i="52" s="1"/>
  <c r="H43" i="52"/>
  <c r="I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K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K16" i="30" s="1"/>
  <c r="H26" i="30"/>
  <c r="I26" i="30" s="1"/>
  <c r="K26" i="30" s="1"/>
  <c r="H22" i="43"/>
  <c r="I22" i="43" s="1"/>
  <c r="K22" i="43" s="1"/>
  <c r="H25" i="43"/>
  <c r="I25" i="43" s="1"/>
  <c r="H13" i="43"/>
  <c r="I13" i="43" s="1"/>
  <c r="K13" i="43" s="1"/>
  <c r="H21" i="43"/>
  <c r="I21" i="43" s="1"/>
  <c r="K21" i="43" s="1"/>
  <c r="H31" i="43"/>
  <c r="I31" i="43" s="1"/>
  <c r="K31" i="43" s="1"/>
  <c r="H32" i="23"/>
  <c r="I32" i="23" s="1"/>
  <c r="K32" i="23" s="1"/>
  <c r="H38" i="15"/>
  <c r="I38" i="15" s="1"/>
  <c r="K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K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H40" i="43"/>
  <c r="I40" i="43" s="1"/>
  <c r="K40" i="43" s="1"/>
  <c r="H43" i="43"/>
  <c r="I43" i="43" s="1"/>
  <c r="K43" i="43" s="1"/>
  <c r="H15" i="43"/>
  <c r="I15" i="43" s="1"/>
  <c r="K15" i="43" s="1"/>
  <c r="H6" i="43"/>
  <c r="I6" i="43" s="1"/>
  <c r="H5" i="23"/>
  <c r="I5" i="23" s="1"/>
  <c r="H27" i="34"/>
  <c r="I27" i="34" s="1"/>
  <c r="K27" i="34" s="1"/>
  <c r="H23" i="15"/>
  <c r="I23" i="15" s="1"/>
  <c r="H16" i="15"/>
  <c r="I16" i="15" s="1"/>
  <c r="H23" i="12"/>
  <c r="I23" i="12" s="1"/>
  <c r="K23" i="12" s="1"/>
  <c r="H19" i="12"/>
  <c r="I19" i="12" s="1"/>
  <c r="K19" i="12" s="1"/>
  <c r="H21" i="12"/>
  <c r="I21" i="12" s="1"/>
  <c r="K21" i="12" s="1"/>
  <c r="H13" i="12"/>
  <c r="I13" i="12" s="1"/>
  <c r="K13" i="12" s="1"/>
  <c r="H31" i="12"/>
  <c r="I31" i="12" s="1"/>
  <c r="K31" i="12" s="1"/>
  <c r="H15" i="12"/>
  <c r="I15" i="12" s="1"/>
  <c r="K15" i="12" s="1"/>
  <c r="H43" i="12"/>
  <c r="I43" i="12" s="1"/>
  <c r="K43" i="12" s="1"/>
  <c r="H17" i="12"/>
  <c r="I17" i="12" s="1"/>
  <c r="K17" i="12" s="1"/>
  <c r="H33" i="12"/>
  <c r="I33" i="12" s="1"/>
  <c r="H22" i="12"/>
  <c r="I22" i="12" s="1"/>
  <c r="K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K19" i="43" s="1"/>
  <c r="H42" i="43"/>
  <c r="I42" i="43" s="1"/>
  <c r="K42" i="43" s="1"/>
  <c r="H10" i="43"/>
  <c r="I10" i="43" s="1"/>
  <c r="H5" i="43"/>
  <c r="H18" i="43"/>
  <c r="I18" i="43" s="1"/>
  <c r="H17" i="43"/>
  <c r="I17" i="43" s="1"/>
  <c r="K17" i="43" s="1"/>
  <c r="H14" i="43"/>
  <c r="I14" i="43" s="1"/>
  <c r="H36" i="43"/>
  <c r="I36" i="43" s="1"/>
  <c r="K36" i="43" s="1"/>
  <c r="H27" i="43"/>
  <c r="I27" i="43" s="1"/>
  <c r="H12" i="43"/>
  <c r="I12" i="43" s="1"/>
  <c r="K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K35" i="34" s="1"/>
  <c r="H32" i="34"/>
  <c r="I32" i="34" s="1"/>
  <c r="H26" i="34"/>
  <c r="I26" i="34" s="1"/>
  <c r="H33" i="15"/>
  <c r="I33" i="15" s="1"/>
  <c r="K33" i="15" s="1"/>
  <c r="H36" i="15"/>
  <c r="I36" i="15" s="1"/>
  <c r="H25" i="23"/>
  <c r="I25" i="23" s="1"/>
  <c r="H30" i="23"/>
  <c r="I30" i="23" s="1"/>
  <c r="K30" i="23" s="1"/>
  <c r="H17" i="34"/>
  <c r="I17" i="34" s="1"/>
  <c r="H29" i="34"/>
  <c r="I29" i="34" s="1"/>
  <c r="K29" i="34" s="1"/>
  <c r="H23" i="34"/>
  <c r="I23" i="34" s="1"/>
  <c r="H24" i="34"/>
  <c r="I24" i="34" s="1"/>
  <c r="K24" i="34" s="1"/>
  <c r="H20" i="34"/>
  <c r="I20" i="34" s="1"/>
  <c r="H17" i="15"/>
  <c r="I17" i="15" s="1"/>
  <c r="K17" i="15" s="1"/>
  <c r="H39" i="15"/>
  <c r="I39" i="15" s="1"/>
  <c r="H37" i="15"/>
  <c r="I37" i="15" s="1"/>
  <c r="K37" i="15" s="1"/>
  <c r="H18" i="15"/>
  <c r="I18" i="15" s="1"/>
  <c r="H5" i="15"/>
  <c r="I5" i="15" s="1"/>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H42" i="34"/>
  <c r="I42" i="34" s="1"/>
  <c r="H10" i="34"/>
  <c r="I10" i="34" s="1"/>
  <c r="H13" i="15"/>
  <c r="I13" i="15" s="1"/>
  <c r="K13" i="15" s="1"/>
  <c r="H31" i="15"/>
  <c r="I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H17" i="23"/>
  <c r="I17" i="23" s="1"/>
  <c r="H19" i="23"/>
  <c r="I19" i="23" s="1"/>
  <c r="K19" i="23" s="1"/>
  <c r="H29" i="23"/>
  <c r="I29" i="23" s="1"/>
  <c r="H38" i="23"/>
  <c r="I38" i="23" s="1"/>
  <c r="H18" i="23"/>
  <c r="I18" i="23" s="1"/>
  <c r="K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14" i="51"/>
  <c r="K23" i="51"/>
  <c r="K39" i="51"/>
  <c r="K43" i="51"/>
  <c r="K29" i="51"/>
  <c r="K42" i="51"/>
  <c r="K32" i="51"/>
  <c r="K21" i="51"/>
  <c r="K34" i="51"/>
  <c r="K37" i="51"/>
  <c r="K22" i="51"/>
  <c r="K38" i="51"/>
  <c r="K15" i="51"/>
  <c r="K6" i="51"/>
  <c r="K26" i="51"/>
  <c r="K10" i="51"/>
  <c r="K40" i="51"/>
  <c r="K8" i="51"/>
  <c r="K25" i="51"/>
  <c r="K19" i="51"/>
  <c r="K18"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11" i="25"/>
  <c r="K29" i="25"/>
  <c r="K13" i="25"/>
  <c r="K17" i="25"/>
  <c r="K14" i="25"/>
  <c r="K32" i="25"/>
  <c r="K38" i="25"/>
  <c r="K30" i="25"/>
  <c r="K8" i="25"/>
  <c r="K28" i="25"/>
  <c r="K12" i="25"/>
  <c r="K23" i="22"/>
  <c r="K27" i="22"/>
  <c r="K7" i="22"/>
  <c r="K35" i="22"/>
  <c r="K19" i="22"/>
  <c r="K32" i="22"/>
  <c r="K20" i="22"/>
  <c r="K28" i="22"/>
  <c r="K38" i="22"/>
  <c r="K6" i="22"/>
  <c r="K18" i="22"/>
  <c r="K35" i="12"/>
  <c r="K10" i="12"/>
  <c r="K40" i="12"/>
  <c r="K22" i="40"/>
  <c r="K19" i="40"/>
  <c r="I5" i="40"/>
  <c r="K41" i="40"/>
  <c r="K27" i="40"/>
  <c r="K6" i="40"/>
  <c r="K34" i="40"/>
  <c r="K25" i="40"/>
  <c r="K42" i="40"/>
  <c r="K21" i="40"/>
  <c r="K43" i="40"/>
  <c r="K26" i="40"/>
  <c r="K23" i="40"/>
  <c r="K39" i="40"/>
  <c r="K16" i="40"/>
  <c r="K15" i="30"/>
  <c r="K9" i="30"/>
  <c r="K39" i="30"/>
  <c r="K24" i="30"/>
  <c r="K22" i="30"/>
  <c r="K42" i="30"/>
  <c r="K30" i="42"/>
  <c r="K36" i="42"/>
  <c r="K12" i="42"/>
  <c r="K42" i="42"/>
  <c r="K29" i="42"/>
  <c r="K34" i="42"/>
  <c r="K23" i="42"/>
  <c r="K6" i="42"/>
  <c r="K28" i="42"/>
  <c r="K31" i="42"/>
  <c r="K8" i="42"/>
  <c r="K24" i="42"/>
  <c r="K40" i="42"/>
  <c r="K17" i="42"/>
  <c r="K33" i="42"/>
  <c r="K20" i="39"/>
  <c r="K42" i="39"/>
  <c r="K30" i="39"/>
  <c r="K34" i="39"/>
  <c r="K22" i="39"/>
  <c r="K13" i="39"/>
  <c r="K43" i="39"/>
  <c r="K26" i="39"/>
  <c r="K29" i="39"/>
  <c r="K8" i="39"/>
  <c r="K24" i="39"/>
  <c r="K40" i="39"/>
  <c r="K17" i="39"/>
  <c r="K33" i="39"/>
  <c r="K6" i="39"/>
  <c r="K10" i="36"/>
  <c r="K6" i="36"/>
  <c r="K33" i="36"/>
  <c r="K36" i="36"/>
  <c r="K31" i="36"/>
  <c r="K24" i="36"/>
  <c r="I5" i="33"/>
  <c r="K24" i="33"/>
  <c r="K12" i="33"/>
  <c r="K18" i="33"/>
  <c r="K8" i="33"/>
  <c r="K16" i="33"/>
  <c r="K32" i="33"/>
  <c r="K10" i="33"/>
  <c r="K14" i="33"/>
  <c r="K29" i="33"/>
  <c r="K33" i="33"/>
  <c r="K9" i="33"/>
  <c r="K37" i="33"/>
  <c r="K7" i="33"/>
  <c r="K25" i="33"/>
  <c r="K11" i="33"/>
  <c r="K27" i="33"/>
  <c r="K10" i="52"/>
  <c r="K27" i="52"/>
  <c r="K35" i="52"/>
  <c r="K13" i="52"/>
  <c r="K19" i="52"/>
  <c r="K22" i="52"/>
  <c r="K11" i="52"/>
  <c r="K21" i="52"/>
  <c r="K26" i="43"/>
  <c r="K25" i="43"/>
  <c r="K41" i="43"/>
  <c r="K20" i="43"/>
  <c r="K6" i="43"/>
  <c r="K30" i="31"/>
  <c r="K14" i="31"/>
  <c r="K9" i="31"/>
  <c r="K11" i="31"/>
  <c r="K15" i="31"/>
  <c r="K25" i="31"/>
  <c r="K39" i="31"/>
  <c r="K16" i="31"/>
  <c r="K32" i="31"/>
  <c r="K15" i="41"/>
  <c r="K26" i="41"/>
  <c r="K29" i="41"/>
  <c r="K34" i="41"/>
  <c r="K18" i="41"/>
  <c r="K36" i="41"/>
  <c r="K27" i="41"/>
  <c r="I5" i="41"/>
  <c r="K31" i="41"/>
  <c r="K20" i="41"/>
  <c r="K42" i="41"/>
  <c r="K23" i="41"/>
  <c r="K8" i="41"/>
  <c r="K24" i="41"/>
  <c r="K40" i="41"/>
  <c r="K17" i="41"/>
  <c r="K33" i="41"/>
  <c r="K6" i="41"/>
  <c r="K21" i="35"/>
  <c r="K17" i="35"/>
  <c r="I5" i="35"/>
  <c r="K40" i="35"/>
  <c r="K6" i="35"/>
  <c r="K12" i="35"/>
  <c r="K8" i="35"/>
  <c r="K11" i="35"/>
  <c r="K13" i="35"/>
  <c r="K31" i="35"/>
  <c r="K43" i="35"/>
  <c r="K36" i="35"/>
  <c r="K32" i="35"/>
  <c r="K16" i="35"/>
  <c r="K25" i="32"/>
  <c r="K39" i="32"/>
  <c r="K41" i="32"/>
  <c r="K43" i="32"/>
  <c r="K23" i="32"/>
  <c r="K17" i="32"/>
  <c r="K35" i="32"/>
  <c r="K14" i="32"/>
  <c r="K40" i="32"/>
  <c r="K28" i="32"/>
  <c r="K38" i="32"/>
  <c r="K30" i="32"/>
  <c r="K22" i="32"/>
  <c r="K42" i="32"/>
  <c r="K26" i="32"/>
  <c r="K23" i="23"/>
  <c r="K25" i="23"/>
  <c r="K17" i="23"/>
  <c r="K29" i="23"/>
  <c r="K8" i="23"/>
  <c r="K38" i="23"/>
  <c r="K9" i="29"/>
  <c r="K37" i="29"/>
  <c r="K39" i="29"/>
  <c r="K15" i="29"/>
  <c r="K33" i="29"/>
  <c r="K17" i="29"/>
  <c r="K11" i="29"/>
  <c r="K27" i="29"/>
  <c r="K43" i="29"/>
  <c r="K16" i="29"/>
  <c r="K26" i="29"/>
  <c r="K10" i="29"/>
  <c r="K22" i="29"/>
  <c r="K24" i="29"/>
  <c r="K40" i="29"/>
  <c r="K18" i="29"/>
  <c r="K36" i="29"/>
  <c r="K20" i="29"/>
  <c r="I5" i="50"/>
  <c r="K19" i="50"/>
  <c r="K40" i="50"/>
  <c r="K26" i="50"/>
  <c r="K43" i="50"/>
  <c r="K34" i="50"/>
  <c r="K21" i="50"/>
  <c r="K8" i="50"/>
  <c r="K36" i="50"/>
  <c r="K27" i="50"/>
  <c r="K10" i="50"/>
  <c r="K32" i="50"/>
  <c r="K13" i="50"/>
  <c r="K35" i="50"/>
  <c r="K15" i="50"/>
  <c r="K31" i="50"/>
  <c r="K6" i="50"/>
  <c r="K16" i="50"/>
  <c r="K17" i="21"/>
  <c r="K21" i="21"/>
  <c r="I5" i="21"/>
  <c r="K13" i="21"/>
  <c r="K43" i="21"/>
  <c r="K27" i="21"/>
  <c r="K11" i="21"/>
  <c r="K31" i="21"/>
  <c r="K15" i="21"/>
  <c r="K24" i="21"/>
  <c r="K16" i="21"/>
  <c r="K8" i="21"/>
  <c r="K38" i="21"/>
  <c r="K30" i="21"/>
  <c r="K22" i="21"/>
  <c r="K14" i="21"/>
  <c r="K6" i="21"/>
  <c r="K24" i="19"/>
  <c r="K8" i="19"/>
  <c r="K35" i="19"/>
  <c r="K17" i="19"/>
  <c r="K33" i="19"/>
  <c r="K25" i="19"/>
  <c r="K43" i="19"/>
  <c r="K13" i="19"/>
  <c r="K41" i="19"/>
  <c r="K15" i="19"/>
  <c r="K31" i="19"/>
  <c r="K14" i="19"/>
  <c r="K38" i="19"/>
  <c r="K30" i="19"/>
  <c r="K18" i="19"/>
  <c r="K26" i="19"/>
  <c r="K36" i="19"/>
  <c r="K20" i="19"/>
  <c r="K12" i="38"/>
  <c r="K10" i="38"/>
  <c r="K14" i="38"/>
  <c r="K15" i="38"/>
  <c r="K20" i="38"/>
  <c r="K11" i="38"/>
  <c r="K6" i="38"/>
  <c r="K29" i="26"/>
  <c r="K25" i="26"/>
  <c r="K35" i="26"/>
  <c r="K13" i="26"/>
  <c r="K19" i="26"/>
  <c r="K41" i="26"/>
  <c r="K7" i="26"/>
  <c r="K23" i="26"/>
  <c r="K39" i="26"/>
  <c r="K26"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27" i="28"/>
  <c r="K13" i="28"/>
  <c r="K29" i="28"/>
  <c r="K38" i="28"/>
  <c r="K6" i="28"/>
  <c r="K34" i="28"/>
  <c r="K22"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19" i="34"/>
  <c r="K43" i="34"/>
  <c r="K15" i="34"/>
  <c r="K8" i="34"/>
  <c r="K18" i="34"/>
  <c r="K6" i="15"/>
  <c r="K10" i="15"/>
  <c r="K8" i="15"/>
  <c r="K5" i="44"/>
  <c r="K17" i="20"/>
  <c r="K11" i="20"/>
  <c r="K29" i="20"/>
  <c r="K9" i="20"/>
  <c r="K27" i="20"/>
  <c r="K7" i="20"/>
  <c r="K23" i="20"/>
  <c r="K42" i="20"/>
  <c r="K26" i="20"/>
  <c r="K38" i="20"/>
  <c r="K6" i="20"/>
  <c r="K14" i="20"/>
  <c r="K32" i="20"/>
  <c r="K16" i="20"/>
  <c r="K36" i="20"/>
  <c r="I5" i="17"/>
  <c r="K32" i="17"/>
  <c r="K16" i="17"/>
  <c r="K15" i="17"/>
  <c r="K29" i="17"/>
  <c r="K27" i="17"/>
  <c r="K23" i="17"/>
  <c r="K7" i="17"/>
  <c r="K9" i="17"/>
  <c r="K25" i="17"/>
  <c r="K41" i="17"/>
  <c r="K38" i="17"/>
  <c r="K30" i="17"/>
  <c r="K42" i="17"/>
  <c r="K18" i="17"/>
  <c r="K28" i="17"/>
  <c r="K12" i="17"/>
  <c r="K40" i="8"/>
  <c r="K24" i="8"/>
  <c r="K8" i="8"/>
  <c r="K35" i="8"/>
  <c r="K37"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25" i="25"/>
  <c r="K41" i="25"/>
  <c r="K22" i="25"/>
  <c r="K42" i="25"/>
  <c r="K26" i="25"/>
  <c r="K16" i="25"/>
  <c r="K24" i="25"/>
  <c r="K40" i="25"/>
  <c r="K18" i="25"/>
  <c r="K36" i="25"/>
  <c r="K20" i="25"/>
  <c r="K9" i="22"/>
  <c r="K11" i="22"/>
  <c r="K41" i="22"/>
  <c r="K43" i="22"/>
  <c r="K31" i="22"/>
  <c r="K15" i="22"/>
  <c r="K21" i="22"/>
  <c r="K24" i="22"/>
  <c r="K8" i="22"/>
  <c r="K36" i="22"/>
  <c r="I5" i="22"/>
  <c r="K12" i="22"/>
  <c r="K30" i="22"/>
  <c r="K14" i="22"/>
  <c r="K42" i="22"/>
  <c r="K26" i="22"/>
  <c r="K10" i="22"/>
  <c r="K33" i="12"/>
  <c r="K14" i="12"/>
  <c r="K6" i="12"/>
  <c r="K26" i="12"/>
  <c r="K16" i="12"/>
  <c r="K35" i="40"/>
  <c r="K10" i="40"/>
  <c r="K38" i="40"/>
  <c r="K13" i="40"/>
  <c r="K30" i="40"/>
  <c r="K18" i="40"/>
  <c r="K20" i="40"/>
  <c r="K9" i="40"/>
  <c r="K37" i="40"/>
  <c r="K28" i="40"/>
  <c r="K11" i="40"/>
  <c r="K33" i="40"/>
  <c r="K14" i="40"/>
  <c r="K36" i="40"/>
  <c r="K15" i="40"/>
  <c r="K31" i="40"/>
  <c r="K8" i="40"/>
  <c r="K24" i="40"/>
  <c r="K40" i="40"/>
  <c r="K13" i="30"/>
  <c r="K31" i="30"/>
  <c r="K43" i="30"/>
  <c r="K25" i="30"/>
  <c r="K40" i="30"/>
  <c r="K28" i="30"/>
  <c r="K6" i="30"/>
  <c r="K18" i="30"/>
  <c r="K35" i="42"/>
  <c r="I5" i="42"/>
  <c r="K19" i="42"/>
  <c r="K10" i="42"/>
  <c r="K27" i="42"/>
  <c r="K7" i="42"/>
  <c r="K18" i="42"/>
  <c r="K38" i="42"/>
  <c r="K21" i="42"/>
  <c r="K16" i="42"/>
  <c r="K32" i="42"/>
  <c r="K9" i="42"/>
  <c r="K25" i="42"/>
  <c r="K37" i="39"/>
  <c r="K31" i="39"/>
  <c r="K11" i="39"/>
  <c r="I5" i="39"/>
  <c r="K18" i="39"/>
  <c r="K15" i="39"/>
  <c r="K10" i="39"/>
  <c r="K38" i="39"/>
  <c r="K27" i="39"/>
  <c r="K14" i="39"/>
  <c r="K19" i="39"/>
  <c r="K39" i="39"/>
  <c r="K16" i="39"/>
  <c r="K32" i="39"/>
  <c r="K9" i="39"/>
  <c r="K25" i="39"/>
  <c r="K41" i="39"/>
  <c r="K41" i="36"/>
  <c r="K29" i="36"/>
  <c r="K27" i="36"/>
  <c r="K34" i="36"/>
  <c r="K12" i="36"/>
  <c r="K42" i="36"/>
  <c r="K43" i="36"/>
  <c r="K26" i="36"/>
  <c r="K7" i="36"/>
  <c r="K39" i="36"/>
  <c r="K16" i="36"/>
  <c r="K32" i="36"/>
  <c r="I5" i="36"/>
  <c r="K34" i="33"/>
  <c r="K36" i="33"/>
  <c r="K26" i="33"/>
  <c r="K28" i="33"/>
  <c r="K42" i="33"/>
  <c r="K20" i="33"/>
  <c r="K38" i="33"/>
  <c r="K22" i="33"/>
  <c r="K6" i="33"/>
  <c r="K15" i="33"/>
  <c r="K31" i="33"/>
  <c r="K13" i="33"/>
  <c r="K23" i="33"/>
  <c r="K41" i="33"/>
  <c r="K21" i="33"/>
  <c r="K39" i="33"/>
  <c r="K19" i="33"/>
  <c r="K35" i="33"/>
  <c r="K40" i="52"/>
  <c r="K12" i="52"/>
  <c r="K9" i="52"/>
  <c r="K14" i="52"/>
  <c r="K7" i="52"/>
  <c r="K43" i="52"/>
  <c r="K17" i="52"/>
  <c r="K36" i="52"/>
  <c r="K41" i="52"/>
  <c r="K38" i="52"/>
  <c r="K31" i="52"/>
  <c r="K8" i="52"/>
  <c r="K20" i="52"/>
  <c r="K32" i="52"/>
  <c r="K18" i="52"/>
  <c r="K10" i="43"/>
  <c r="I5" i="43"/>
  <c r="K18" i="43"/>
  <c r="K14" i="43"/>
  <c r="K27" i="43"/>
  <c r="K33" i="43"/>
  <c r="K39" i="43"/>
  <c r="I5" i="31"/>
  <c r="K24" i="31"/>
  <c r="K38" i="31"/>
  <c r="K22" i="31"/>
  <c r="K6" i="31"/>
  <c r="K43" i="31"/>
  <c r="K19" i="31"/>
  <c r="K13" i="31"/>
  <c r="K41" i="31"/>
  <c r="K31" i="31"/>
  <c r="K21" i="31"/>
  <c r="K29" i="31"/>
  <c r="K17" i="31"/>
  <c r="K33" i="31"/>
  <c r="K8" i="31"/>
  <c r="K10" i="31"/>
  <c r="K18" i="31"/>
  <c r="K43" i="41"/>
  <c r="K12" i="41"/>
  <c r="K38" i="41"/>
  <c r="K21" i="41"/>
  <c r="K7" i="41"/>
  <c r="K22" i="41"/>
  <c r="K11" i="41"/>
  <c r="K39" i="41"/>
  <c r="K28" i="41"/>
  <c r="K19" i="41"/>
  <c r="K10" i="41"/>
  <c r="K30" i="41"/>
  <c r="K13" i="41"/>
  <c r="K35" i="41"/>
  <c r="K16" i="41"/>
  <c r="K32" i="41"/>
  <c r="K9" i="41"/>
  <c r="K25" i="41"/>
  <c r="K41" i="41"/>
  <c r="K35" i="35"/>
  <c r="K37" i="35"/>
  <c r="K26" i="35"/>
  <c r="K22" i="35"/>
  <c r="K42" i="35"/>
  <c r="K28" i="35"/>
  <c r="K30" i="35"/>
  <c r="K33" i="35"/>
  <c r="K9" i="35"/>
  <c r="K27" i="35"/>
  <c r="K7" i="35"/>
  <c r="K23" i="35"/>
  <c r="K39" i="35"/>
  <c r="K10" i="35"/>
  <c r="K34" i="35"/>
  <c r="K24" i="35"/>
  <c r="K27" i="32"/>
  <c r="K7" i="32"/>
  <c r="K9" i="32"/>
  <c r="K15" i="32"/>
  <c r="K33" i="32"/>
  <c r="K13" i="32"/>
  <c r="K29" i="32"/>
  <c r="K36" i="32"/>
  <c r="K24" i="32"/>
  <c r="K6" i="32"/>
  <c r="K8" i="32"/>
  <c r="K20" i="32"/>
  <c r="K16" i="32"/>
  <c r="K12" i="32"/>
  <c r="K34"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42" i="23"/>
  <c r="K36" i="23"/>
  <c r="K20" i="23"/>
  <c r="I5"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37" i="19"/>
  <c r="K19" i="19"/>
  <c r="K11" i="19"/>
  <c r="K9" i="19"/>
  <c r="K7" i="19"/>
  <c r="K23" i="19"/>
  <c r="K39" i="19"/>
  <c r="K22" i="19"/>
  <c r="K6" i="19"/>
  <c r="K34" i="19"/>
  <c r="K10" i="19"/>
  <c r="K28" i="19"/>
  <c r="K12" i="19"/>
  <c r="K19" i="38"/>
  <c r="K39" i="38"/>
  <c r="K29" i="38"/>
  <c r="K13" i="38"/>
  <c r="K27" i="38"/>
  <c r="K36" i="38"/>
  <c r="K35" i="38"/>
  <c r="K34" i="38"/>
  <c r="K23" i="38"/>
  <c r="K18" i="38"/>
  <c r="K38" i="38"/>
  <c r="K21" i="38"/>
  <c r="K43" i="38"/>
  <c r="K16" i="38"/>
  <c r="K32" i="38"/>
  <c r="K9" i="38"/>
  <c r="K25" i="38"/>
  <c r="K41" i="38"/>
  <c r="K21" i="26"/>
  <c r="K31" i="26"/>
  <c r="K27" i="26"/>
  <c r="K9" i="26"/>
  <c r="K43" i="26"/>
  <c r="K15" i="26"/>
  <c r="K37" i="26"/>
  <c r="K34" i="26"/>
  <c r="K17" i="26"/>
  <c r="K33" i="26"/>
  <c r="K10" i="26"/>
  <c r="K30" i="26"/>
  <c r="I5" i="26"/>
  <c r="H44" i="26"/>
  <c r="K28"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20" i="28"/>
  <c r="K40" i="28"/>
  <c r="K24" i="28"/>
  <c r="K8" i="28"/>
  <c r="K21" i="37"/>
  <c r="K39" i="37"/>
  <c r="K29" i="37"/>
  <c r="K11" i="37"/>
  <c r="K7" i="37"/>
  <c r="K43" i="37"/>
  <c r="K36" i="37"/>
  <c r="K37" i="37"/>
  <c r="K28" i="37"/>
  <c r="K19" i="37"/>
  <c r="K10" i="37"/>
  <c r="K30" i="37"/>
  <c r="K13" i="37"/>
  <c r="K35" i="37"/>
  <c r="K16" i="37"/>
  <c r="K32" i="37"/>
  <c r="K9" i="37"/>
  <c r="K25" i="37"/>
  <c r="K41" i="37"/>
  <c r="K17" i="34"/>
  <c r="K11" i="34"/>
  <c r="K7" i="34"/>
  <c r="K23" i="34"/>
  <c r="K32" i="34"/>
  <c r="I5" i="34"/>
  <c r="K36" i="34"/>
  <c r="K28" i="34"/>
  <c r="K40" i="34"/>
  <c r="K20" i="34"/>
  <c r="K42" i="34"/>
  <c r="K26" i="34"/>
  <c r="K10" i="34"/>
  <c r="K23" i="15"/>
  <c r="K31" i="15"/>
  <c r="K39" i="15"/>
  <c r="K21" i="15"/>
  <c r="K30" i="15"/>
  <c r="K14" i="15"/>
  <c r="K18" i="15"/>
  <c r="K26" i="15"/>
  <c r="K36" i="15"/>
  <c r="K20" i="15"/>
  <c r="K16" i="15"/>
  <c r="I5" i="20"/>
  <c r="H44" i="20"/>
  <c r="K19" i="20"/>
  <c r="K21" i="20"/>
  <c r="K25" i="20"/>
  <c r="K43" i="20"/>
  <c r="K13" i="20"/>
  <c r="K41" i="20"/>
  <c r="K15" i="20"/>
  <c r="K31" i="20"/>
  <c r="K34" i="20"/>
  <c r="K10" i="20"/>
  <c r="K18" i="20"/>
  <c r="K22" i="20"/>
  <c r="K30" i="20"/>
  <c r="K40" i="20"/>
  <c r="K24" i="20"/>
  <c r="K8" i="20"/>
  <c r="K28" i="20"/>
  <c r="K12" i="20"/>
  <c r="K24" i="17"/>
  <c r="K8" i="17"/>
  <c r="K43" i="17"/>
  <c r="K31" i="17"/>
  <c r="K13" i="17"/>
  <c r="K19" i="17"/>
  <c r="K37" i="17"/>
  <c r="K21" i="17"/>
  <c r="K39" i="17"/>
  <c r="K17" i="17"/>
  <c r="K33" i="17"/>
  <c r="K6" i="17"/>
  <c r="K14" i="17"/>
  <c r="K22" i="17"/>
  <c r="K34" i="17"/>
  <c r="K36" i="17"/>
  <c r="K20" i="17"/>
  <c r="I5" i="8"/>
  <c r="K32" i="8"/>
  <c r="K16" i="8"/>
  <c r="K27" i="8"/>
  <c r="K19" i="8"/>
  <c r="K11" i="8"/>
  <c r="K43" i="8"/>
  <c r="K15" i="8"/>
  <c r="K31" i="8"/>
  <c r="K23" i="8"/>
  <c r="K39" i="8"/>
  <c r="K10" i="8"/>
  <c r="K26" i="8"/>
  <c r="K30" i="8"/>
  <c r="K38" i="8"/>
  <c r="K6" i="8"/>
  <c r="K28" i="8"/>
  <c r="K12" i="8"/>
  <c r="I44" i="26" l="1"/>
  <c r="H44" i="32"/>
  <c r="H44" i="31"/>
  <c r="H44" i="8"/>
  <c r="H44" i="29"/>
  <c r="H44" i="36"/>
  <c r="H44" i="22"/>
  <c r="H44" i="41"/>
  <c r="H44" i="33"/>
  <c r="H44" i="40"/>
  <c r="H44" i="17"/>
  <c r="H44" i="51"/>
  <c r="H44" i="42"/>
  <c r="K20" i="26"/>
  <c r="I5" i="32"/>
  <c r="H44" i="19"/>
  <c r="H44" i="39"/>
  <c r="H44" i="28"/>
  <c r="H44" i="21"/>
  <c r="H44" i="25"/>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<sst xmlns="http://schemas.openxmlformats.org/spreadsheetml/2006/main" count="7817" uniqueCount="613">
  <si>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</si>
  <si>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</si>
  <si>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</si>
  <si>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</si>
  <si>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</si>
  <si>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</si>
  <si>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</si>
  <si>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</si>
  <si>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</si>
  <si>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</si>
  <si>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</si>
  <si>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</si>
  <si>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</si>
  <si>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</si>
  <si>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</si>
  <si>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</si>
  <si>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</si>
  <si>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</si>
  <si>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</si>
  <si>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</si>
  <si>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</si>
  <si>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</si>
  <si>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</si>
  <si>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</si>
  <si>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</si>
  <si>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</si>
  <si>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</si>
  <si>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</si>
  <si>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</si>
  <si>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</si>
  <si>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</si>
  <si>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</si>
  <si>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</si>
  <si>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</si>
  <si>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</si>
  <si>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</si>
  <si>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</si>
  <si>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</si>
  <si>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</si>
  <si>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</si>
  <si>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</si>
  <si>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</si>
  <si>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</si>
  <si>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</si>
  <si>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</si>
  <si>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</si>
  <si>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</si>
  <si>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</si>
  <si>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</si>
  <si>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</si>
  <si>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</si>
  <si>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</si>
  <si>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</si>
  <si>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</si>
  <si>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</si>
  <si>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</si>
  <si>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</si>
  <si>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</si>
  <si>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</si>
  <si>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</si>
  <si>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</si>
  <si>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</si>
  <si>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</si>
  <si>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</si>
  <si>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</si>
  <si>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</si>
  <si>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</si>
  <si>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</si>
  <si>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</si>
  <si>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</si>
  <si>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</si>
  <si>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</si>
  <si>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</si>
  <si>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</si>
  <si>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</si>
  <si>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</si>
  <si>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</si>
  <si>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</si>
  <si>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</si>
  <si>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</si>
  <si>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</si>
  <si>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</si>
  <si>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</si>
  <si>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</si>
  <si>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</si>
  <si>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</si>
  <si>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</si>
  <si>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</si>
  <si>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</si>
  <si>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</si>
  <si>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</si>
  <si>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</si>
  <si>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</si>
  <si>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</si>
  <si>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</si>
  <si>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</si>
  <si>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</si>
  <si>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</si>
  <si>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</si>
  <si>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</si>
  <si>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</si>
  <si>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</si>
  <si>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</si>
  <si>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</si>
  <si>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</si>
  <si>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</si>
  <si>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</si>
  <si>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</si>
  <si>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</si>
  <si>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</si>
  <si>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</si>
  <si>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</si>
  <si>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</si>
  <si>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</si>
  <si>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</si>
  <si>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</si>
  <si>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</si>
  <si>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</si>
  <si>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</si>
  <si>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</si>
  <si>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</si>
  <si>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</si>
  <si>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</si>
  <si>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</si>
  <si>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</si>
  <si>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</si>
  <si>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</si>
  <si>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</si>
  <si>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</si>
  <si>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</si>
  <si>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</si>
  <si>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</si>
  <si>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</si>
  <si>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</si>
  <si>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</si>
  <si>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</si>
  <si>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</si>
  <si>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</si>
  <si>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</si>
  <si>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</si>
  <si>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</si>
  <si>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</si>
  <si>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</si>
  <si>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</si>
  <si>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</si>
  <si>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</si>
  <si>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</si>
  <si>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</si>
  <si>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</si>
  <si>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</si>
  <si>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</si>
  <si>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</si>
  <si>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</si>
  <si>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</si>
  <si>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</si>
  <si>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</si>
  <si>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</si>
  <si>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</si>
  <si>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</si>
  <si>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</si>
  <si>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</si>
  <si>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</si>
  <si>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</si>
  <si>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</si>
  <si>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</si>
  <si>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</si>
  <si>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</si>
  <si>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</si>
  <si>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</si>
  <si>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</si>
  <si>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</si>
  <si>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</si>
  <si>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</si>
  <si>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</si>
  <si>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</si>
  <si>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</si>
  <si>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</si>
  <si>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</si>
  <si>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</si>
  <si>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</si>
  <si>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</si>
  <si>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</si>
  <si>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</si>
  <si>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</si>
  <si>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</si>
  <si>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</si>
  <si>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</si>
  <si>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</si>
  <si>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</si>
  <si>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</si>
  <si>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</si>
  <si>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</si>
  <si>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</si>
  <si>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</si>
  <si>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</si>
  <si>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</si>
  <si>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</si>
  <si>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</si>
  <si>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</si>
  <si>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</si>
  <si>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</si>
  <si>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</si>
  <si>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</si>
  <si>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</si>
  <si>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</si>
  <si>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</si>
  <si>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</si>
  <si>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</si>
  <si>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</si>
  <si>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</si>
  <si>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</si>
  <si>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</si>
  <si>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</si>
  <si>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</si>
  <si>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</si>
  <si>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</si>
  <si>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</si>
  <si>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</si>
  <si>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</si>
  <si>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</si>
  <si>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</si>
  <si>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</si>
  <si>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</si>
  <si>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</si>
  <si>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</si>
  <si>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</si>
  <si>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</si>
  <si>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</si>
  <si>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</si>
  <si>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</si>
  <si>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</si>
  <si>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</si>
  <si>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</si>
  <si>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</si>
  <si>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</si>
  <si>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</si>
  <si>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</si>
  <si>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</si>
  <si>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</si>
  <si>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</si>
  <si>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</si>
  <si>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</si>
  <si>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</si>
  <si>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</si>
  <si>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</si>
  <si>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</si>
  <si>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</si>
  <si>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</si>
  <si>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</si>
  <si>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</si>
  <si>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</si>
  <si>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</si>
  <si>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</si>
  <si>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</si>
  <si>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</si>
  <si>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</si>
  <si>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</si>
  <si>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</si>
  <si>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</si>
  <si>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</si>
  <si>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</si>
  <si>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</si>
  <si>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</si>
  <si>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</si>
  <si>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</si>
  <si>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</si>
  <si>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</si>
  <si>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</si>
  <si>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</si>
  <si>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</si>
  <si>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</si>
  <si>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</si>
  <si>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</si>
  <si>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</si>
  <si>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</si>
  <si>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</si>
  <si>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</si>
  <si>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</si>
  <si>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</si>
  <si>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</si>
  <si>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</si>
  <si>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</si>
  <si>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</si>
  <si>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</si>
  <si>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</si>
  <si>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</si>
  <si>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</si>
  <si>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</si>
  <si>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</si>
  <si>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</si>
  <si>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</si>
  <si>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</si>
  <si>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</si>
  <si>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</si>
  <si>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</si>
  <si>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</si>
  <si>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</si>
  <si>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</si>
  <si>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</si>
  <si>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</si>
  <si>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</si>
  <si>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</si>
  <si>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</si>
  <si>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</si>
  <si>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</si>
  <si>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</si>
  <si>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</si>
  <si>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</si>
  <si>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</si>
  <si>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</si>
  <si>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</si>
  <si>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</si>
  <si>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</si>
  <si>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</si>
  <si>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</si>
  <si>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</si>
  <si>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</si>
  <si>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</si>
  <si>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</si>
  <si>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</si>
  <si>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</si>
  <si>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</si>
  <si>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</si>
  <si>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</si>
  <si>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</si>
  <si>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</si>
  <si>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</si>
  <si>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</si>
  <si>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</si>
  <si>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</si>
  <si>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</si>
  <si>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</si>
  <si>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</si>
  <si>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</si>
  <si>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</si>
  <si>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</si>
  <si>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</si>
  <si>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</si>
  <si>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</si>
  <si>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</si>
  <si>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</si>
  <si>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</si>
  <si>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</si>
  <si>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</si>
  <si>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</si>
  <si>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</si>
  <si>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</si>
  <si>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</si>
  <si>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</si>
  <si>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</si>
  <si>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</si>
  <si>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</si>
  <si>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</si>
  <si>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</si>
  <si>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</si>
  <si>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</si>
  <si>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</si>
  <si>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</si>
  <si>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</si>
  <si>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</si>
  <si>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</si>
  <si>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</si>
  <si>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</si>
  <si>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</si>
  <si>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</si>
  <si>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</si>
  <si>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</si>
  <si>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</si>
  <si>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</si>
  <si>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</si>
  <si>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</si>
  <si>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</si>
  <si>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</si>
  <si>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</si>
  <si>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</si>
  <si>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</si>
  <si>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</si>
  <si>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</si>
  <si>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</si>
  <si>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</si>
  <si>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</si>
  <si>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</si>
  <si>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</si>
  <si>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</si>
  <si>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</si>
  <si>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</si>
  <si>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</si>
  <si>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</si>
  <si>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</si>
  <si>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</si>
  <si>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</si>
  <si>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</si>
  <si>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</si>
  <si>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</si>
  <si>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</si>
  <si>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</si>
  <si>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</si>
  <si>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</si>
  <si>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</si>
  <si>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</si>
  <si>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</si>
  <si>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</si>
  <si>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</si>
  <si>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</si>
  <si>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</si>
  <si>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</si>
  <si>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</si>
  <si>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</si>
  <si>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</si>
  <si>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</si>
  <si>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</si>
  <si>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</si>
  <si>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</si>
  <si>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</si>
  <si>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</si>
  <si>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</si>
  <si>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</si>
  <si>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</si>
  <si>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</si>
  <si>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</si>
  <si>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</si>
  <si>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</si>
  <si>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</si>
  <si>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</si>
  <si>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</si>
  <si>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</si>
  <si>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</si>
  <si>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</si>
  <si>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</si>
  <si>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</si>
  <si>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</si>
  <si>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</si>
  <si>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</si>
  <si>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</si>
  <si>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</si>
  <si>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</si>
  <si>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</si>
  <si>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</si>
  <si>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</si>
  <si>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</si>
  <si>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</si>
  <si>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</si>
  <si>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</si>
  <si>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</si>
  <si>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</si>
  <si>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</si>
  <si>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</si>
  <si>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</si>
  <si>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</si>
  <si>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</si>
  <si>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</si>
  <si>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</si>
  <si>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</si>
  <si>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</si>
  <si>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</si>
  <si>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</si>
  <si>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</si>
  <si>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</si>
  <si>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</si>
  <si>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</si>
  <si>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</si>
  <si>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</si>
  <si>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</si>
  <si>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</si>
  <si>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</si>
  <si>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</si>
  <si>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</si>
  <si>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</si>
  <si>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</si>
  <si>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</si>
  <si>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</si>
  <si>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</si>
  <si>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</si>
  <si>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</si>
  <si>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</si>
  <si>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</si>
  <si>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</si>
  <si>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</si>
  <si>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</si>
  <si>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</si>
  <si>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</si>
  <si>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</si>
  <si>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</si>
  <si>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</si>
  <si>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</si>
  <si>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</si>
  <si>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</si>
  <si>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</si>
  <si>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</si>
  <si>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</si>
  <si>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</si>
  <si>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</si>
  <si>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</si>
  <si>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</si>
  <si>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</si>
  <si>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</si>
  <si>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</si>
  <si>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</si>
  <si>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</si>
  <si>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</si>
  <si>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</si>
  <si>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</si>
  <si>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</si>
  <si>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</si>
  <si>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</si>
  <si>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</si>
  <si>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</si>
  <si>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</si>
  <si>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</si>
  <si>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</si>
  <si>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</si>
  <si>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</si>
  <si>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</si>
  <si>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</si>
  <si>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</si>
  <si>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</si>
  <si>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</si>
  <si>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</si>
  <si>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</si>
  <si>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</si>
  <si>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</si>
  <si>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</si>
  <si>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</si>
  <si>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</si>
  <si>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</si>
  <si>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</si>
  <si>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</si>
  <si>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</si>
  <si>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</si>
  <si>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</si>
  <si>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</si>
  <si>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</si>
  <si>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</si>
  <si>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</si>
  <si>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</si>
  <si>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</si>
  <si>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</si>
  <si>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</si>
  <si>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</si>
  <si>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</si>
  <si>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</si>
  <si>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</si>
  <si>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</si>
  <si>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</si>
  <si>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</si>
  <si>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</si>
  <si>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</si>
  <si>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</si>
  <si>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</si>
  <si>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</si>
  <si>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</si>
  <si>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</si>
  <si>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</si>
  <si>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</si>
  <si>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</si>
  <si>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</si>
  <si>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</si>
  <si>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</si>
  <si>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</si>
  <si>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</si>
  <si>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</si>
  <si>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</si>
  <si>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</si>
  <si>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</si>
  <si>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</si>
  <si>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</si>
  <si>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</si>
  <si>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</si>
  <si>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</si>
  <si>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</si>
  <si>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</si>
  <si>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</si>
  <si>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</si>
  <si>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</si>
  <si>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</si>
  <si>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</si>
  <si>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</si>
  <si>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</si>
  <si>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</si>
  <si>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</si>
  <si>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</si>
  <si>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</si>
  <si>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</si>
  <si>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</si>
  <si>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</si>
  <si>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</si>
  <si>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</si>
  <si>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</si>
  <si>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</si>
  <si>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</si>
  <si>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</si>
  <si>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</si>
  <si>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</si>
  <si>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</si>
  <si>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</si>
  <si>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</si>
  <si>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</si>
  <si>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</si>
  <si>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</si>
  <si>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</si>
  <si>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</si>
  <si>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</si>
  <si>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</si>
  <si>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</si>
  <si>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</si>
  <si>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</si>
  <si>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</si>
  <si>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</si>
  <si>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</si>
  <si>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</si>
  <si>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</si>
  <si>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</si>
  <si>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2015年伊丹市産業連関表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</si>
</sst>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7">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91" fontId="6" fillId="3" borderId="10" xfId="1" applyNumberFormat="1" applyFont="1" applyFill="1" applyBorder="1" applyAlignment="1"/>
    <xf numFmtId="191" fontId="6" fillId="3" borderId="13" xfId="1" applyNumberFormat="1" applyFont="1" applyFill="1" applyBorder="1" applyAlignment="1"/>
    <xf numFmtId="191" fontId="6" fillId="3" borderId="11"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40" activePane="bottomRight" state="frozen"/>
      <selection activeCell="D5" sqref="D5"/>
      <selection pane="topRight" activeCell="D5" sqref="D5"/>
      <selection pane="bottomLeft" activeCell="D5" sqref="D5"/>
      <selection pane="bottomRight" activeCell="F49" sqref="F49"/>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21" t="str">
        <f>最終需要_まとめ!A46</f>
        <v>2015年伊丹市産業連関表</v>
      </c>
      <c r="C45" s="466">
        <v>45158</v>
      </c>
    </row>
    <row r="46" spans="1:3" x14ac:dyDescent="0.2">
      <c r="A46" s="27" t="s">
        <v>190</v>
      </c>
      <c r="B46" s="237" t="str">
        <f>B45</f>
        <v>2015年伊丹市産業連関表</v>
      </c>
      <c r="C46" s="24"/>
    </row>
    <row r="47" spans="1:3" x14ac:dyDescent="0.2">
      <c r="A47" s="28" t="s">
        <v>110</v>
      </c>
      <c r="B47" s="422" t="str">
        <f>B45</f>
        <v>2015年伊丹市産業連関表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8.378870673952642E-3</v>
      </c>
      <c r="E5" s="77">
        <f t="shared" ref="E5:E38" si="0">$C$10*D5</f>
        <v>0.8378870673952642</v>
      </c>
      <c r="F5" s="76">
        <f>分析係数表!C8</f>
        <v>1.4618360363041205E-2</v>
      </c>
      <c r="G5" s="77">
        <f t="shared" ref="G5:G38" si="1">E5*F5</f>
        <v>1.2248535094715764E-2</v>
      </c>
      <c r="H5" s="77">
        <f t="array" ref="H5:H43">MMULT(逆行列係数!C5:AO43,'6'!G5:G43)</f>
        <v>1.2389266032188127E-2</v>
      </c>
      <c r="I5" s="77">
        <f t="shared" ref="I5:I38" si="2">C5+H5</f>
        <v>1.2389266032188127E-2</v>
      </c>
      <c r="J5" s="76">
        <f>分析係数表!G8</f>
        <v>0.12073170731707317</v>
      </c>
      <c r="K5" s="78">
        <f t="shared" ref="K5:K38" si="3">I5*J5</f>
        <v>1.4957772404714932E-3</v>
      </c>
      <c r="L5" s="79" t="s">
        <v>181</v>
      </c>
      <c r="M5" s="80" t="s">
        <v>181</v>
      </c>
      <c r="N5" s="81">
        <f>分析係数表!H8</f>
        <v>1.0812797278425854E-2</v>
      </c>
      <c r="O5" s="82">
        <f t="shared" ref="O5:O43" si="4">$M$44*N5</f>
        <v>0.18620024699664089</v>
      </c>
      <c r="P5" s="76">
        <f>分析係数表!C8</f>
        <v>1.4618360363041205E-2</v>
      </c>
      <c r="Q5" s="82">
        <f t="shared" ref="Q5:Q38" si="5">O5*P5</f>
        <v>2.7219423102841775E-3</v>
      </c>
      <c r="R5" s="83">
        <f t="array" ref="R5:R43">MMULT(逆行列係数!C5:AO43,'6'!Q5:Q43)</f>
        <v>3.8529455851632833E-3</v>
      </c>
      <c r="S5" s="84">
        <f t="shared" ref="S5:S38" si="6">I5+R5</f>
        <v>1.6242211617351409E-2</v>
      </c>
      <c r="T5" s="85">
        <f>分析係数表!F8</f>
        <v>0.45487804878048782</v>
      </c>
      <c r="U5" s="86">
        <f t="shared" ref="U5:U43" si="7">S5*T5</f>
        <v>7.3882255283805806E-3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投入係数表!H6</f>
        <v>0</v>
      </c>
      <c r="E6" s="77">
        <f t="shared" si="0"/>
        <v>0</v>
      </c>
      <c r="F6" s="76">
        <f>分析係数表!C9</f>
        <v>8.6715867158671633E-2</v>
      </c>
      <c r="G6" s="77">
        <f t="shared" si="1"/>
        <v>0</v>
      </c>
      <c r="H6" s="77">
        <v>7.8158345330113537E-5</v>
      </c>
      <c r="I6" s="77">
        <f t="shared" si="2"/>
        <v>7.8158345330113537E-5</v>
      </c>
      <c r="J6" s="76">
        <f>分析係数表!G9</f>
        <v>0.23529411764705882</v>
      </c>
      <c r="K6" s="78">
        <f t="shared" si="3"/>
        <v>1.8390198901203184E-5</v>
      </c>
      <c r="L6" s="79"/>
      <c r="M6" s="80"/>
      <c r="N6" s="81">
        <f>分析係数表!H9</f>
        <v>5.7539453375192939E-4</v>
      </c>
      <c r="O6" s="82">
        <f t="shared" si="4"/>
        <v>9.908500228603536E-3</v>
      </c>
      <c r="P6" s="76">
        <f>分析係数表!C9</f>
        <v>8.6715867158671633E-2</v>
      </c>
      <c r="Q6" s="82">
        <f t="shared" si="5"/>
        <v>8.5922418956525175E-4</v>
      </c>
      <c r="R6" s="83">
        <v>1.0198284887051972E-3</v>
      </c>
      <c r="S6" s="84">
        <f t="shared" si="6"/>
        <v>1.0979868340353107E-3</v>
      </c>
      <c r="T6" s="85">
        <f>分析係数表!F9</f>
        <v>0.68627450980392157</v>
      </c>
      <c r="U6" s="86">
        <f t="shared" si="7"/>
        <v>7.5352037629874264E-4</v>
      </c>
      <c r="V6" s="87">
        <f>分析係数表!D9</f>
        <v>9.8039215686274508E-2</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5.1169590643275198E-3</v>
      </c>
      <c r="G7" s="77">
        <f t="shared" si="1"/>
        <v>0</v>
      </c>
      <c r="H7" s="77">
        <v>1.4024365381623379E-5</v>
      </c>
      <c r="I7" s="77">
        <f t="shared" si="2"/>
        <v>1.4024365381623379E-5</v>
      </c>
      <c r="J7" s="76">
        <f>分析係数表!G10</f>
        <v>0.19230769230769232</v>
      </c>
      <c r="K7" s="78">
        <f t="shared" si="3"/>
        <v>2.6969933426198807E-6</v>
      </c>
      <c r="L7" s="79"/>
      <c r="M7" s="80"/>
      <c r="N7" s="81">
        <f>分析係数表!H10</f>
        <v>1.0751897856970359E-3</v>
      </c>
      <c r="O7" s="82">
        <f t="shared" si="4"/>
        <v>1.8515153711843105E-2</v>
      </c>
      <c r="P7" s="76">
        <f>分析係数表!C10</f>
        <v>5.1169590643275198E-3</v>
      </c>
      <c r="Q7" s="82">
        <f t="shared" si="5"/>
        <v>9.4741283613232894E-5</v>
      </c>
      <c r="R7" s="83">
        <v>1.6541418864865259E-4</v>
      </c>
      <c r="S7" s="84">
        <f t="shared" si="6"/>
        <v>1.7943855403027597E-4</v>
      </c>
      <c r="T7" s="85">
        <f>分析係数表!F10</f>
        <v>0.57692307692307687</v>
      </c>
      <c r="U7" s="86">
        <f t="shared" si="7"/>
        <v>1.0352224270977459E-4</v>
      </c>
      <c r="V7" s="87">
        <f>分析係数表!D10</f>
        <v>0</v>
      </c>
      <c r="W7" s="167">
        <f t="shared" si="8"/>
        <v>0</v>
      </c>
      <c r="X7" s="76">
        <f>分析係数表!E10</f>
        <v>0</v>
      </c>
      <c r="Y7" s="166">
        <f t="shared" si="9"/>
        <v>0</v>
      </c>
    </row>
    <row r="8" spans="1:25" x14ac:dyDescent="0.2">
      <c r="A8" s="6" t="s">
        <v>222</v>
      </c>
      <c r="B8" s="5" t="s">
        <v>27</v>
      </c>
      <c r="C8" s="90"/>
      <c r="D8" s="76">
        <f>投入係数表!H8</f>
        <v>3.6429872495446266E-4</v>
      </c>
      <c r="E8" s="77">
        <f t="shared" si="0"/>
        <v>3.6429872495446269E-2</v>
      </c>
      <c r="F8" s="76">
        <f>分析係数表!C11</f>
        <v>1.5386032798968108E-2</v>
      </c>
      <c r="G8" s="77">
        <f t="shared" si="1"/>
        <v>5.6051121307716244E-4</v>
      </c>
      <c r="H8" s="77">
        <v>1.8484296453411709E-3</v>
      </c>
      <c r="I8" s="77">
        <f t="shared" si="2"/>
        <v>1.8484296453411709E-3</v>
      </c>
      <c r="J8" s="76">
        <f>分析係数表!G11</f>
        <v>0.34285714285714286</v>
      </c>
      <c r="K8" s="78">
        <f t="shared" si="3"/>
        <v>6.3374730697411577E-4</v>
      </c>
      <c r="L8" s="79"/>
      <c r="M8" s="80"/>
      <c r="N8" s="81">
        <f>分析係数表!H11</f>
        <v>-2.0999800501895233E-5</v>
      </c>
      <c r="O8" s="82">
        <f t="shared" si="4"/>
        <v>-3.6162409593443564E-4</v>
      </c>
      <c r="P8" s="76">
        <f>分析係数表!C11</f>
        <v>1.5386032798968108E-2</v>
      </c>
      <c r="Q8" s="82">
        <f t="shared" si="5"/>
        <v>-5.5639602009444164E-6</v>
      </c>
      <c r="R8" s="83">
        <v>2.9705546848580316E-4</v>
      </c>
      <c r="S8" s="84">
        <f t="shared" si="6"/>
        <v>2.1454851138269738E-3</v>
      </c>
      <c r="T8" s="85">
        <f>分析係数表!F11</f>
        <v>0.5591836734693878</v>
      </c>
      <c r="U8" s="86">
        <f t="shared" si="7"/>
        <v>1.1997202473236549E-3</v>
      </c>
      <c r="V8" s="87">
        <f>分析係数表!D11</f>
        <v>0</v>
      </c>
      <c r="W8" s="167">
        <f t="shared" si="8"/>
        <v>0</v>
      </c>
      <c r="X8" s="76">
        <f>分析係数表!E11</f>
        <v>0</v>
      </c>
      <c r="Y8" s="166">
        <f t="shared" si="9"/>
        <v>0</v>
      </c>
    </row>
    <row r="9" spans="1:25" x14ac:dyDescent="0.2">
      <c r="A9" s="6" t="s">
        <v>223</v>
      </c>
      <c r="B9" s="5" t="s">
        <v>191</v>
      </c>
      <c r="C9" s="90"/>
      <c r="D9" s="76">
        <f>投入係数表!H9</f>
        <v>2.185792349726776E-3</v>
      </c>
      <c r="E9" s="77">
        <f t="shared" si="0"/>
        <v>0.21857923497267759</v>
      </c>
      <c r="F9" s="76">
        <f>分析係数表!C12</f>
        <v>0.16460779895554434</v>
      </c>
      <c r="G9" s="77">
        <f t="shared" si="1"/>
        <v>3.59798467662392E-2</v>
      </c>
      <c r="H9" s="77">
        <v>3.7764515073459362E-2</v>
      </c>
      <c r="I9" s="77">
        <f t="shared" si="2"/>
        <v>3.7764515073459362E-2</v>
      </c>
      <c r="J9" s="76">
        <f>分析係数表!G12</f>
        <v>0.13343519440833349</v>
      </c>
      <c r="K9" s="78">
        <f t="shared" si="3"/>
        <v>5.0391154105634906E-3</v>
      </c>
      <c r="L9" s="79"/>
      <c r="M9" s="80"/>
      <c r="N9" s="81">
        <f>分析係数表!H12</f>
        <v>9.0250842616995133E-2</v>
      </c>
      <c r="O9" s="82">
        <f t="shared" si="4"/>
        <v>1.5541518770974239</v>
      </c>
      <c r="P9" s="76">
        <f>分析係数表!C12</f>
        <v>0.16460779895554434</v>
      </c>
      <c r="Q9" s="82">
        <f t="shared" si="5"/>
        <v>0.25582551973163459</v>
      </c>
      <c r="R9" s="83">
        <v>0.29716719439373207</v>
      </c>
      <c r="S9" s="84">
        <f t="shared" si="6"/>
        <v>0.33493170946719142</v>
      </c>
      <c r="T9" s="85">
        <f>分析係数表!F12</f>
        <v>0.36075703601154802</v>
      </c>
      <c r="U9" s="86">
        <f t="shared" si="7"/>
        <v>0.12082897077366492</v>
      </c>
      <c r="V9" s="87">
        <f>分析係数表!D12</f>
        <v>3.4069997129881312E-2</v>
      </c>
      <c r="W9" s="167">
        <f t="shared" si="8"/>
        <v>0</v>
      </c>
      <c r="X9" s="76">
        <f>分析係数表!E12</f>
        <v>3.7505698029747937E-2</v>
      </c>
      <c r="Y9" s="166">
        <f t="shared" si="9"/>
        <v>0</v>
      </c>
    </row>
    <row r="10" spans="1:25" x14ac:dyDescent="0.2">
      <c r="A10" s="6" t="s">
        <v>224</v>
      </c>
      <c r="B10" s="5" t="s">
        <v>28</v>
      </c>
      <c r="C10" s="75">
        <f>最終需要_まとめ!C11</f>
        <v>100</v>
      </c>
      <c r="D10" s="76">
        <f>投入係数表!H10</f>
        <v>0.24590163934426229</v>
      </c>
      <c r="E10" s="77">
        <f t="shared" si="0"/>
        <v>24.590163934426229</v>
      </c>
      <c r="F10" s="76">
        <f>分析係数表!C13</f>
        <v>0</v>
      </c>
      <c r="G10" s="77">
        <f t="shared" si="1"/>
        <v>0</v>
      </c>
      <c r="H10" s="77">
        <v>0</v>
      </c>
      <c r="I10" s="77">
        <f t="shared" si="2"/>
        <v>100</v>
      </c>
      <c r="J10" s="76">
        <f>分析係数表!G13</f>
        <v>0.24480874316939891</v>
      </c>
      <c r="K10" s="78">
        <f t="shared" si="3"/>
        <v>24.480874316939889</v>
      </c>
      <c r="L10" s="79"/>
      <c r="M10" s="80"/>
      <c r="N10" s="81">
        <f>分析係数表!H13</f>
        <v>1.4305064101891031E-2</v>
      </c>
      <c r="O10" s="82">
        <f t="shared" si="4"/>
        <v>0.24633833415053755</v>
      </c>
      <c r="P10" s="76">
        <f>分析係数表!C13</f>
        <v>0</v>
      </c>
      <c r="Q10" s="82">
        <f t="shared" si="5"/>
        <v>0</v>
      </c>
      <c r="R10" s="83">
        <v>0</v>
      </c>
      <c r="S10" s="84">
        <f t="shared" si="6"/>
        <v>100</v>
      </c>
      <c r="T10" s="85">
        <f>分析係数表!F13</f>
        <v>0.38287795992714024</v>
      </c>
      <c r="U10" s="86">
        <f t="shared" si="7"/>
        <v>38.287795992714024</v>
      </c>
      <c r="V10" s="87">
        <f>分析係数表!D13</f>
        <v>0.14535519125683061</v>
      </c>
      <c r="W10" s="167">
        <f t="shared" si="8"/>
        <v>15</v>
      </c>
      <c r="X10" s="76">
        <f>分析係数表!E13</f>
        <v>0.14025500910746813</v>
      </c>
      <c r="Y10" s="166">
        <f t="shared" si="9"/>
        <v>14</v>
      </c>
    </row>
    <row r="11" spans="1:25" x14ac:dyDescent="0.2">
      <c r="A11" s="6" t="s">
        <v>225</v>
      </c>
      <c r="B11" s="5" t="s">
        <v>268</v>
      </c>
      <c r="C11" s="90"/>
      <c r="D11" s="76">
        <f>投入係数表!H11</f>
        <v>6.1930783242258652E-3</v>
      </c>
      <c r="E11" s="77">
        <f t="shared" si="0"/>
        <v>0.61930783242258647</v>
      </c>
      <c r="F11" s="76">
        <f>分析係数表!C14</f>
        <v>0.17268980347649487</v>
      </c>
      <c r="G11" s="77">
        <f t="shared" si="1"/>
        <v>0.10694814787251047</v>
      </c>
      <c r="H11" s="77">
        <v>0.14813470020703901</v>
      </c>
      <c r="I11" s="77">
        <f t="shared" si="2"/>
        <v>0.14813470020703901</v>
      </c>
      <c r="J11" s="76">
        <f>分析係数表!G14</f>
        <v>0.183307408127552</v>
      </c>
      <c r="K11" s="78">
        <f t="shared" si="3"/>
        <v>2.7154187948704261E-2</v>
      </c>
      <c r="L11" s="79"/>
      <c r="M11" s="80"/>
      <c r="N11" s="81">
        <f>分析係数表!H14</f>
        <v>1.1717888680057539E-3</v>
      </c>
      <c r="O11" s="82">
        <f t="shared" si="4"/>
        <v>2.0178624553141507E-2</v>
      </c>
      <c r="P11" s="76">
        <f>分析係数表!C14</f>
        <v>0.17268980347649487</v>
      </c>
      <c r="Q11" s="82">
        <f t="shared" si="5"/>
        <v>3.4846427085079811E-3</v>
      </c>
      <c r="R11" s="83">
        <v>1.6143399300991394E-2</v>
      </c>
      <c r="S11" s="84">
        <f t="shared" si="6"/>
        <v>0.16427809950803041</v>
      </c>
      <c r="T11" s="85">
        <f>分析係数表!F14</f>
        <v>0.31324129885280966</v>
      </c>
      <c r="U11" s="86">
        <f t="shared" si="7"/>
        <v>5.1458685262966555E-2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投入係数表!H12</f>
        <v>0.11402550091074681</v>
      </c>
      <c r="E12" s="77">
        <f t="shared" si="0"/>
        <v>11.402550091074682</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0.14219059452142011</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投入係数表!H13</f>
        <v>6.1930783242258652E-3</v>
      </c>
      <c r="E13" s="77">
        <f t="shared" si="0"/>
        <v>0.61930783242258647</v>
      </c>
      <c r="F13" s="76">
        <f>分析係数表!C16</f>
        <v>4.378703578052201E-2</v>
      </c>
      <c r="G13" s="77">
        <f t="shared" si="1"/>
        <v>2.7117654217445324E-2</v>
      </c>
      <c r="H13" s="77">
        <v>3.1894241202725084E-2</v>
      </c>
      <c r="I13" s="77">
        <f t="shared" si="2"/>
        <v>3.1894241202725084E-2</v>
      </c>
      <c r="J13" s="76">
        <f>分析係数表!G16</f>
        <v>3.3270852858481727E-2</v>
      </c>
      <c r="K13" s="78">
        <f t="shared" si="3"/>
        <v>1.0611486060887916E-3</v>
      </c>
      <c r="L13" s="79"/>
      <c r="M13" s="80"/>
      <c r="N13" s="81">
        <f>分析係数表!H16</f>
        <v>1.6795640441415807E-2</v>
      </c>
      <c r="O13" s="82">
        <f t="shared" si="4"/>
        <v>0.28922695192836162</v>
      </c>
      <c r="P13" s="76">
        <f>分析係数表!C16</f>
        <v>4.378703578052201E-2</v>
      </c>
      <c r="Q13" s="82">
        <f t="shared" si="5"/>
        <v>1.2664390892778489E-2</v>
      </c>
      <c r="R13" s="83">
        <v>1.5313270244520541E-2</v>
      </c>
      <c r="S13" s="84">
        <f t="shared" si="6"/>
        <v>4.7207511447245623E-2</v>
      </c>
      <c r="T13" s="85">
        <f>分析係数表!F16</f>
        <v>0.28912839737582008</v>
      </c>
      <c r="U13" s="86">
        <f t="shared" si="7"/>
        <v>1.3649032128842808E-2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投入係数表!H14</f>
        <v>1.0564663023679418E-2</v>
      </c>
      <c r="E14" s="77">
        <f t="shared" si="0"/>
        <v>1.0564663023679417</v>
      </c>
      <c r="F14" s="76">
        <f>分析係数表!C17</f>
        <v>0.16391620825693176</v>
      </c>
      <c r="G14" s="77">
        <f t="shared" si="1"/>
        <v>0.17317195043537417</v>
      </c>
      <c r="H14" s="77">
        <v>0.19493867013131361</v>
      </c>
      <c r="I14" s="77">
        <f t="shared" si="2"/>
        <v>0.19493867013131361</v>
      </c>
      <c r="J14" s="76">
        <f>分析係数表!G17</f>
        <v>0.21229407998137262</v>
      </c>
      <c r="K14" s="78">
        <f t="shared" si="3"/>
        <v>4.1384325628319507E-2</v>
      </c>
      <c r="L14" s="79"/>
      <c r="M14" s="80"/>
      <c r="N14" s="81">
        <f>分析係数表!H17</f>
        <v>3.0554709730257561E-3</v>
      </c>
      <c r="O14" s="82">
        <f t="shared" si="4"/>
        <v>5.2616305958460383E-2</v>
      </c>
      <c r="P14" s="76">
        <f>分析係数表!C17</f>
        <v>0.16391620825693176</v>
      </c>
      <c r="Q14" s="82">
        <f t="shared" si="5"/>
        <v>8.6246653651974314E-3</v>
      </c>
      <c r="R14" s="83">
        <v>1.7521251276315292E-2</v>
      </c>
      <c r="S14" s="84">
        <f t="shared" si="6"/>
        <v>0.2124599214076289</v>
      </c>
      <c r="T14" s="85">
        <f>分析係数表!F17</f>
        <v>0.32277781011700329</v>
      </c>
      <c r="U14" s="86">
        <f t="shared" si="7"/>
        <v>6.8577348169585078E-2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投入係数表!H15</f>
        <v>7.2859744990892532E-4</v>
      </c>
      <c r="E15" s="77">
        <f t="shared" si="0"/>
        <v>7.2859744990892539E-2</v>
      </c>
      <c r="F15" s="76">
        <f>分析係数表!C18</f>
        <v>9.9153926079857513E-2</v>
      </c>
      <c r="G15" s="77">
        <f t="shared" si="1"/>
        <v>7.2243297690242278E-3</v>
      </c>
      <c r="H15" s="77">
        <v>9.4641766366384706E-3</v>
      </c>
      <c r="I15" s="77">
        <f t="shared" si="2"/>
        <v>9.4641766366384706E-3</v>
      </c>
      <c r="J15" s="76">
        <f>分析係数表!G18</f>
        <v>0.21554507077228707</v>
      </c>
      <c r="K15" s="78">
        <f t="shared" si="3"/>
        <v>2.039956622945665E-3</v>
      </c>
      <c r="L15" s="79"/>
      <c r="M15" s="80"/>
      <c r="N15" s="81">
        <f>分析係数表!H18</f>
        <v>4.4309579058998937E-4</v>
      </c>
      <c r="O15" s="82">
        <f t="shared" si="4"/>
        <v>7.6302684242165915E-3</v>
      </c>
      <c r="P15" s="76">
        <f>分析係数表!C18</f>
        <v>9.9153926079857513E-2</v>
      </c>
      <c r="Q15" s="82">
        <f t="shared" si="5"/>
        <v>7.5657107130424283E-4</v>
      </c>
      <c r="R15" s="83">
        <v>1.8383969291967445E-3</v>
      </c>
      <c r="S15" s="84">
        <f t="shared" si="6"/>
        <v>1.1302573565835215E-2</v>
      </c>
      <c r="T15" s="85">
        <f>分析係数表!F18</f>
        <v>0.45865408492674448</v>
      </c>
      <c r="U15" s="86">
        <f t="shared" si="7"/>
        <v>5.1839715361553622E-3</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投入係数表!H16</f>
        <v>3.6429872495446266E-4</v>
      </c>
      <c r="E16" s="77">
        <f t="shared" si="0"/>
        <v>3.6429872495446269E-2</v>
      </c>
      <c r="F16" s="76">
        <f>分析係数表!C19</f>
        <v>0.34885493758536357</v>
      </c>
      <c r="G16" s="77">
        <f t="shared" si="1"/>
        <v>1.2708740895641661E-2</v>
      </c>
      <c r="H16" s="77">
        <v>2.93060680258008E-2</v>
      </c>
      <c r="I16" s="77">
        <f t="shared" si="2"/>
        <v>2.93060680258008E-2</v>
      </c>
      <c r="J16" s="76">
        <f>分析係数表!G19</f>
        <v>5.7666214382632294E-2</v>
      </c>
      <c r="K16" s="78">
        <f t="shared" si="3"/>
        <v>1.6899700014878344E-3</v>
      </c>
      <c r="L16" s="79"/>
      <c r="M16" s="80"/>
      <c r="N16" s="81">
        <f>分析係数表!H19</f>
        <v>-1.1339892271023426E-4</v>
      </c>
      <c r="O16" s="82">
        <f t="shared" si="4"/>
        <v>-1.9527701180459525E-3</v>
      </c>
      <c r="P16" s="76">
        <f>分析係数表!C19</f>
        <v>0.34885493758536357</v>
      </c>
      <c r="Q16" s="82">
        <f t="shared" si="5"/>
        <v>-6.8123349764948385E-4</v>
      </c>
      <c r="R16" s="83">
        <v>4.2909804096644202E-3</v>
      </c>
      <c r="S16" s="84">
        <f t="shared" si="6"/>
        <v>3.3597048435465224E-2</v>
      </c>
      <c r="T16" s="85">
        <f>分析係数表!F19</f>
        <v>0.24001206090758329</v>
      </c>
      <c r="U16" s="86">
        <f t="shared" si="7"/>
        <v>8.0636968354079047E-3</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投入係数表!H17</f>
        <v>0</v>
      </c>
      <c r="E17" s="77">
        <f t="shared" si="0"/>
        <v>0</v>
      </c>
      <c r="F17" s="76">
        <f>分析係数表!C20</f>
        <v>6.1611763739423342E-2</v>
      </c>
      <c r="G17" s="77">
        <f t="shared" si="1"/>
        <v>0</v>
      </c>
      <c r="H17" s="77">
        <v>1.0331535054573335E-3</v>
      </c>
      <c r="I17" s="77">
        <f t="shared" si="2"/>
        <v>1.0331535054573335E-3</v>
      </c>
      <c r="J17" s="76">
        <f>分析係数表!G20</f>
        <v>9.9807003032809483E-2</v>
      </c>
      <c r="K17" s="78">
        <f t="shared" si="3"/>
        <v>1.0311595505253783E-4</v>
      </c>
      <c r="L17" s="79"/>
      <c r="M17" s="80"/>
      <c r="N17" s="81">
        <f>分析係数表!H20</f>
        <v>5.5019477314965503E-4</v>
      </c>
      <c r="O17" s="82">
        <f t="shared" si="4"/>
        <v>9.4745513134822119E-3</v>
      </c>
      <c r="P17" s="76">
        <f>分析係数表!C20</f>
        <v>6.1611763739423342E-2</v>
      </c>
      <c r="Q17" s="82">
        <f t="shared" si="5"/>
        <v>5.8374381706330911E-4</v>
      </c>
      <c r="R17" s="83">
        <v>1.5981810872320382E-3</v>
      </c>
      <c r="S17" s="84">
        <f t="shared" si="6"/>
        <v>2.6313345926893715E-3</v>
      </c>
      <c r="T17" s="85">
        <f>分析係数表!F20</f>
        <v>0.22277364212848083</v>
      </c>
      <c r="U17" s="86">
        <f t="shared" si="7"/>
        <v>5.8619199087207397E-4</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投入係数表!H18</f>
        <v>2.5500910746812386E-3</v>
      </c>
      <c r="E18" s="77">
        <f t="shared" si="0"/>
        <v>0.25500910746812389</v>
      </c>
      <c r="F18" s="76">
        <f>分析係数表!C21</f>
        <v>0.26616480709772816</v>
      </c>
      <c r="G18" s="77">
        <f t="shared" si="1"/>
        <v>6.7874449897417019E-2</v>
      </c>
      <c r="H18" s="77">
        <v>8.2578395928151374E-2</v>
      </c>
      <c r="I18" s="77">
        <f t="shared" si="2"/>
        <v>8.2578395928151374E-2</v>
      </c>
      <c r="J18" s="76">
        <f>分析係数表!G21</f>
        <v>0.28515758528748203</v>
      </c>
      <c r="K18" s="78">
        <f t="shared" si="3"/>
        <v>2.3547855979785284E-2</v>
      </c>
      <c r="L18" s="79"/>
      <c r="M18" s="80"/>
      <c r="N18" s="81">
        <f>分析係数表!H21</f>
        <v>9.2609120213357971E-4</v>
      </c>
      <c r="O18" s="82">
        <f t="shared" si="4"/>
        <v>1.5947622630708612E-2</v>
      </c>
      <c r="P18" s="76">
        <f>分析係数表!C21</f>
        <v>0.26616480709772816</v>
      </c>
      <c r="Q18" s="82">
        <f t="shared" si="5"/>
        <v>4.2446959011699214E-3</v>
      </c>
      <c r="R18" s="83">
        <v>1.1546421887901564E-2</v>
      </c>
      <c r="S18" s="84">
        <f t="shared" si="6"/>
        <v>9.4124817816052933E-2</v>
      </c>
      <c r="T18" s="85">
        <f>分析係数表!F21</f>
        <v>0.42568537635878856</v>
      </c>
      <c r="U18" s="86">
        <f t="shared" si="7"/>
        <v>4.0067558496728897E-2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投入係数表!H19</f>
        <v>0</v>
      </c>
      <c r="E19" s="77">
        <f t="shared" si="0"/>
        <v>0</v>
      </c>
      <c r="F19" s="76">
        <f>分析係数表!C22</f>
        <v>6.8073136427566849E-2</v>
      </c>
      <c r="G19" s="77">
        <f t="shared" si="1"/>
        <v>0</v>
      </c>
      <c r="H19" s="77">
        <v>1.3359756900934018E-3</v>
      </c>
      <c r="I19" s="77">
        <f t="shared" si="2"/>
        <v>1.3359756900934018E-3</v>
      </c>
      <c r="J19" s="76">
        <f>分析係数表!G22</f>
        <v>0.19468102201510526</v>
      </c>
      <c r="K19" s="78">
        <f t="shared" si="3"/>
        <v>2.6008911273471899E-4</v>
      </c>
      <c r="L19" s="79"/>
      <c r="M19" s="80"/>
      <c r="N19" s="81">
        <f>分析係数表!H22</f>
        <v>4.4099581053979989E-5</v>
      </c>
      <c r="O19" s="82">
        <f t="shared" si="4"/>
        <v>7.5941060146231482E-4</v>
      </c>
      <c r="P19" s="76">
        <f>分析係数表!C22</f>
        <v>6.8073136427566849E-2</v>
      </c>
      <c r="Q19" s="82">
        <f t="shared" si="5"/>
        <v>5.1695461477884754E-5</v>
      </c>
      <c r="R19" s="83">
        <v>5.5397792960184492E-4</v>
      </c>
      <c r="S19" s="84">
        <f t="shared" si="6"/>
        <v>1.8899536196952467E-3</v>
      </c>
      <c r="T19" s="85">
        <f>分析係数表!F22</f>
        <v>0.41266270287642615</v>
      </c>
      <c r="U19" s="86">
        <f t="shared" si="7"/>
        <v>7.7991336901452567E-4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4.3394891512132277E-4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投入係数表!H21</f>
        <v>0</v>
      </c>
      <c r="E21" s="77">
        <f t="shared" si="0"/>
        <v>0</v>
      </c>
      <c r="F21" s="76">
        <f>分析係数表!C24</f>
        <v>0.19862660944206012</v>
      </c>
      <c r="G21" s="77">
        <f t="shared" si="1"/>
        <v>0</v>
      </c>
      <c r="H21" s="77">
        <v>2.8143787101367955E-3</v>
      </c>
      <c r="I21" s="77">
        <f t="shared" si="2"/>
        <v>2.8143787101367955E-3</v>
      </c>
      <c r="J21" s="76">
        <f>分析係数表!G24</f>
        <v>0.20794148380355276</v>
      </c>
      <c r="K21" s="78">
        <f t="shared" si="3"/>
        <v>5.8522608497097416E-4</v>
      </c>
      <c r="L21" s="79"/>
      <c r="M21" s="80"/>
      <c r="N21" s="81">
        <f>分析係数表!H24</f>
        <v>3.2549690777937607E-4</v>
      </c>
      <c r="O21" s="82">
        <f t="shared" si="4"/>
        <v>5.6051734869837517E-3</v>
      </c>
      <c r="P21" s="76">
        <f>分析係数表!C24</f>
        <v>0.19862660944206012</v>
      </c>
      <c r="Q21" s="82">
        <f t="shared" si="5"/>
        <v>1.113336605054112E-3</v>
      </c>
      <c r="R21" s="83">
        <v>4.3411606250404172E-3</v>
      </c>
      <c r="S21" s="84">
        <f t="shared" si="6"/>
        <v>7.1555393351772131E-3</v>
      </c>
      <c r="T21" s="85">
        <f>分析係数表!F24</f>
        <v>0.39132706374085685</v>
      </c>
      <c r="U21" s="86">
        <f t="shared" si="7"/>
        <v>2.8001561975171019E-3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投入係数表!H22</f>
        <v>0</v>
      </c>
      <c r="E22" s="77">
        <f t="shared" si="0"/>
        <v>0</v>
      </c>
      <c r="F22" s="76">
        <f>分析係数表!C25</f>
        <v>0.10815402038505095</v>
      </c>
      <c r="G22" s="77">
        <f t="shared" si="1"/>
        <v>0</v>
      </c>
      <c r="H22" s="77">
        <v>4.897403159794071E-3</v>
      </c>
      <c r="I22" s="77">
        <f t="shared" si="2"/>
        <v>4.897403159794071E-3</v>
      </c>
      <c r="J22" s="76">
        <f>分析係数表!G25</f>
        <v>0.19693726937269374</v>
      </c>
      <c r="K22" s="78">
        <f t="shared" si="3"/>
        <v>9.6448120530704643E-4</v>
      </c>
      <c r="L22" s="79"/>
      <c r="M22" s="80"/>
      <c r="N22" s="81">
        <f>分析係数表!H25</f>
        <v>5.1029515219605417E-4</v>
      </c>
      <c r="O22" s="82">
        <f t="shared" si="4"/>
        <v>8.7874655312067864E-3</v>
      </c>
      <c r="P22" s="76">
        <f>分析係数表!C25</f>
        <v>0.10815402038505095</v>
      </c>
      <c r="Q22" s="82">
        <f t="shared" si="5"/>
        <v>9.5039972619507141E-4</v>
      </c>
      <c r="R22" s="83">
        <v>8.0387773792050757E-3</v>
      </c>
      <c r="S22" s="84">
        <f t="shared" si="6"/>
        <v>1.2936180538999146E-2</v>
      </c>
      <c r="T22" s="85">
        <f>分析係数表!F25</f>
        <v>0.3500369003690037</v>
      </c>
      <c r="U22" s="86">
        <f t="shared" si="7"/>
        <v>4.5281405384850889E-3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投入係数表!H23</f>
        <v>0</v>
      </c>
      <c r="E23" s="77">
        <f t="shared" si="0"/>
        <v>0</v>
      </c>
      <c r="F23" s="76">
        <f>分析係数表!C26</f>
        <v>0.27743634767339775</v>
      </c>
      <c r="G23" s="77">
        <f t="shared" si="1"/>
        <v>0</v>
      </c>
      <c r="H23" s="77">
        <v>5.1100638047168858E-3</v>
      </c>
      <c r="I23" s="77">
        <f t="shared" si="2"/>
        <v>5.1100638047168858E-3</v>
      </c>
      <c r="J23" s="76">
        <f>分析係数表!G26</f>
        <v>0.19644944793245292</v>
      </c>
      <c r="K23" s="78">
        <f t="shared" si="3"/>
        <v>1.003869213336242E-3</v>
      </c>
      <c r="L23" s="79"/>
      <c r="M23" s="80"/>
      <c r="N23" s="81">
        <f>分析係数表!H26</f>
        <v>1.0285702285828285E-2</v>
      </c>
      <c r="O23" s="82">
        <f t="shared" si="4"/>
        <v>0.17712348218868659</v>
      </c>
      <c r="P23" s="76">
        <f>分析係数表!C26</f>
        <v>0.27743634767339775</v>
      </c>
      <c r="Q23" s="82">
        <f t="shared" si="5"/>
        <v>4.9140491985623327E-2</v>
      </c>
      <c r="R23" s="83">
        <v>5.3738196125692167E-2</v>
      </c>
      <c r="S23" s="84">
        <f t="shared" si="6"/>
        <v>5.8848259930409055E-2</v>
      </c>
      <c r="T23" s="85">
        <f>分析係数表!F26</f>
        <v>0.33444468499675256</v>
      </c>
      <c r="U23" s="86">
        <f t="shared" si="7"/>
        <v>1.9681487755032673E-2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投入係数表!H24</f>
        <v>0</v>
      </c>
      <c r="E24" s="77">
        <f t="shared" si="0"/>
        <v>0</v>
      </c>
      <c r="F24" s="76">
        <f>分析係数表!C27</f>
        <v>0.68206432556613061</v>
      </c>
      <c r="G24" s="77">
        <f t="shared" si="1"/>
        <v>0</v>
      </c>
      <c r="H24" s="77">
        <v>2.8690194173627464E-3</v>
      </c>
      <c r="I24" s="77">
        <f t="shared" si="2"/>
        <v>2.8690194173627464E-3</v>
      </c>
      <c r="J24" s="76">
        <f>分析係数表!G27</f>
        <v>0.17097786061735692</v>
      </c>
      <c r="K24" s="78">
        <f t="shared" si="3"/>
        <v>4.9053880205033825E-4</v>
      </c>
      <c r="L24" s="79"/>
      <c r="M24" s="80"/>
      <c r="N24" s="81">
        <f>分析係数表!H27</f>
        <v>1.1068994844548976E-2</v>
      </c>
      <c r="O24" s="82">
        <f t="shared" si="4"/>
        <v>0.190612060967041</v>
      </c>
      <c r="P24" s="76">
        <f>分析係数表!C27</f>
        <v>0.68206432556613061</v>
      </c>
      <c r="Q24" s="82">
        <f t="shared" si="5"/>
        <v>0.130009686808255</v>
      </c>
      <c r="R24" s="83">
        <v>0.1339373337429407</v>
      </c>
      <c r="S24" s="84">
        <f t="shared" si="6"/>
        <v>0.13680635316030346</v>
      </c>
      <c r="T24" s="85">
        <f>分析係数表!F27</f>
        <v>0.32177115061144701</v>
      </c>
      <c r="U24" s="86">
        <f t="shared" si="7"/>
        <v>4.4020337667346816E-2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投入係数表!H25</f>
        <v>0</v>
      </c>
      <c r="E25" s="77">
        <f t="shared" si="0"/>
        <v>0</v>
      </c>
      <c r="F25" s="76">
        <f>分析係数表!C28</f>
        <v>0.14118101348541556</v>
      </c>
      <c r="G25" s="77">
        <f t="shared" si="1"/>
        <v>0</v>
      </c>
      <c r="H25" s="77">
        <v>1.1454309955273733E-2</v>
      </c>
      <c r="I25" s="77">
        <f t="shared" si="2"/>
        <v>1.1454309955273733E-2</v>
      </c>
      <c r="J25" s="76">
        <f>分析係数表!G28</f>
        <v>0.12484707609493516</v>
      </c>
      <c r="K25" s="78">
        <f t="shared" si="3"/>
        <v>1.430037106601033E-3</v>
      </c>
      <c r="L25" s="79"/>
      <c r="M25" s="80"/>
      <c r="N25" s="81">
        <f>分析係数表!H28</f>
        <v>2.043280588834406E-2</v>
      </c>
      <c r="O25" s="82">
        <f t="shared" si="4"/>
        <v>0.35186024534420585</v>
      </c>
      <c r="P25" s="76">
        <f>分析係数表!C28</f>
        <v>0.14118101348541556</v>
      </c>
      <c r="Q25" s="82">
        <f t="shared" si="5"/>
        <v>4.9675986042921956E-2</v>
      </c>
      <c r="R25" s="83">
        <v>5.7066056786827066E-2</v>
      </c>
      <c r="S25" s="84">
        <f t="shared" si="6"/>
        <v>6.8520366742100797E-2</v>
      </c>
      <c r="T25" s="85">
        <f>分析係数表!F28</f>
        <v>0.21311475409836064</v>
      </c>
      <c r="U25" s="86">
        <f t="shared" si="7"/>
        <v>1.4602701108972301E-2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投入係数表!H26</f>
        <v>1.6757741347905284E-2</v>
      </c>
      <c r="E26" s="77">
        <f t="shared" si="0"/>
        <v>1.6757741347905284</v>
      </c>
      <c r="F26" s="76">
        <f>分析係数表!C29</f>
        <v>0.16227976317854342</v>
      </c>
      <c r="G26" s="77">
        <f t="shared" si="1"/>
        <v>0.27194422973453547</v>
      </c>
      <c r="H26" s="77">
        <v>0.28458526673784185</v>
      </c>
      <c r="I26" s="77">
        <f t="shared" si="2"/>
        <v>0.28458526673784185</v>
      </c>
      <c r="J26" s="76">
        <f>分析係数表!G29</f>
        <v>0.26081698468153725</v>
      </c>
      <c r="K26" s="78">
        <f t="shared" si="3"/>
        <v>7.4224671155354888E-2</v>
      </c>
      <c r="L26" s="79"/>
      <c r="M26" s="80"/>
      <c r="N26" s="81">
        <f>分析係数表!H29</f>
        <v>1.0220602904272409E-2</v>
      </c>
      <c r="O26" s="82">
        <f t="shared" si="4"/>
        <v>0.17600244749128982</v>
      </c>
      <c r="P26" s="76">
        <f>分析係数表!C29</f>
        <v>0.16227976317854342</v>
      </c>
      <c r="Q26" s="82">
        <f t="shared" si="5"/>
        <v>2.8561635497730536E-2</v>
      </c>
      <c r="R26" s="83">
        <v>3.7684337550977769E-2</v>
      </c>
      <c r="S26" s="84">
        <f t="shared" si="6"/>
        <v>0.32226960428881962</v>
      </c>
      <c r="T26" s="85">
        <f>分析係数表!F29</f>
        <v>0.4334856221445848</v>
      </c>
      <c r="U26" s="86">
        <f t="shared" si="7"/>
        <v>0.13969923991342814</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投入係数表!H27</f>
        <v>2.185792349726776E-3</v>
      </c>
      <c r="E27" s="77">
        <f t="shared" si="0"/>
        <v>0.21857923497267759</v>
      </c>
      <c r="F27" s="76">
        <f>分析係数表!C30</f>
        <v>1</v>
      </c>
      <c r="G27" s="77">
        <f t="shared" si="1"/>
        <v>0.21857923497267759</v>
      </c>
      <c r="H27" s="77">
        <v>0.2482301541591265</v>
      </c>
      <c r="I27" s="77">
        <f t="shared" si="2"/>
        <v>0.2482301541591265</v>
      </c>
      <c r="J27" s="76">
        <f>分析係数表!G30</f>
        <v>0.34448439248553536</v>
      </c>
      <c r="K27" s="78">
        <f t="shared" si="3"/>
        <v>8.5511413852097484E-2</v>
      </c>
      <c r="L27" s="79"/>
      <c r="M27" s="80"/>
      <c r="N27" s="81">
        <f>分析係数表!H30</f>
        <v>0</v>
      </c>
      <c r="O27" s="82">
        <f t="shared" si="4"/>
        <v>0</v>
      </c>
      <c r="P27" s="76">
        <f>分析係数表!C30</f>
        <v>1</v>
      </c>
      <c r="Q27" s="82">
        <f t="shared" si="5"/>
        <v>0</v>
      </c>
      <c r="R27" s="83">
        <v>4.6205063039196276E-2</v>
      </c>
      <c r="S27" s="84">
        <f t="shared" si="6"/>
        <v>0.29443521719832277</v>
      </c>
      <c r="T27" s="85">
        <f>分析係数表!F30</f>
        <v>0.44001047643991525</v>
      </c>
      <c r="U27" s="86">
        <f t="shared" si="7"/>
        <v>0.12955458020012392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投入係数表!H28</f>
        <v>3.0965391621129327E-2</v>
      </c>
      <c r="E28" s="77">
        <f t="shared" si="0"/>
        <v>3.0965391621129328</v>
      </c>
      <c r="F28" s="76">
        <f>分析係数表!C31</f>
        <v>6.2020555045463999E-2</v>
      </c>
      <c r="G28" s="77">
        <f t="shared" si="1"/>
        <v>0.19204907755426012</v>
      </c>
      <c r="H28" s="77">
        <v>0.20182946668288337</v>
      </c>
      <c r="I28" s="77">
        <f t="shared" si="2"/>
        <v>0.20182946668288337</v>
      </c>
      <c r="J28" s="76">
        <f>分析係数表!G31</f>
        <v>7.0817490494296573E-2</v>
      </c>
      <c r="K28" s="78">
        <f t="shared" si="3"/>
        <v>1.429305633828404E-2</v>
      </c>
      <c r="L28" s="79"/>
      <c r="M28" s="80"/>
      <c r="N28" s="81">
        <f>分析係数表!H31</f>
        <v>2.2278688352460652E-2</v>
      </c>
      <c r="O28" s="82">
        <f t="shared" si="4"/>
        <v>0.38364700337684277</v>
      </c>
      <c r="P28" s="76">
        <f>分析係数表!C31</f>
        <v>6.2020555045463999E-2</v>
      </c>
      <c r="Q28" s="82">
        <f t="shared" si="5"/>
        <v>2.379400009096079E-2</v>
      </c>
      <c r="R28" s="83">
        <v>3.1995050359153843E-2</v>
      </c>
      <c r="S28" s="84">
        <f t="shared" si="6"/>
        <v>0.23382451704203722</v>
      </c>
      <c r="T28" s="85">
        <f>分析係数表!F31</f>
        <v>0.3450570342205323</v>
      </c>
      <c r="U28" s="86">
        <f t="shared" si="7"/>
        <v>8.0682794378573675E-2</v>
      </c>
      <c r="V28" s="87">
        <f>分析係数表!D31</f>
        <v>0</v>
      </c>
      <c r="W28" s="167">
        <f t="shared" si="8"/>
        <v>0</v>
      </c>
      <c r="X28" s="76">
        <f>分析係数表!E31</f>
        <v>0</v>
      </c>
      <c r="Y28" s="166">
        <f t="shared" si="9"/>
        <v>0</v>
      </c>
    </row>
    <row r="29" spans="1:25" x14ac:dyDescent="0.2">
      <c r="A29" s="6" t="s">
        <v>17</v>
      </c>
      <c r="B29" s="5" t="s">
        <v>273</v>
      </c>
      <c r="C29" s="90"/>
      <c r="D29" s="76">
        <f>投入係数表!H29</f>
        <v>1.4571948998178506E-3</v>
      </c>
      <c r="E29" s="77">
        <f t="shared" si="0"/>
        <v>0.14571948998178508</v>
      </c>
      <c r="F29" s="76">
        <f>分析係数表!C32</f>
        <v>0.51031613976705492</v>
      </c>
      <c r="G29" s="77">
        <f t="shared" si="1"/>
        <v>7.4363007616328594E-2</v>
      </c>
      <c r="H29" s="77">
        <v>8.532020221338299E-2</v>
      </c>
      <c r="I29" s="77">
        <f t="shared" si="2"/>
        <v>8.532020221338299E-2</v>
      </c>
      <c r="J29" s="76">
        <f>分析係数表!G32</f>
        <v>0.13989637305699482</v>
      </c>
      <c r="K29" s="78">
        <f t="shared" si="3"/>
        <v>1.1935986838141661E-2</v>
      </c>
      <c r="L29" s="79"/>
      <c r="M29" s="80"/>
      <c r="N29" s="81">
        <f>分析係数表!H32</f>
        <v>6.3083400707693279E-3</v>
      </c>
      <c r="O29" s="82">
        <f t="shared" si="4"/>
        <v>0.10863187841870446</v>
      </c>
      <c r="P29" s="76">
        <f>分析係数表!C32</f>
        <v>0.51031613976705492</v>
      </c>
      <c r="Q29" s="82">
        <f t="shared" si="5"/>
        <v>5.5436600850277302E-2</v>
      </c>
      <c r="R29" s="83">
        <v>7.2176304451117029E-2</v>
      </c>
      <c r="S29" s="84">
        <f t="shared" si="6"/>
        <v>0.15749650666450002</v>
      </c>
      <c r="T29" s="85">
        <f>分析係数表!F32</f>
        <v>0.48186528497409326</v>
      </c>
      <c r="U29" s="86">
        <f t="shared" si="7"/>
        <v>7.5892099066313473E-2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投入係数表!H30</f>
        <v>3.6429872495446266E-4</v>
      </c>
      <c r="E30" s="77">
        <f t="shared" si="0"/>
        <v>3.6429872495446269E-2</v>
      </c>
      <c r="F30" s="76">
        <f>分析係数表!C33</f>
        <v>0.64380825565912114</v>
      </c>
      <c r="G30" s="77">
        <f t="shared" si="1"/>
        <v>2.3453852665177459E-2</v>
      </c>
      <c r="H30" s="77">
        <v>3.4034186514790211E-2</v>
      </c>
      <c r="I30" s="77">
        <f t="shared" si="2"/>
        <v>3.4034186514790211E-2</v>
      </c>
      <c r="J30" s="76">
        <f>分析係数表!G33</f>
        <v>0.50735483870967746</v>
      </c>
      <c r="K30" s="78">
        <f t="shared" si="3"/>
        <v>1.7267409209826466E-2</v>
      </c>
      <c r="L30" s="79"/>
      <c r="M30" s="80"/>
      <c r="N30" s="81">
        <f>分析係数表!H33</f>
        <v>9.5549092283623302E-4</v>
      </c>
      <c r="O30" s="82">
        <f t="shared" si="4"/>
        <v>1.6453896365016821E-2</v>
      </c>
      <c r="P30" s="76">
        <f>分析係数表!C33</f>
        <v>0.64380825565912114</v>
      </c>
      <c r="Q30" s="82">
        <f t="shared" si="5"/>
        <v>1.0593154317557434E-2</v>
      </c>
      <c r="R30" s="83">
        <v>3.2413537199364621E-2</v>
      </c>
      <c r="S30" s="84">
        <f t="shared" si="6"/>
        <v>6.6447723714154833E-2</v>
      </c>
      <c r="T30" s="85">
        <f>分析係数表!F33</f>
        <v>0.64387096774193553</v>
      </c>
      <c r="U30" s="86">
        <f t="shared" si="7"/>
        <v>4.2783760172081631E-2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投入係数表!H31</f>
        <v>7.650273224043716E-2</v>
      </c>
      <c r="E31" s="77">
        <f t="shared" si="0"/>
        <v>7.6502732240437163</v>
      </c>
      <c r="F31" s="76">
        <f>分析係数表!C34</f>
        <v>0.4497281074016104</v>
      </c>
      <c r="G31" s="77">
        <f t="shared" si="1"/>
        <v>3.4405428981543968</v>
      </c>
      <c r="H31" s="77">
        <v>3.5311299658969819</v>
      </c>
      <c r="I31" s="77">
        <f t="shared" si="2"/>
        <v>3.5311299658969819</v>
      </c>
      <c r="J31" s="76">
        <f>分析係数表!G34</f>
        <v>0.42484737951445389</v>
      </c>
      <c r="K31" s="78">
        <f t="shared" si="3"/>
        <v>1.5001913127362958</v>
      </c>
      <c r="L31" s="79"/>
      <c r="M31" s="80"/>
      <c r="N31" s="81">
        <f>分析係数表!H34</f>
        <v>0.15783450057224457</v>
      </c>
      <c r="O31" s="82">
        <f t="shared" si="4"/>
        <v>2.7179667050432181</v>
      </c>
      <c r="P31" s="76">
        <f>分析係数表!C34</f>
        <v>0.4497281074016104</v>
      </c>
      <c r="Q31" s="82">
        <f t="shared" si="5"/>
        <v>1.2223460222396776</v>
      </c>
      <c r="R31" s="83">
        <v>1.3364141837531947</v>
      </c>
      <c r="S31" s="84">
        <f t="shared" si="6"/>
        <v>4.8675441496501763</v>
      </c>
      <c r="T31" s="85">
        <f>分析係数表!F34</f>
        <v>0.69859228761453362</v>
      </c>
      <c r="U31" s="86">
        <f t="shared" si="7"/>
        <v>3.4004288025688565</v>
      </c>
      <c r="V31" s="87">
        <f>分析係数表!D34</f>
        <v>0.16058186901394608</v>
      </c>
      <c r="W31" s="167">
        <f t="shared" si="8"/>
        <v>1</v>
      </c>
      <c r="X31" s="76">
        <f>分析係数表!E34</f>
        <v>0.11554380945100309</v>
      </c>
      <c r="Y31" s="166">
        <f t="shared" si="9"/>
        <v>1</v>
      </c>
    </row>
    <row r="32" spans="1:25" x14ac:dyDescent="0.2">
      <c r="A32" s="6" t="s">
        <v>20</v>
      </c>
      <c r="B32" s="5" t="s">
        <v>37</v>
      </c>
      <c r="C32" s="90"/>
      <c r="D32" s="76">
        <f>投入係数表!H32</f>
        <v>1.8214936247723135E-2</v>
      </c>
      <c r="E32" s="77">
        <f t="shared" si="0"/>
        <v>1.8214936247723135</v>
      </c>
      <c r="F32" s="76">
        <f>分析係数表!C35</f>
        <v>0.49909685188370889</v>
      </c>
      <c r="G32" s="77">
        <f t="shared" si="1"/>
        <v>0.9091017338501074</v>
      </c>
      <c r="H32" s="77">
        <v>1.0015131022963315</v>
      </c>
      <c r="I32" s="77">
        <f t="shared" si="2"/>
        <v>1.0015131022963315</v>
      </c>
      <c r="J32" s="76">
        <f>分析係数表!G35</f>
        <v>0.31379756038452217</v>
      </c>
      <c r="K32" s="78">
        <f t="shared" si="3"/>
        <v>0.31427236819372323</v>
      </c>
      <c r="L32" s="79"/>
      <c r="M32" s="80"/>
      <c r="N32" s="81">
        <f>分析係数表!H35</f>
        <v>5.9221537395394742E-2</v>
      </c>
      <c r="O32" s="82">
        <f t="shared" si="4"/>
        <v>1.0198161129447019</v>
      </c>
      <c r="P32" s="76">
        <f>分析係数表!C35</f>
        <v>0.49909685188370889</v>
      </c>
      <c r="Q32" s="82">
        <f t="shared" si="5"/>
        <v>0.50898701147098158</v>
      </c>
      <c r="R32" s="83">
        <v>0.67076617897022472</v>
      </c>
      <c r="S32" s="84">
        <f t="shared" si="6"/>
        <v>1.6722792812665563</v>
      </c>
      <c r="T32" s="85">
        <f>分析係数表!F35</f>
        <v>0.64201470231844249</v>
      </c>
      <c r="U32" s="86">
        <f t="shared" si="7"/>
        <v>1.0736278849556471</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投入係数表!H33</f>
        <v>2.9143897996357013E-3</v>
      </c>
      <c r="E33" s="77">
        <f t="shared" si="0"/>
        <v>0.29143897996357016</v>
      </c>
      <c r="F33" s="76">
        <f>分析係数表!C36</f>
        <v>0.87819146249052793</v>
      </c>
      <c r="G33" s="77">
        <f t="shared" si="1"/>
        <v>0.25593922404095532</v>
      </c>
      <c r="H33" s="77">
        <v>0.38803287673842557</v>
      </c>
      <c r="I33" s="77">
        <f t="shared" si="2"/>
        <v>0.38803287673842557</v>
      </c>
      <c r="J33" s="76">
        <f>分析係数表!G36</f>
        <v>4.4874661895938493E-2</v>
      </c>
      <c r="K33" s="78">
        <f t="shared" si="3"/>
        <v>1.7412844148145225E-2</v>
      </c>
      <c r="L33" s="79"/>
      <c r="M33" s="80"/>
      <c r="N33" s="81">
        <f>分析係数表!H36</f>
        <v>0.18774661640714413</v>
      </c>
      <c r="O33" s="82">
        <f t="shared" si="4"/>
        <v>3.2330640672922284</v>
      </c>
      <c r="P33" s="76">
        <f>分析係数表!C36</f>
        <v>0.87819146249052793</v>
      </c>
      <c r="Q33" s="82">
        <f t="shared" si="5"/>
        <v>2.8392492615809366</v>
      </c>
      <c r="R33" s="83">
        <v>2.9759908454863644</v>
      </c>
      <c r="S33" s="84">
        <f t="shared" si="6"/>
        <v>3.3640237222247897</v>
      </c>
      <c r="T33" s="85">
        <f>分析係数表!F36</f>
        <v>0.85371541754520475</v>
      </c>
      <c r="U33" s="86">
        <f t="shared" si="7"/>
        <v>2.8719189166511101</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投入係数表!H34</f>
        <v>1.7486338797814208E-2</v>
      </c>
      <c r="E34" s="77">
        <f t="shared" si="0"/>
        <v>1.7486338797814207</v>
      </c>
      <c r="F34" s="76">
        <f>分析係数表!C37</f>
        <v>0.51844868831853386</v>
      </c>
      <c r="G34" s="77">
        <f t="shared" si="1"/>
        <v>0.90657694132202638</v>
      </c>
      <c r="H34" s="77">
        <v>1.0478808771394614</v>
      </c>
      <c r="I34" s="77">
        <f t="shared" si="2"/>
        <v>1.0478808771394614</v>
      </c>
      <c r="J34" s="76">
        <f>分析係数表!G37</f>
        <v>0.40787398349003462</v>
      </c>
      <c r="K34" s="78">
        <f t="shared" si="3"/>
        <v>0.42740334758190368</v>
      </c>
      <c r="L34" s="79"/>
      <c r="M34" s="80"/>
      <c r="N34" s="81">
        <f>分析係数表!H37</f>
        <v>4.7856445363769047E-2</v>
      </c>
      <c r="O34" s="82">
        <f t="shared" si="4"/>
        <v>0.82410515222498537</v>
      </c>
      <c r="P34" s="76">
        <f>分析係数表!C37</f>
        <v>0.51844868831853386</v>
      </c>
      <c r="Q34" s="82">
        <f t="shared" si="5"/>
        <v>0.42725623520758932</v>
      </c>
      <c r="R34" s="83">
        <v>0.5160241809523165</v>
      </c>
      <c r="S34" s="84">
        <f t="shared" si="6"/>
        <v>1.5639050580917779</v>
      </c>
      <c r="T34" s="85">
        <f>分析係数表!F37</f>
        <v>0.62993916303078723</v>
      </c>
      <c r="U34" s="86">
        <f t="shared" si="7"/>
        <v>0.98516504335394928</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投入係数表!H35</f>
        <v>4.7358834244080146E-3</v>
      </c>
      <c r="E35" s="77">
        <f t="shared" si="0"/>
        <v>0.47358834244080145</v>
      </c>
      <c r="F35" s="76">
        <f>分析係数表!C38</f>
        <v>4.0466683025854988E-2</v>
      </c>
      <c r="G35" s="77">
        <f t="shared" si="1"/>
        <v>1.9164549338291981E-2</v>
      </c>
      <c r="H35" s="77">
        <v>2.9767599078905239E-2</v>
      </c>
      <c r="I35" s="77">
        <f t="shared" si="2"/>
        <v>2.9767599078905239E-2</v>
      </c>
      <c r="J35" s="76">
        <f>分析係数表!G38</f>
        <v>0.23169218038891187</v>
      </c>
      <c r="K35" s="78">
        <f t="shared" si="3"/>
        <v>6.8969199355345193E-3</v>
      </c>
      <c r="L35" s="79"/>
      <c r="M35" s="80"/>
      <c r="N35" s="81">
        <f>分析係数表!H38</f>
        <v>4.3698484864393788E-2</v>
      </c>
      <c r="O35" s="82">
        <f t="shared" si="4"/>
        <v>0.75250358122996708</v>
      </c>
      <c r="P35" s="76">
        <f>分析係数表!C38</f>
        <v>4.0466683025854988E-2</v>
      </c>
      <c r="Q35" s="82">
        <f t="shared" si="5"/>
        <v>3.0451323897453798E-2</v>
      </c>
      <c r="R35" s="83">
        <v>3.7844199900978544E-2</v>
      </c>
      <c r="S35" s="84">
        <f t="shared" si="6"/>
        <v>6.7611798979883786E-2</v>
      </c>
      <c r="T35" s="85">
        <f>分析係数表!F38</f>
        <v>0.47745138601572196</v>
      </c>
      <c r="U35" s="86">
        <f t="shared" si="7"/>
        <v>3.2281347133961892E-2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投入係数表!H36</f>
        <v>0</v>
      </c>
      <c r="E36" s="77">
        <f t="shared" si="0"/>
        <v>0</v>
      </c>
      <c r="F36" s="76">
        <f>分析係数表!C39</f>
        <v>1</v>
      </c>
      <c r="G36" s="77">
        <f t="shared" si="1"/>
        <v>0</v>
      </c>
      <c r="H36" s="77">
        <v>1.6118654671490124E-2</v>
      </c>
      <c r="I36" s="77">
        <f t="shared" si="2"/>
        <v>1.6118654671490124E-2</v>
      </c>
      <c r="J36" s="76">
        <f>分析係数表!G39</f>
        <v>0.35155763393872286</v>
      </c>
      <c r="K36" s="78">
        <f t="shared" si="3"/>
        <v>5.6666360985844098E-3</v>
      </c>
      <c r="L36" s="79"/>
      <c r="M36" s="80"/>
      <c r="N36" s="81">
        <f>分析係数表!H39</f>
        <v>3.8093638110437951E-3</v>
      </c>
      <c r="O36" s="82">
        <f t="shared" si="4"/>
        <v>6.5598611002506621E-2</v>
      </c>
      <c r="P36" s="76">
        <f>分析係数表!C39</f>
        <v>1</v>
      </c>
      <c r="Q36" s="82">
        <f t="shared" si="5"/>
        <v>6.5598611002506621E-2</v>
      </c>
      <c r="R36" s="83">
        <v>8.1803878809532146E-2</v>
      </c>
      <c r="S36" s="84">
        <f t="shared" si="6"/>
        <v>9.792253348102227E-2</v>
      </c>
      <c r="T36" s="85">
        <f>分析係数表!F39</f>
        <v>0.70231445322154884</v>
      </c>
      <c r="U36" s="86">
        <f t="shared" si="7"/>
        <v>6.8772410559792968E-2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投入係数表!H37</f>
        <v>0</v>
      </c>
      <c r="E37" s="77">
        <f t="shared" si="0"/>
        <v>0</v>
      </c>
      <c r="F37" s="76">
        <f>分析係数表!C40</f>
        <v>0.93645125291670894</v>
      </c>
      <c r="G37" s="77">
        <f t="shared" si="1"/>
        <v>0</v>
      </c>
      <c r="H37" s="77">
        <v>9.7674785265872903E-4</v>
      </c>
      <c r="I37" s="77">
        <f t="shared" si="2"/>
        <v>9.7674785265872903E-4</v>
      </c>
      <c r="J37" s="76">
        <f>分析係数表!G40</f>
        <v>0.5322000781555295</v>
      </c>
      <c r="K37" s="78">
        <f t="shared" si="3"/>
        <v>5.1982528352322119E-4</v>
      </c>
      <c r="L37" s="79"/>
      <c r="M37" s="80"/>
      <c r="N37" s="81">
        <f>分析係数表!H40</f>
        <v>3.4185575237035248E-2</v>
      </c>
      <c r="O37" s="82">
        <f t="shared" si="4"/>
        <v>0.58868786577166776</v>
      </c>
      <c r="P37" s="76">
        <f>分析係数表!C40</f>
        <v>0.93645125291670894</v>
      </c>
      <c r="Q37" s="82">
        <f t="shared" si="5"/>
        <v>0.55127748947874167</v>
      </c>
      <c r="R37" s="83">
        <v>0.55221411189793757</v>
      </c>
      <c r="S37" s="84">
        <f t="shared" si="6"/>
        <v>0.55319085975059634</v>
      </c>
      <c r="T37" s="85">
        <f>分析係数表!F40</f>
        <v>0.72698319656115673</v>
      </c>
      <c r="U37" s="86">
        <f t="shared" si="7"/>
        <v>0.40216045952990309</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投入係数表!H38</f>
        <v>0</v>
      </c>
      <c r="E38" s="77">
        <f t="shared" si="0"/>
        <v>0</v>
      </c>
      <c r="F38" s="76">
        <f>分析係数表!C41</f>
        <v>0.75829086289227354</v>
      </c>
      <c r="G38" s="77">
        <f t="shared" si="1"/>
        <v>0</v>
      </c>
      <c r="H38" s="77">
        <v>2.075943700021662E-3</v>
      </c>
      <c r="I38" s="77">
        <f t="shared" si="2"/>
        <v>2.075943700021662E-3</v>
      </c>
      <c r="J38" s="76">
        <f>分析係数表!G41</f>
        <v>0.44682169065091015</v>
      </c>
      <c r="K38" s="78">
        <f t="shared" si="3"/>
        <v>9.2757667373978483E-4</v>
      </c>
      <c r="L38" s="79"/>
      <c r="M38" s="80"/>
      <c r="N38" s="81">
        <f>分析係数表!H41</f>
        <v>5.4536481903421918E-2</v>
      </c>
      <c r="O38" s="82">
        <f t="shared" si="4"/>
        <v>0.9391377771417293</v>
      </c>
      <c r="P38" s="76">
        <f>分析係数表!C41</f>
        <v>0.75829086289227354</v>
      </c>
      <c r="Q38" s="82">
        <f t="shared" si="5"/>
        <v>0.71213959540353355</v>
      </c>
      <c r="R38" s="83">
        <v>0.72457077071175546</v>
      </c>
      <c r="S38" s="84">
        <f t="shared" si="6"/>
        <v>0.72664671441177708</v>
      </c>
      <c r="T38" s="85">
        <f>分析係数表!F41</f>
        <v>0.55047809650878365</v>
      </c>
      <c r="U38" s="86">
        <f t="shared" si="7"/>
        <v>0.40000310018375679</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投入係数表!H39</f>
        <v>3.6429872495446266E-4</v>
      </c>
      <c r="E39" s="77">
        <f>$C$10*D39</f>
        <v>3.6429872495446269E-2</v>
      </c>
      <c r="F39" s="76">
        <f>分析係数表!C42</f>
        <v>0.17334729285073291</v>
      </c>
      <c r="G39" s="77">
        <f>E39*F39</f>
        <v>6.3150197759829843E-3</v>
      </c>
      <c r="H39" s="77">
        <v>7.9669356314702993E-3</v>
      </c>
      <c r="I39" s="77">
        <f>C39+H39</f>
        <v>7.9669356314702993E-3</v>
      </c>
      <c r="J39" s="76">
        <f>分析係数表!G42</f>
        <v>0.48544520547945208</v>
      </c>
      <c r="K39" s="78">
        <f>I39*J39</f>
        <v>3.8675107046606677E-3</v>
      </c>
      <c r="L39" s="79"/>
      <c r="M39" s="80"/>
      <c r="N39" s="81">
        <f>分析係数表!H42</f>
        <v>1.188798706412289E-2</v>
      </c>
      <c r="O39" s="82">
        <f t="shared" si="4"/>
        <v>0.20471540070848399</v>
      </c>
      <c r="P39" s="76">
        <f>分析係数表!C42</f>
        <v>0.17334729285073291</v>
      </c>
      <c r="Q39" s="82">
        <f>O39*P39</f>
        <v>3.5486860517668709E-2</v>
      </c>
      <c r="R39" s="83">
        <v>3.729146643724477E-2</v>
      </c>
      <c r="S39" s="84">
        <f>I39+R39</f>
        <v>4.5258402068715071E-2</v>
      </c>
      <c r="T39" s="85">
        <f>分析係数表!F42</f>
        <v>0.55565068493150682</v>
      </c>
      <c r="U39" s="86">
        <f t="shared" si="7"/>
        <v>2.5147862108387056E-2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投入係数表!H40</f>
        <v>3.0601092896174863E-2</v>
      </c>
      <c r="E40" s="77">
        <f>$C$10*D40</f>
        <v>3.0601092896174862</v>
      </c>
      <c r="F40" s="76">
        <f>分析係数表!C43</f>
        <v>0.30653454239506406</v>
      </c>
      <c r="G40" s="77">
        <f>E40*F40</f>
        <v>0.93802920077178065</v>
      </c>
      <c r="H40" s="77">
        <v>1.1699188802848073</v>
      </c>
      <c r="I40" s="77">
        <f>C40+H40</f>
        <v>1.1699188802848073</v>
      </c>
      <c r="J40" s="76">
        <f>分析係数表!G43</f>
        <v>0.32328917028178372</v>
      </c>
      <c r="K40" s="78">
        <f>I40*J40</f>
        <v>0.37822210410426882</v>
      </c>
      <c r="L40" s="79"/>
      <c r="M40" s="80"/>
      <c r="N40" s="81">
        <f>分析係数表!H43</f>
        <v>3.3255284074801286E-2</v>
      </c>
      <c r="O40" s="82">
        <f t="shared" si="4"/>
        <v>0.57266791832177222</v>
      </c>
      <c r="P40" s="76">
        <f>分析係数表!C43</f>
        <v>0.30653454239506406</v>
      </c>
      <c r="Q40" s="82">
        <f>O40*P40</f>
        <v>0.17554249828709836</v>
      </c>
      <c r="R40" s="83">
        <v>0.331553787355368</v>
      </c>
      <c r="S40" s="84">
        <f>I40+R40</f>
        <v>1.5014726676401753</v>
      </c>
      <c r="T40" s="85">
        <f>分析係数表!F43</f>
        <v>0.5899871028256537</v>
      </c>
      <c r="U40" s="86">
        <f t="shared" si="7"/>
        <v>0.8858495091529327</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投入係数表!H41</f>
        <v>0</v>
      </c>
      <c r="E41" s="77">
        <f>$C$10*D41</f>
        <v>0</v>
      </c>
      <c r="F41" s="76">
        <f>分析係数表!C44</f>
        <v>0.56999532308435041</v>
      </c>
      <c r="G41" s="77">
        <f>E41*F41</f>
        <v>0</v>
      </c>
      <c r="H41" s="77">
        <v>3.3699471551041737E-3</v>
      </c>
      <c r="I41" s="77">
        <f>C41+H41</f>
        <v>3.3699471551041737E-3</v>
      </c>
      <c r="J41" s="76">
        <f>分析係数表!G44</f>
        <v>0.26801390783179974</v>
      </c>
      <c r="K41" s="78">
        <f>I41*J41</f>
        <v>9.0319270622612579E-4</v>
      </c>
      <c r="L41" s="79"/>
      <c r="M41" s="80"/>
      <c r="N41" s="81">
        <f>分析係数表!H44</f>
        <v>0.11320362456556662</v>
      </c>
      <c r="O41" s="82">
        <f t="shared" si="4"/>
        <v>1.949407013953762</v>
      </c>
      <c r="P41" s="76">
        <f>分析係数表!C44</f>
        <v>0.56999532308435041</v>
      </c>
      <c r="Q41" s="82">
        <f>O41*P41</f>
        <v>1.1111528807414734</v>
      </c>
      <c r="R41" s="83">
        <v>1.1295778904449729</v>
      </c>
      <c r="S41" s="84">
        <f>I41+R41</f>
        <v>1.132947837600077</v>
      </c>
      <c r="T41" s="85">
        <f>分析係数表!F44</f>
        <v>0.48400791440152141</v>
      </c>
      <c r="U41" s="86">
        <f t="shared" si="7"/>
        <v>0.54835572000252686</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投入係数表!H42</f>
        <v>1.4571948998178506E-3</v>
      </c>
      <c r="E42" s="77">
        <f>$C$10*D42</f>
        <v>0.14571948998178508</v>
      </c>
      <c r="F42" s="76">
        <f>分析係数表!C45</f>
        <v>1</v>
      </c>
      <c r="G42" s="77">
        <f>E42*F42</f>
        <v>0.14571948998178508</v>
      </c>
      <c r="H42" s="77">
        <v>0.17075462614908016</v>
      </c>
      <c r="I42" s="77">
        <f>C42+H42</f>
        <v>0.17075462614908016</v>
      </c>
      <c r="J42" s="76">
        <f>分析係数表!G45</f>
        <v>0</v>
      </c>
      <c r="K42" s="78">
        <f>I42*J42</f>
        <v>0</v>
      </c>
      <c r="L42" s="79"/>
      <c r="M42" s="80"/>
      <c r="N42" s="81">
        <f>分析係数表!H45</f>
        <v>0</v>
      </c>
      <c r="O42" s="82">
        <f t="shared" si="4"/>
        <v>0</v>
      </c>
      <c r="P42" s="76">
        <f>分析係数表!C45</f>
        <v>1</v>
      </c>
      <c r="Q42" s="82">
        <f>O42*P42</f>
        <v>0</v>
      </c>
      <c r="R42" s="83">
        <v>2.1570074013407825E-2</v>
      </c>
      <c r="S42" s="84">
        <f>I42+R42</f>
        <v>0.19232470016248798</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3.6429872495446266E-3</v>
      </c>
      <c r="E43" s="77">
        <f>$C$10*D43</f>
        <v>0.36429872495446264</v>
      </c>
      <c r="F43" s="76">
        <f>分析係数表!C46</f>
        <v>0.19592142404516388</v>
      </c>
      <c r="G43" s="77">
        <f>E43*F43</f>
        <v>7.1373924970915797E-2</v>
      </c>
      <c r="H43" s="77">
        <v>8.5059587887166915E-2</v>
      </c>
      <c r="I43" s="77">
        <f>C43+H43</f>
        <v>8.5059587887166915E-2</v>
      </c>
      <c r="J43" s="76">
        <f>分析係数表!G46</f>
        <v>9.3869169844529188E-3</v>
      </c>
      <c r="K43" s="78">
        <f>I43*J43</f>
        <v>7.9844729022861293E-4</v>
      </c>
      <c r="L43" s="79"/>
      <c r="M43" s="80"/>
      <c r="N43" s="81">
        <f>分析係数表!H46</f>
        <v>2.2224088871155723E-2</v>
      </c>
      <c r="O43" s="82">
        <f t="shared" si="4"/>
        <v>0.38270678072741321</v>
      </c>
      <c r="P43" s="76">
        <f>分析係数表!C46</f>
        <v>0.19592142404516388</v>
      </c>
      <c r="Q43" s="82">
        <f>O43*P43</f>
        <v>7.4980457471855083E-2</v>
      </c>
      <c r="R43" s="83">
        <v>8.5516653179798785E-2</v>
      </c>
      <c r="S43" s="84">
        <f>I43+R43</f>
        <v>0.1705762410669657</v>
      </c>
      <c r="T43" s="85">
        <f>分析係数表!F46</f>
        <v>0.31358169551188031</v>
      </c>
      <c r="U43" s="86">
        <f t="shared" si="7"/>
        <v>5.3489586887822335E-2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投入係数表!H44</f>
        <v>0.60510018214936245</v>
      </c>
      <c r="E44" s="91">
        <f>SUM(E5:E43)</f>
        <v>60.510018214936267</v>
      </c>
      <c r="F44" s="92">
        <f>分析係数表!C47</f>
        <v>0.45265703952364433</v>
      </c>
      <c r="G44" s="91">
        <f>SUM(G5:G43)</f>
        <v>7.9169865509106669</v>
      </c>
      <c r="H44" s="91">
        <f>SUM(H5:H43)</f>
        <v>8.8864899706261351</v>
      </c>
      <c r="I44" s="91">
        <f>SUM(I5:I43)</f>
        <v>108.88648997062613</v>
      </c>
      <c r="J44" s="92">
        <f>分析係数表!G47</f>
        <v>0.23980744030503759</v>
      </c>
      <c r="K44" s="93">
        <f>SUM(K5:K43)</f>
        <v>27.45009346920806</v>
      </c>
      <c r="L44" s="94">
        <f>最終需要_まとめ!$L$33</f>
        <v>0.62733333333333341</v>
      </c>
      <c r="M44" s="91">
        <f>K44*L44</f>
        <v>17.220358636349857</v>
      </c>
      <c r="N44" s="95">
        <f>分析係数表!H47</f>
        <v>1</v>
      </c>
      <c r="O44" s="96">
        <f>SUM(O5:O43)</f>
        <v>17.220358636349857</v>
      </c>
      <c r="P44" s="92">
        <f>分析係数表!C47</f>
        <v>0.45265703952364433</v>
      </c>
      <c r="Q44" s="96">
        <f>SUM(Q5:Q43)</f>
        <v>8.3929685744988376</v>
      </c>
      <c r="R44" s="96">
        <f>SUM(R5:R43)</f>
        <v>9.3500423563627688</v>
      </c>
      <c r="S44" s="97">
        <f>SUM(S5:S43)</f>
        <v>118.23653232698888</v>
      </c>
      <c r="T44" s="98">
        <f>分析係数表!F47</f>
        <v>0.49576236686958514</v>
      </c>
      <c r="U44" s="99">
        <f>SUM(U5:U43)</f>
        <v>49.90788228975849</v>
      </c>
      <c r="V44" s="100">
        <f>分析係数表!D47</f>
        <v>6.8132090397126518E-2</v>
      </c>
      <c r="W44" s="164">
        <f>SUM(W5:W43)</f>
        <v>16</v>
      </c>
      <c r="X44" s="92">
        <f>分析係数表!E47</f>
        <v>5.7986453629434859E-2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3.4026832587983669E-4</v>
      </c>
      <c r="E5" s="77">
        <f t="shared" ref="E5:E38" si="0">$C$11*D5</f>
        <v>3.4026832587983669E-2</v>
      </c>
      <c r="F5" s="76">
        <f>分析係数表!C8</f>
        <v>1.4618360363041205E-2</v>
      </c>
      <c r="G5" s="77">
        <f t="shared" ref="G5:G38" si="1">E5*F5</f>
        <v>4.9741650078401927E-4</v>
      </c>
      <c r="H5" s="77">
        <f t="array" ref="H5:H43">MMULT(逆行列係数!C5:AO43,'7'!G5:G43)</f>
        <v>6.3276437382151765E-4</v>
      </c>
      <c r="I5" s="77">
        <f t="shared" ref="I5:I38" si="2">C5+H5</f>
        <v>6.3276437382151765E-4</v>
      </c>
      <c r="J5" s="76">
        <f>分析係数表!G8</f>
        <v>0.12073170731707317</v>
      </c>
      <c r="K5" s="78">
        <f t="shared" ref="K5:K38" si="3">I5*J5</f>
        <v>7.6394723180890539E-5</v>
      </c>
      <c r="L5" s="79" t="s">
        <v>183</v>
      </c>
      <c r="M5" s="80" t="s">
        <v>183</v>
      </c>
      <c r="N5" s="81">
        <f>分析係数表!H8</f>
        <v>1.0812797278425854E-2</v>
      </c>
      <c r="O5" s="82">
        <f t="shared" ref="O5:O43" si="4">$M$44*N5</f>
        <v>0.15691337393259289</v>
      </c>
      <c r="P5" s="76">
        <f>分析係数表!C8</f>
        <v>1.4618360363041205E-2</v>
      </c>
      <c r="Q5" s="82">
        <f t="shared" ref="Q5:Q38" si="5">O5*P5</f>
        <v>2.2938162459272787E-3</v>
      </c>
      <c r="R5" s="83">
        <f t="array" ref="R5:R43">MMULT(逆行列係数!C5:AO43,'7'!Q5:Q43)</f>
        <v>3.2469274402067028E-3</v>
      </c>
      <c r="S5" s="84">
        <f t="shared" ref="S5:S38" si="6">I5+R5</f>
        <v>3.8796918140282205E-3</v>
      </c>
      <c r="T5" s="85">
        <f>分析係数表!F8</f>
        <v>0.45487804878048782</v>
      </c>
      <c r="U5" s="86">
        <f t="shared" ref="U5:U43" si="7">S5*T5</f>
        <v>1.7647866422347881E-3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投入係数表!I6</f>
        <v>5.5415127357573398E-3</v>
      </c>
      <c r="E6" s="77">
        <f t="shared" si="0"/>
        <v>0.55415127357573402</v>
      </c>
      <c r="F6" s="76">
        <f>分析係数表!C9</f>
        <v>8.6715867158671633E-2</v>
      </c>
      <c r="G6" s="77">
        <f t="shared" si="1"/>
        <v>4.8053708225202052E-2</v>
      </c>
      <c r="H6" s="77">
        <v>5.1434877196781109E-2</v>
      </c>
      <c r="I6" s="77">
        <f t="shared" si="2"/>
        <v>5.1434877196781109E-2</v>
      </c>
      <c r="J6" s="76">
        <f>分析係数表!G9</f>
        <v>0.23529411764705882</v>
      </c>
      <c r="K6" s="78">
        <f t="shared" si="3"/>
        <v>1.2102324046301438E-2</v>
      </c>
      <c r="L6" s="79"/>
      <c r="M6" s="80"/>
      <c r="N6" s="81">
        <f>分析係数表!H9</f>
        <v>5.7539453375192939E-4</v>
      </c>
      <c r="O6" s="82">
        <f t="shared" si="4"/>
        <v>8.3500222290795213E-3</v>
      </c>
      <c r="P6" s="76">
        <f>分析係数表!C9</f>
        <v>8.6715867158671633E-2</v>
      </c>
      <c r="Q6" s="82">
        <f t="shared" si="5"/>
        <v>7.24079418388815E-4</v>
      </c>
      <c r="R6" s="83">
        <v>8.5942275360245126E-4</v>
      </c>
      <c r="S6" s="84">
        <f t="shared" si="6"/>
        <v>5.2294299950383559E-2</v>
      </c>
      <c r="T6" s="85">
        <f>分析係数表!F9</f>
        <v>0.68627450980392157</v>
      </c>
      <c r="U6" s="86">
        <f t="shared" si="7"/>
        <v>3.5888245063988716E-2</v>
      </c>
      <c r="V6" s="87">
        <f>分析係数表!D9</f>
        <v>9.8039215686274508E-2</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5.1169590643275198E-3</v>
      </c>
      <c r="G7" s="77">
        <f t="shared" si="1"/>
        <v>0</v>
      </c>
      <c r="H7" s="77">
        <v>1.3167989109752126E-5</v>
      </c>
      <c r="I7" s="77">
        <f t="shared" si="2"/>
        <v>1.3167989109752126E-5</v>
      </c>
      <c r="J7" s="76">
        <f>分析係数表!G10</f>
        <v>0.19230769230769232</v>
      </c>
      <c r="K7" s="78">
        <f t="shared" si="3"/>
        <v>2.5323055980292549E-6</v>
      </c>
      <c r="L7" s="79"/>
      <c r="M7" s="80"/>
      <c r="N7" s="81">
        <f>分析係数表!H10</f>
        <v>1.0751897856970359E-3</v>
      </c>
      <c r="O7" s="82">
        <f t="shared" si="4"/>
        <v>1.5602961245579252E-2</v>
      </c>
      <c r="P7" s="76">
        <f>分析係数表!C10</f>
        <v>5.1169590643275198E-3</v>
      </c>
      <c r="Q7" s="82">
        <f t="shared" si="5"/>
        <v>7.9839713975917754E-5</v>
      </c>
      <c r="R7" s="83">
        <v>1.3939669176513353E-4</v>
      </c>
      <c r="S7" s="84">
        <f t="shared" si="6"/>
        <v>1.5256468087488566E-4</v>
      </c>
      <c r="T7" s="85">
        <f>分析係数表!F10</f>
        <v>0.57692307692307687</v>
      </c>
      <c r="U7" s="86">
        <f t="shared" si="7"/>
        <v>8.801808512012633E-5</v>
      </c>
      <c r="V7" s="87">
        <f>分析係数表!D10</f>
        <v>0</v>
      </c>
      <c r="W7" s="167">
        <f t="shared" si="8"/>
        <v>0</v>
      </c>
      <c r="X7" s="76">
        <f>分析係数表!E10</f>
        <v>0</v>
      </c>
      <c r="Y7" s="166">
        <f t="shared" si="9"/>
        <v>0</v>
      </c>
    </row>
    <row r="8" spans="1:25" x14ac:dyDescent="0.2">
      <c r="A8" s="6" t="s">
        <v>222</v>
      </c>
      <c r="B8" s="5" t="s">
        <v>27</v>
      </c>
      <c r="C8" s="90"/>
      <c r="D8" s="76">
        <f>投入係数表!I8</f>
        <v>4.9581956056776203E-3</v>
      </c>
      <c r="E8" s="77">
        <f t="shared" si="0"/>
        <v>0.49581956056776205</v>
      </c>
      <c r="F8" s="76">
        <f>分析係数表!C11</f>
        <v>1.5386032798968108E-2</v>
      </c>
      <c r="G8" s="77">
        <f t="shared" si="1"/>
        <v>7.6286960212655413E-3</v>
      </c>
      <c r="H8" s="77">
        <v>1.0636394951729251E-2</v>
      </c>
      <c r="I8" s="77">
        <f t="shared" si="2"/>
        <v>1.0636394951729251E-2</v>
      </c>
      <c r="J8" s="76">
        <f>分析係数表!G11</f>
        <v>0.34285714285714286</v>
      </c>
      <c r="K8" s="78">
        <f t="shared" si="3"/>
        <v>3.6467639834500292E-3</v>
      </c>
      <c r="L8" s="79"/>
      <c r="M8" s="80"/>
      <c r="N8" s="81">
        <f>分析係数表!H11</f>
        <v>-2.0999800501895233E-5</v>
      </c>
      <c r="O8" s="82">
        <f t="shared" si="4"/>
        <v>-3.0474533682771972E-4</v>
      </c>
      <c r="P8" s="76">
        <f>分析係数表!C11</f>
        <v>1.5386032798968108E-2</v>
      </c>
      <c r="Q8" s="82">
        <f t="shared" si="5"/>
        <v>-4.688821747763879E-6</v>
      </c>
      <c r="R8" s="83">
        <v>2.5033251328649033E-4</v>
      </c>
      <c r="S8" s="84">
        <f t="shared" si="6"/>
        <v>1.0886727465015742E-2</v>
      </c>
      <c r="T8" s="85">
        <f>分析係数表!F11</f>
        <v>0.5591836734693878</v>
      </c>
      <c r="U8" s="86">
        <f t="shared" si="7"/>
        <v>6.0876802559475789E-3</v>
      </c>
      <c r="V8" s="87">
        <f>分析係数表!D11</f>
        <v>0</v>
      </c>
      <c r="W8" s="167">
        <f t="shared" si="8"/>
        <v>0</v>
      </c>
      <c r="X8" s="76">
        <f>分析係数表!E11</f>
        <v>0</v>
      </c>
      <c r="Y8" s="166">
        <f t="shared" si="9"/>
        <v>0</v>
      </c>
    </row>
    <row r="9" spans="1:25" x14ac:dyDescent="0.2">
      <c r="A9" s="6" t="s">
        <v>223</v>
      </c>
      <c r="B9" s="5" t="s">
        <v>191</v>
      </c>
      <c r="C9" s="90"/>
      <c r="D9" s="76">
        <f>投入係数表!I9</f>
        <v>1.6041221077192299E-3</v>
      </c>
      <c r="E9" s="77">
        <f t="shared" si="0"/>
        <v>0.160412210771923</v>
      </c>
      <c r="F9" s="76">
        <f>分析係数表!C12</f>
        <v>0.16460779895554434</v>
      </c>
      <c r="G9" s="77">
        <f t="shared" si="1"/>
        <v>2.6405100940759103E-2</v>
      </c>
      <c r="H9" s="77">
        <v>2.9755597384283329E-2</v>
      </c>
      <c r="I9" s="77">
        <f t="shared" si="2"/>
        <v>2.9755597384283329E-2</v>
      </c>
      <c r="J9" s="76">
        <f>分析係数表!G12</f>
        <v>0.13343519440833349</v>
      </c>
      <c r="K9" s="78">
        <f t="shared" si="3"/>
        <v>3.9704439217079449E-3</v>
      </c>
      <c r="L9" s="79"/>
      <c r="M9" s="80"/>
      <c r="N9" s="81">
        <f>分析係数表!H12</f>
        <v>9.0250842616995133E-2</v>
      </c>
      <c r="O9" s="82">
        <f t="shared" si="4"/>
        <v>1.309704034084491</v>
      </c>
      <c r="P9" s="76">
        <f>分析係数表!C12</f>
        <v>0.16460779895554434</v>
      </c>
      <c r="Q9" s="82">
        <f t="shared" si="5"/>
        <v>0.21558749833384527</v>
      </c>
      <c r="R9" s="83">
        <v>0.25042666616465026</v>
      </c>
      <c r="S9" s="84">
        <f t="shared" si="6"/>
        <v>0.28018226354893361</v>
      </c>
      <c r="T9" s="85">
        <f>分析係数表!F12</f>
        <v>0.36075703601154802</v>
      </c>
      <c r="U9" s="86">
        <f t="shared" si="7"/>
        <v>0.10107772294091968</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投入係数表!I10</f>
        <v>8.360878864475986E-3</v>
      </c>
      <c r="E10" s="77">
        <f t="shared" si="0"/>
        <v>0.83608788644759857</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0.20759252344704268</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75">
        <f>最終需要_まとめ!C12</f>
        <v>100</v>
      </c>
      <c r="D11" s="76">
        <f>投入係数表!I11</f>
        <v>0.30332490764145442</v>
      </c>
      <c r="E11" s="77">
        <f t="shared" si="0"/>
        <v>30.332490764145444</v>
      </c>
      <c r="F11" s="76">
        <f>分析係数表!C14</f>
        <v>0.17268980347649487</v>
      </c>
      <c r="G11" s="77">
        <f t="shared" si="1"/>
        <v>5.2381118690128723</v>
      </c>
      <c r="H11" s="77">
        <v>5.5644008750216436</v>
      </c>
      <c r="I11" s="77">
        <f t="shared" si="2"/>
        <v>105.56440087502165</v>
      </c>
      <c r="J11" s="76">
        <f>分析係数表!G14</f>
        <v>0.183307408127552</v>
      </c>
      <c r="K11" s="78">
        <f t="shared" si="3"/>
        <v>19.350736714938101</v>
      </c>
      <c r="L11" s="79"/>
      <c r="M11" s="80"/>
      <c r="N11" s="81">
        <f>分析係数表!H14</f>
        <v>1.1717888680057539E-3</v>
      </c>
      <c r="O11" s="82">
        <f t="shared" si="4"/>
        <v>1.700478979498676E-2</v>
      </c>
      <c r="P11" s="76">
        <f>分析係数表!C14</f>
        <v>0.17268980347649487</v>
      </c>
      <c r="Q11" s="82">
        <f t="shared" si="5"/>
        <v>2.9365538078553691E-3</v>
      </c>
      <c r="R11" s="83">
        <v>1.3604252904698449E-2</v>
      </c>
      <c r="S11" s="84">
        <f t="shared" si="6"/>
        <v>105.57800512792635</v>
      </c>
      <c r="T11" s="85">
        <f>分析係数表!F14</f>
        <v>0.31324129885280966</v>
      </c>
      <c r="U11" s="86">
        <f t="shared" si="7"/>
        <v>33.071391456560249</v>
      </c>
      <c r="V11" s="87">
        <f>分析係数表!D14</f>
        <v>4.0686369823060474E-2</v>
      </c>
      <c r="W11" s="167">
        <f t="shared" si="8"/>
        <v>4</v>
      </c>
      <c r="X11" s="76">
        <f>分析係数表!E14</f>
        <v>3.93739062803811E-2</v>
      </c>
      <c r="Y11" s="166">
        <f t="shared" si="9"/>
        <v>4</v>
      </c>
    </row>
    <row r="12" spans="1:25" x14ac:dyDescent="0.2">
      <c r="A12" s="6" t="s">
        <v>226</v>
      </c>
      <c r="B12" s="5" t="s">
        <v>29</v>
      </c>
      <c r="C12" s="90"/>
      <c r="D12" s="76">
        <f>投入係数表!I12</f>
        <v>3.5485125413182966E-2</v>
      </c>
      <c r="E12" s="77">
        <f t="shared" si="0"/>
        <v>3.5485125413182965</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0.11982586644065941</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投入係数表!I13</f>
        <v>4.0832199105580403E-3</v>
      </c>
      <c r="E13" s="77">
        <f t="shared" si="0"/>
        <v>0.40832199105580402</v>
      </c>
      <c r="F13" s="76">
        <f>分析係数表!C16</f>
        <v>4.378703578052201E-2</v>
      </c>
      <c r="G13" s="77">
        <f t="shared" si="1"/>
        <v>1.787920963233448E-2</v>
      </c>
      <c r="H13" s="77">
        <v>2.8196009941488614E-2</v>
      </c>
      <c r="I13" s="77">
        <f t="shared" si="2"/>
        <v>2.8196009941488614E-2</v>
      </c>
      <c r="J13" s="76">
        <f>分析係数表!G16</f>
        <v>3.3270852858481727E-2</v>
      </c>
      <c r="K13" s="78">
        <f t="shared" si="3"/>
        <v>9.3810529795955563E-4</v>
      </c>
      <c r="L13" s="79"/>
      <c r="M13" s="80"/>
      <c r="N13" s="81">
        <f>分析係数表!H16</f>
        <v>1.6795640441415807E-2</v>
      </c>
      <c r="O13" s="82">
        <f t="shared" si="4"/>
        <v>0.24373532039481025</v>
      </c>
      <c r="P13" s="76">
        <f>分析係数表!C16</f>
        <v>4.378703578052201E-2</v>
      </c>
      <c r="Q13" s="82">
        <f t="shared" si="5"/>
        <v>1.0672447195104552E-2</v>
      </c>
      <c r="R13" s="83">
        <v>1.2904692334015257E-2</v>
      </c>
      <c r="S13" s="84">
        <f t="shared" si="6"/>
        <v>4.1100702275503873E-2</v>
      </c>
      <c r="T13" s="85">
        <f>分析係数表!F16</f>
        <v>0.28912839737582008</v>
      </c>
      <c r="U13" s="86">
        <f t="shared" si="7"/>
        <v>1.1883380179937156E-2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投入係数表!I14</f>
        <v>2.6006222049387517E-2</v>
      </c>
      <c r="E14" s="77">
        <f t="shared" si="0"/>
        <v>2.6006222049387517</v>
      </c>
      <c r="F14" s="76">
        <f>分析係数表!C17</f>
        <v>0.16391620825693176</v>
      </c>
      <c r="G14" s="77">
        <f t="shared" si="1"/>
        <v>0.42628413094234152</v>
      </c>
      <c r="H14" s="77">
        <v>0.48488276865032826</v>
      </c>
      <c r="I14" s="77">
        <f t="shared" si="2"/>
        <v>0.48488276865032826</v>
      </c>
      <c r="J14" s="76">
        <f>分析係数表!G17</f>
        <v>0.21229407998137262</v>
      </c>
      <c r="K14" s="78">
        <f t="shared" si="3"/>
        <v>0.10293774126944218</v>
      </c>
      <c r="L14" s="79"/>
      <c r="M14" s="80"/>
      <c r="N14" s="81">
        <f>分析係数表!H17</f>
        <v>3.0554709730257561E-3</v>
      </c>
      <c r="O14" s="82">
        <f t="shared" si="4"/>
        <v>4.4340446508433218E-2</v>
      </c>
      <c r="P14" s="76">
        <f>分析係数表!C17</f>
        <v>0.16391620825693176</v>
      </c>
      <c r="Q14" s="82">
        <f t="shared" si="5"/>
        <v>7.2681178640816822E-3</v>
      </c>
      <c r="R14" s="83">
        <v>1.476538671475006E-2</v>
      </c>
      <c r="S14" s="84">
        <f t="shared" si="6"/>
        <v>0.49964815536507834</v>
      </c>
      <c r="T14" s="85">
        <f>分析係数表!F17</f>
        <v>0.32277781011700329</v>
      </c>
      <c r="U14" s="86">
        <f t="shared" si="7"/>
        <v>0.16127533741774022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投入係数表!I15</f>
        <v>5.492902974917363E-3</v>
      </c>
      <c r="E15" s="77">
        <f t="shared" si="0"/>
        <v>0.5492902974917363</v>
      </c>
      <c r="F15" s="76">
        <f>分析係数表!C18</f>
        <v>9.9153926079857513E-2</v>
      </c>
      <c r="G15" s="77">
        <f t="shared" si="1"/>
        <v>5.4464289553878567E-2</v>
      </c>
      <c r="H15" s="77">
        <v>6.2045222813837043E-2</v>
      </c>
      <c r="I15" s="77">
        <f t="shared" si="2"/>
        <v>6.2045222813837043E-2</v>
      </c>
      <c r="J15" s="76">
        <f>分析係数表!G18</f>
        <v>0.21554507077228707</v>
      </c>
      <c r="K15" s="78">
        <f t="shared" si="3"/>
        <v>1.3373541942490826E-2</v>
      </c>
      <c r="L15" s="79"/>
      <c r="M15" s="80"/>
      <c r="N15" s="81">
        <f>分析係数表!H18</f>
        <v>4.4309579058998937E-4</v>
      </c>
      <c r="O15" s="82">
        <f t="shared" si="4"/>
        <v>6.4301266070648866E-3</v>
      </c>
      <c r="P15" s="76">
        <f>分析係数表!C18</f>
        <v>9.9153926079857513E-2</v>
      </c>
      <c r="Q15" s="82">
        <f t="shared" si="5"/>
        <v>6.3757229828103679E-4</v>
      </c>
      <c r="R15" s="83">
        <v>1.549241042589934E-3</v>
      </c>
      <c r="S15" s="84">
        <f t="shared" si="6"/>
        <v>6.3594463856426975E-2</v>
      </c>
      <c r="T15" s="85">
        <f>分析係数表!F18</f>
        <v>0.45865408492674448</v>
      </c>
      <c r="U15" s="86">
        <f t="shared" si="7"/>
        <v>2.916786062647644E-2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投入係数表!I16</f>
        <v>1.8180050554151273E-2</v>
      </c>
      <c r="E16" s="77">
        <f t="shared" si="0"/>
        <v>1.8180050554151272</v>
      </c>
      <c r="F16" s="76">
        <f>分析係数表!C19</f>
        <v>0.34885493758536357</v>
      </c>
      <c r="G16" s="77">
        <f t="shared" si="1"/>
        <v>0.63422004013671962</v>
      </c>
      <c r="H16" s="77">
        <v>0.88976438163706195</v>
      </c>
      <c r="I16" s="77">
        <f t="shared" si="2"/>
        <v>0.88976438163706195</v>
      </c>
      <c r="J16" s="76">
        <f>分析係数表!G19</f>
        <v>5.7666214382632294E-2</v>
      </c>
      <c r="K16" s="78">
        <f t="shared" si="3"/>
        <v>5.1309343581513074E-2</v>
      </c>
      <c r="L16" s="79"/>
      <c r="M16" s="80"/>
      <c r="N16" s="81">
        <f>分析係数表!H19</f>
        <v>-1.1339892271023426E-4</v>
      </c>
      <c r="O16" s="82">
        <f t="shared" si="4"/>
        <v>-1.6456248188696867E-3</v>
      </c>
      <c r="P16" s="76">
        <f>分析係数表!C19</f>
        <v>0.34885493758536357</v>
      </c>
      <c r="Q16" s="82">
        <f t="shared" si="5"/>
        <v>-5.7408434347570978E-4</v>
      </c>
      <c r="R16" s="83">
        <v>3.6160650934649445E-3</v>
      </c>
      <c r="S16" s="84">
        <f t="shared" si="6"/>
        <v>0.89338044673052686</v>
      </c>
      <c r="T16" s="85">
        <f>分析係数表!F19</f>
        <v>0.24001206090758329</v>
      </c>
      <c r="U16" s="86">
        <f t="shared" si="7"/>
        <v>0.21442208219433118</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投入係数表!I17</f>
        <v>4.2776589539179465E-3</v>
      </c>
      <c r="E17" s="77">
        <f t="shared" si="0"/>
        <v>0.42776589539179466</v>
      </c>
      <c r="F17" s="76">
        <f>分析係数表!C20</f>
        <v>6.1611763739423342E-2</v>
      </c>
      <c r="G17" s="77">
        <f t="shared" si="1"/>
        <v>2.6355411282662132E-2</v>
      </c>
      <c r="H17" s="77">
        <v>3.2412912081595156E-2</v>
      </c>
      <c r="I17" s="77">
        <f t="shared" si="2"/>
        <v>3.2412912081595156E-2</v>
      </c>
      <c r="J17" s="76">
        <f>分析係数表!G20</f>
        <v>9.9807003032809483E-2</v>
      </c>
      <c r="K17" s="78">
        <f t="shared" si="3"/>
        <v>3.2350356144299551E-3</v>
      </c>
      <c r="L17" s="79"/>
      <c r="M17" s="80"/>
      <c r="N17" s="81">
        <f>分析係数表!H20</f>
        <v>5.5019477314965503E-4</v>
      </c>
      <c r="O17" s="82">
        <f t="shared" si="4"/>
        <v>7.9843278248862559E-3</v>
      </c>
      <c r="P17" s="76">
        <f>分析係数表!C20</f>
        <v>6.1611763739423342E-2</v>
      </c>
      <c r="Q17" s="82">
        <f t="shared" si="5"/>
        <v>4.9192851956499583E-4</v>
      </c>
      <c r="R17" s="83">
        <v>1.3468080230707895E-3</v>
      </c>
      <c r="S17" s="84">
        <f t="shared" si="6"/>
        <v>3.3759720104665943E-2</v>
      </c>
      <c r="T17" s="85">
        <f>分析係数表!F20</f>
        <v>0.22277364212848083</v>
      </c>
      <c r="U17" s="86">
        <f t="shared" si="7"/>
        <v>7.5207758049545305E-3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投入係数表!I18</f>
        <v>1.9298075053470736E-2</v>
      </c>
      <c r="E18" s="77">
        <f t="shared" si="0"/>
        <v>1.9298075053470736</v>
      </c>
      <c r="F18" s="76">
        <f>分析係数表!C21</f>
        <v>0.26616480709772816</v>
      </c>
      <c r="G18" s="77">
        <f t="shared" si="1"/>
        <v>0.51364684239645186</v>
      </c>
      <c r="H18" s="77">
        <v>0.57295596761285006</v>
      </c>
      <c r="I18" s="77">
        <f t="shared" si="2"/>
        <v>0.57295596761285006</v>
      </c>
      <c r="J18" s="76">
        <f>分析係数表!G21</f>
        <v>0.28515758528748203</v>
      </c>
      <c r="K18" s="78">
        <f t="shared" si="3"/>
        <v>0.16338274020053309</v>
      </c>
      <c r="L18" s="79"/>
      <c r="M18" s="80"/>
      <c r="N18" s="81">
        <f>分析係数表!H21</f>
        <v>9.2609120213357971E-4</v>
      </c>
      <c r="O18" s="82">
        <f t="shared" si="4"/>
        <v>1.343926935410244E-2</v>
      </c>
      <c r="P18" s="76">
        <f>分析係数表!C21</f>
        <v>0.26616480709772816</v>
      </c>
      <c r="Q18" s="82">
        <f t="shared" si="5"/>
        <v>3.5770605351690857E-3</v>
      </c>
      <c r="R18" s="83">
        <v>9.7303201499644547E-3</v>
      </c>
      <c r="S18" s="84">
        <f t="shared" si="6"/>
        <v>0.5826862877628145</v>
      </c>
      <c r="T18" s="85">
        <f>分析係数表!F21</f>
        <v>0.42568537635878856</v>
      </c>
      <c r="U18" s="86">
        <f t="shared" si="7"/>
        <v>0.24804103170541905</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投入係数表!I19</f>
        <v>2.0902197161189965E-3</v>
      </c>
      <c r="E19" s="77">
        <f t="shared" si="0"/>
        <v>0.20902197161189964</v>
      </c>
      <c r="F19" s="76">
        <f>分析係数表!C22</f>
        <v>6.8073136427566849E-2</v>
      </c>
      <c r="G19" s="77">
        <f t="shared" si="1"/>
        <v>1.422878118989585E-2</v>
      </c>
      <c r="H19" s="77">
        <v>1.6477153706007289E-2</v>
      </c>
      <c r="I19" s="77">
        <f t="shared" si="2"/>
        <v>1.6477153706007289E-2</v>
      </c>
      <c r="J19" s="76">
        <f>分析係数表!G22</f>
        <v>0.19468102201510526</v>
      </c>
      <c r="K19" s="78">
        <f t="shared" si="3"/>
        <v>3.207789123385478E-3</v>
      </c>
      <c r="L19" s="79"/>
      <c r="M19" s="80"/>
      <c r="N19" s="81">
        <f>分析係数表!H22</f>
        <v>4.4099581053979989E-5</v>
      </c>
      <c r="O19" s="82">
        <f t="shared" si="4"/>
        <v>6.3996520733821142E-4</v>
      </c>
      <c r="P19" s="76">
        <f>分析係数表!C22</f>
        <v>6.8073136427566849E-2</v>
      </c>
      <c r="Q19" s="82">
        <f t="shared" si="5"/>
        <v>4.3564438868030172E-5</v>
      </c>
      <c r="R19" s="83">
        <v>4.6684441841576119E-4</v>
      </c>
      <c r="S19" s="84">
        <f t="shared" si="6"/>
        <v>1.694399812442305E-2</v>
      </c>
      <c r="T19" s="85">
        <f>分析係数表!F22</f>
        <v>0.41266270287642615</v>
      </c>
      <c r="U19" s="86">
        <f t="shared" si="7"/>
        <v>6.9921560635575111E-3</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投入係数表!I20</f>
        <v>1.9443904335990667E-4</v>
      </c>
      <c r="E20" s="77">
        <f t="shared" si="0"/>
        <v>1.9443904335990667E-2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3.6569440419326372E-4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投入係数表!I21</f>
        <v>0</v>
      </c>
      <c r="E21" s="77">
        <f t="shared" si="0"/>
        <v>0</v>
      </c>
      <c r="F21" s="76">
        <f>分析係数表!C24</f>
        <v>0.19862660944206012</v>
      </c>
      <c r="G21" s="77">
        <f t="shared" si="1"/>
        <v>0</v>
      </c>
      <c r="H21" s="77">
        <v>2.5984084918103017E-3</v>
      </c>
      <c r="I21" s="77">
        <f t="shared" si="2"/>
        <v>2.5984084918103017E-3</v>
      </c>
      <c r="J21" s="76">
        <f>分析係数表!G24</f>
        <v>0.20794148380355276</v>
      </c>
      <c r="K21" s="78">
        <f t="shared" si="3"/>
        <v>5.4031691731478576E-4</v>
      </c>
      <c r="L21" s="79"/>
      <c r="M21" s="80"/>
      <c r="N21" s="81">
        <f>分析係数表!H24</f>
        <v>3.2549690777937607E-4</v>
      </c>
      <c r="O21" s="82">
        <f t="shared" si="4"/>
        <v>4.7235527208296553E-3</v>
      </c>
      <c r="P21" s="76">
        <f>分析係数表!C24</f>
        <v>0.19862660944206012</v>
      </c>
      <c r="Q21" s="82">
        <f t="shared" si="5"/>
        <v>9.3822326145921243E-4</v>
      </c>
      <c r="R21" s="83">
        <v>3.6583526147025165E-3</v>
      </c>
      <c r="S21" s="84">
        <f t="shared" si="6"/>
        <v>6.2567611065128181E-3</v>
      </c>
      <c r="T21" s="85">
        <f>分析係数表!F24</f>
        <v>0.39132706374085685</v>
      </c>
      <c r="U21" s="86">
        <f t="shared" si="7"/>
        <v>2.4484399523396557E-3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投入係数表!I22</f>
        <v>0</v>
      </c>
      <c r="E22" s="77">
        <f t="shared" si="0"/>
        <v>0</v>
      </c>
      <c r="F22" s="76">
        <f>分析係数表!C25</f>
        <v>0.10815402038505095</v>
      </c>
      <c r="G22" s="77">
        <f t="shared" si="1"/>
        <v>0</v>
      </c>
      <c r="H22" s="77">
        <v>4.4029749477652227E-3</v>
      </c>
      <c r="I22" s="77">
        <f t="shared" si="2"/>
        <v>4.4029749477652227E-3</v>
      </c>
      <c r="J22" s="76">
        <f>分析係数表!G25</f>
        <v>0.19693726937269374</v>
      </c>
      <c r="K22" s="78">
        <f t="shared" si="3"/>
        <v>8.6710986332926183E-4</v>
      </c>
      <c r="L22" s="79"/>
      <c r="M22" s="80"/>
      <c r="N22" s="81">
        <f>分析係数表!H25</f>
        <v>5.1029515219605417E-4</v>
      </c>
      <c r="O22" s="82">
        <f t="shared" si="4"/>
        <v>7.4053116849135906E-3</v>
      </c>
      <c r="P22" s="76">
        <f>分析係数表!C25</f>
        <v>0.10815402038505095</v>
      </c>
      <c r="Q22" s="82">
        <f t="shared" si="5"/>
        <v>8.0091423092780055E-4</v>
      </c>
      <c r="R22" s="83">
        <v>6.7743824254262704E-3</v>
      </c>
      <c r="S22" s="84">
        <f t="shared" si="6"/>
        <v>1.1177357373191494E-2</v>
      </c>
      <c r="T22" s="85">
        <f>分析係数表!F25</f>
        <v>0.3500369003690037</v>
      </c>
      <c r="U22" s="86">
        <f t="shared" si="7"/>
        <v>3.9124875292285803E-3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投入係数表!I23</f>
        <v>2.4304880419988333E-4</v>
      </c>
      <c r="E23" s="77">
        <f t="shared" si="0"/>
        <v>2.4304880419988333E-2</v>
      </c>
      <c r="F23" s="76">
        <f>分析係数表!C26</f>
        <v>0.27743634767339775</v>
      </c>
      <c r="G23" s="77">
        <f t="shared" si="1"/>
        <v>6.7430572543602406E-3</v>
      </c>
      <c r="H23" s="77">
        <v>1.2449323798896844E-2</v>
      </c>
      <c r="I23" s="77">
        <f t="shared" si="2"/>
        <v>1.2449323798896844E-2</v>
      </c>
      <c r="J23" s="76">
        <f>分析係数表!G26</f>
        <v>0.19644944793245292</v>
      </c>
      <c r="K23" s="78">
        <f t="shared" si="3"/>
        <v>2.4456627874256324E-3</v>
      </c>
      <c r="L23" s="79"/>
      <c r="M23" s="80"/>
      <c r="N23" s="81">
        <f>分析係数表!H26</f>
        <v>1.0285702285828285E-2</v>
      </c>
      <c r="O23" s="82">
        <f t="shared" si="4"/>
        <v>0.14926426597821715</v>
      </c>
      <c r="P23" s="76">
        <f>分析係数表!C26</f>
        <v>0.27743634767339775</v>
      </c>
      <c r="Q23" s="82">
        <f t="shared" si="5"/>
        <v>4.1411332791147171E-2</v>
      </c>
      <c r="R23" s="83">
        <v>4.5285877968174071E-2</v>
      </c>
      <c r="S23" s="84">
        <f t="shared" si="6"/>
        <v>5.7735201767070914E-2</v>
      </c>
      <c r="T23" s="85">
        <f>分析係数表!F26</f>
        <v>0.33444468499675256</v>
      </c>
      <c r="U23" s="86">
        <f t="shared" si="7"/>
        <v>1.9309231368211985E-2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投入係数表!I24</f>
        <v>0</v>
      </c>
      <c r="E24" s="77">
        <f t="shared" si="0"/>
        <v>0</v>
      </c>
      <c r="F24" s="76">
        <f>分析係数表!C27</f>
        <v>0.68206432556613061</v>
      </c>
      <c r="G24" s="77">
        <f t="shared" si="1"/>
        <v>0</v>
      </c>
      <c r="H24" s="77">
        <v>2.9891891971460106E-3</v>
      </c>
      <c r="I24" s="77">
        <f t="shared" si="2"/>
        <v>2.9891891971460106E-3</v>
      </c>
      <c r="J24" s="76">
        <f>分析係数表!G27</f>
        <v>0.17097786061735692</v>
      </c>
      <c r="K24" s="78">
        <f t="shared" si="3"/>
        <v>5.1108517390853969E-4</v>
      </c>
      <c r="L24" s="79"/>
      <c r="M24" s="80"/>
      <c r="N24" s="81">
        <f>分析係数表!H27</f>
        <v>1.1068994844548976E-2</v>
      </c>
      <c r="O24" s="82">
        <f t="shared" si="4"/>
        <v>0.16063126704189107</v>
      </c>
      <c r="P24" s="76">
        <f>分析係数表!C27</f>
        <v>0.68206432556613061</v>
      </c>
      <c r="Q24" s="82">
        <f t="shared" si="5"/>
        <v>0.10956085681976045</v>
      </c>
      <c r="R24" s="83">
        <v>0.1128707360604075</v>
      </c>
      <c r="S24" s="84">
        <f t="shared" si="6"/>
        <v>0.11585992525755351</v>
      </c>
      <c r="T24" s="85">
        <f>分析係数表!F27</f>
        <v>0.32177115061144701</v>
      </c>
      <c r="U24" s="86">
        <f t="shared" si="7"/>
        <v>3.728038145987924E-2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投入係数表!I25</f>
        <v>0</v>
      </c>
      <c r="E25" s="77">
        <f t="shared" si="0"/>
        <v>0</v>
      </c>
      <c r="F25" s="76">
        <f>分析係数表!C28</f>
        <v>0.14118101348541556</v>
      </c>
      <c r="G25" s="77">
        <f t="shared" si="1"/>
        <v>0</v>
      </c>
      <c r="H25" s="77">
        <v>1.2100130226344902E-2</v>
      </c>
      <c r="I25" s="77">
        <f t="shared" si="2"/>
        <v>1.2100130226344902E-2</v>
      </c>
      <c r="J25" s="76">
        <f>分析係数表!G28</f>
        <v>0.12484707609493516</v>
      </c>
      <c r="K25" s="78">
        <f t="shared" si="3"/>
        <v>1.5106658791271068E-3</v>
      </c>
      <c r="L25" s="79"/>
      <c r="M25" s="80"/>
      <c r="N25" s="81">
        <f>分析係数表!H28</f>
        <v>2.043280588834406E-2</v>
      </c>
      <c r="O25" s="82">
        <f t="shared" si="4"/>
        <v>0.29651721273337128</v>
      </c>
      <c r="P25" s="76">
        <f>分析係数表!C28</f>
        <v>0.14118101348541556</v>
      </c>
      <c r="Q25" s="82">
        <f t="shared" si="5"/>
        <v>4.1862600609567924E-2</v>
      </c>
      <c r="R25" s="83">
        <v>4.8090309502175431E-2</v>
      </c>
      <c r="S25" s="84">
        <f t="shared" si="6"/>
        <v>6.0190439728520333E-2</v>
      </c>
      <c r="T25" s="85">
        <f>分析係数表!F28</f>
        <v>0.21311475409836064</v>
      </c>
      <c r="U25" s="86">
        <f t="shared" si="7"/>
        <v>1.2827470761815807E-2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投入係数表!I26</f>
        <v>1.5895391794672371E-2</v>
      </c>
      <c r="E26" s="77">
        <f t="shared" si="0"/>
        <v>1.5895391794672371</v>
      </c>
      <c r="F26" s="76">
        <f>分析係数表!C29</f>
        <v>0.16227976317854342</v>
      </c>
      <c r="G26" s="77">
        <f t="shared" si="1"/>
        <v>0.25795004160695945</v>
      </c>
      <c r="H26" s="77">
        <v>0.28633396585552168</v>
      </c>
      <c r="I26" s="77">
        <f t="shared" si="2"/>
        <v>0.28633396585552168</v>
      </c>
      <c r="J26" s="76">
        <f>分析係数表!G29</f>
        <v>0.26081698468153725</v>
      </c>
      <c r="K26" s="78">
        <f t="shared" si="3"/>
        <v>7.4680761586343403E-2</v>
      </c>
      <c r="L26" s="79"/>
      <c r="M26" s="80"/>
      <c r="N26" s="81">
        <f>分析係数表!H29</f>
        <v>1.0220602904272409E-2</v>
      </c>
      <c r="O26" s="82">
        <f t="shared" si="4"/>
        <v>0.1483195554340512</v>
      </c>
      <c r="P26" s="76">
        <f>分析係数表!C29</f>
        <v>0.16227976317854342</v>
      </c>
      <c r="Q26" s="82">
        <f t="shared" si="5"/>
        <v>2.4069262330584672E-2</v>
      </c>
      <c r="R26" s="83">
        <v>3.1757082200032212E-2</v>
      </c>
      <c r="S26" s="84">
        <f t="shared" si="6"/>
        <v>0.31809104805555388</v>
      </c>
      <c r="T26" s="85">
        <f>分析係数表!F29</f>
        <v>0.4334856221445848</v>
      </c>
      <c r="U26" s="86">
        <f t="shared" si="7"/>
        <v>0.13788789586498479</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投入係数表!I27</f>
        <v>3.93739062803811E-3</v>
      </c>
      <c r="E27" s="77">
        <f t="shared" si="0"/>
        <v>0.39373906280381099</v>
      </c>
      <c r="F27" s="76">
        <f>分析係数表!C30</f>
        <v>1</v>
      </c>
      <c r="G27" s="77">
        <f t="shared" si="1"/>
        <v>0.39373906280381099</v>
      </c>
      <c r="H27" s="77">
        <v>0.45726511941592479</v>
      </c>
      <c r="I27" s="77">
        <f t="shared" si="2"/>
        <v>0.45726511941592479</v>
      </c>
      <c r="J27" s="76">
        <f>分析係数表!G30</f>
        <v>0.34448439248553536</v>
      </c>
      <c r="K27" s="78">
        <f t="shared" si="3"/>
        <v>0.15752069686682063</v>
      </c>
      <c r="L27" s="79"/>
      <c r="M27" s="80"/>
      <c r="N27" s="81">
        <f>分析係数表!H30</f>
        <v>0</v>
      </c>
      <c r="O27" s="82">
        <f t="shared" si="4"/>
        <v>0</v>
      </c>
      <c r="P27" s="76">
        <f>分析係数表!C30</f>
        <v>1</v>
      </c>
      <c r="Q27" s="82">
        <f t="shared" si="5"/>
        <v>0</v>
      </c>
      <c r="R27" s="83">
        <v>3.8937608575670836E-2</v>
      </c>
      <c r="S27" s="84">
        <f t="shared" si="6"/>
        <v>0.49620272799159565</v>
      </c>
      <c r="T27" s="85">
        <f>分析係数表!F30</f>
        <v>0.44001047643991525</v>
      </c>
      <c r="U27" s="86">
        <f t="shared" si="7"/>
        <v>0.21833439875436766</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投入係数表!I28</f>
        <v>4.5352906863698229E-2</v>
      </c>
      <c r="E28" s="77">
        <f t="shared" si="0"/>
        <v>4.535290686369823</v>
      </c>
      <c r="F28" s="76">
        <f>分析係数表!C31</f>
        <v>6.2020555045463999E-2</v>
      </c>
      <c r="G28" s="77">
        <f t="shared" si="1"/>
        <v>0.28128124566117979</v>
      </c>
      <c r="H28" s="77">
        <v>0.31253567755191164</v>
      </c>
      <c r="I28" s="77">
        <f t="shared" si="2"/>
        <v>0.31253567755191164</v>
      </c>
      <c r="J28" s="76">
        <f>分析係数表!G31</f>
        <v>7.0817490494296573E-2</v>
      </c>
      <c r="K28" s="78">
        <f t="shared" si="3"/>
        <v>2.213299237416104E-2</v>
      </c>
      <c r="L28" s="79"/>
      <c r="M28" s="80"/>
      <c r="N28" s="81">
        <f>分析係数表!H31</f>
        <v>2.2278688352460652E-2</v>
      </c>
      <c r="O28" s="82">
        <f t="shared" si="4"/>
        <v>0.32330432784052787</v>
      </c>
      <c r="P28" s="76">
        <f>分析係数表!C31</f>
        <v>6.2020555045463999E-2</v>
      </c>
      <c r="Q28" s="82">
        <f t="shared" si="5"/>
        <v>2.0051513861270197E-2</v>
      </c>
      <c r="R28" s="83">
        <v>2.6962645764313179E-2</v>
      </c>
      <c r="S28" s="84">
        <f t="shared" si="6"/>
        <v>0.33949832331622481</v>
      </c>
      <c r="T28" s="85">
        <f>分析係数表!F31</f>
        <v>0.3450570342205323</v>
      </c>
      <c r="U28" s="86">
        <f t="shared" si="7"/>
        <v>0.11714628456633992</v>
      </c>
      <c r="V28" s="87">
        <f>分析係数表!D31</f>
        <v>0</v>
      </c>
      <c r="W28" s="167">
        <f t="shared" si="8"/>
        <v>0</v>
      </c>
      <c r="X28" s="76">
        <f>分析係数表!E31</f>
        <v>0</v>
      </c>
      <c r="Y28" s="166">
        <f t="shared" si="9"/>
        <v>0</v>
      </c>
    </row>
    <row r="29" spans="1:25" x14ac:dyDescent="0.2">
      <c r="A29" s="6" t="s">
        <v>17</v>
      </c>
      <c r="B29" s="5" t="s">
        <v>273</v>
      </c>
      <c r="C29" s="90"/>
      <c r="D29" s="76">
        <f>投入係数表!I29</f>
        <v>2.1388294769589733E-3</v>
      </c>
      <c r="E29" s="77">
        <f t="shared" si="0"/>
        <v>0.21388294769589733</v>
      </c>
      <c r="F29" s="76">
        <f>分析係数表!C32</f>
        <v>0.51031613976705492</v>
      </c>
      <c r="G29" s="77">
        <f t="shared" si="1"/>
        <v>0.10914792023016924</v>
      </c>
      <c r="H29" s="77">
        <v>0.13025982503801192</v>
      </c>
      <c r="I29" s="77">
        <f t="shared" si="2"/>
        <v>0.13025982503801192</v>
      </c>
      <c r="J29" s="76">
        <f>分析係数表!G32</f>
        <v>0.13989637305699482</v>
      </c>
      <c r="K29" s="78">
        <f t="shared" si="3"/>
        <v>1.8222877077856591E-2</v>
      </c>
      <c r="L29" s="79"/>
      <c r="M29" s="80"/>
      <c r="N29" s="81">
        <f>分析係数表!H32</f>
        <v>6.3083400707693279E-3</v>
      </c>
      <c r="O29" s="82">
        <f t="shared" si="4"/>
        <v>9.1545499183047011E-2</v>
      </c>
      <c r="P29" s="76">
        <f>分析係数表!C32</f>
        <v>0.51031613976705492</v>
      </c>
      <c r="Q29" s="82">
        <f t="shared" si="5"/>
        <v>4.6717145756140631E-2</v>
      </c>
      <c r="R29" s="83">
        <v>6.0823912062883081E-2</v>
      </c>
      <c r="S29" s="84">
        <f t="shared" si="6"/>
        <v>0.19108373710089499</v>
      </c>
      <c r="T29" s="85">
        <f>分析係数表!F32</f>
        <v>0.48186528497409326</v>
      </c>
      <c r="U29" s="86">
        <f t="shared" si="7"/>
        <v>9.2076619432037488E-2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投入係数表!I30</f>
        <v>7.777561734396267E-4</v>
      </c>
      <c r="E30" s="77">
        <f t="shared" si="0"/>
        <v>7.7775617343962669E-2</v>
      </c>
      <c r="F30" s="76">
        <f>分析係数表!C33</f>
        <v>0.64380825565912114</v>
      </c>
      <c r="G30" s="77">
        <f t="shared" si="1"/>
        <v>5.0072584535027893E-2</v>
      </c>
      <c r="H30" s="77">
        <v>6.6084105775903776E-2</v>
      </c>
      <c r="I30" s="77">
        <f t="shared" si="2"/>
        <v>6.6084105775903776E-2</v>
      </c>
      <c r="J30" s="76">
        <f>分析係数表!G33</f>
        <v>0.50735483870967746</v>
      </c>
      <c r="K30" s="78">
        <f t="shared" si="3"/>
        <v>3.3528090827206924E-2</v>
      </c>
      <c r="L30" s="79"/>
      <c r="M30" s="80"/>
      <c r="N30" s="81">
        <f>分析係数表!H33</f>
        <v>9.5549092283623302E-4</v>
      </c>
      <c r="O30" s="82">
        <f t="shared" si="4"/>
        <v>1.3865912825661247E-2</v>
      </c>
      <c r="P30" s="76">
        <f>分析係数表!C33</f>
        <v>0.64380825565912114</v>
      </c>
      <c r="Q30" s="82">
        <f t="shared" si="5"/>
        <v>8.9269891494104022E-3</v>
      </c>
      <c r="R30" s="83">
        <v>2.7315310076541768E-2</v>
      </c>
      <c r="S30" s="84">
        <f t="shared" si="6"/>
        <v>9.3399415852445544E-2</v>
      </c>
      <c r="T30" s="85">
        <f>分析係数表!F33</f>
        <v>0.64387096774193553</v>
      </c>
      <c r="U30" s="86">
        <f t="shared" si="7"/>
        <v>6.0137172271445584E-2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投入係数表!I31</f>
        <v>8.4483764339879447E-2</v>
      </c>
      <c r="E31" s="77">
        <f t="shared" si="0"/>
        <v>8.4483764339879439</v>
      </c>
      <c r="F31" s="76">
        <f>分析係数表!C34</f>
        <v>0.4497281074016104</v>
      </c>
      <c r="G31" s="77">
        <f t="shared" si="1"/>
        <v>3.7994723442737643</v>
      </c>
      <c r="H31" s="77">
        <v>4.1348071190532325</v>
      </c>
      <c r="I31" s="77">
        <f t="shared" si="2"/>
        <v>4.1348071190532325</v>
      </c>
      <c r="J31" s="76">
        <f>分析係数表!G34</f>
        <v>0.42484737951445389</v>
      </c>
      <c r="K31" s="78">
        <f t="shared" si="3"/>
        <v>1.7566619693274743</v>
      </c>
      <c r="L31" s="79"/>
      <c r="M31" s="80"/>
      <c r="N31" s="81">
        <f>分析係数表!H34</f>
        <v>0.15783450057224457</v>
      </c>
      <c r="O31" s="82">
        <f t="shared" si="4"/>
        <v>2.2904659515971417</v>
      </c>
      <c r="P31" s="76">
        <f>分析係数表!C34</f>
        <v>0.4497281074016104</v>
      </c>
      <c r="Q31" s="82">
        <f t="shared" si="5"/>
        <v>1.0300869174796112</v>
      </c>
      <c r="R31" s="83">
        <v>1.1262136432497269</v>
      </c>
      <c r="S31" s="84">
        <f t="shared" si="6"/>
        <v>5.2610207623029597</v>
      </c>
      <c r="T31" s="85">
        <f>分析係数表!F34</f>
        <v>0.69859228761453362</v>
      </c>
      <c r="U31" s="86">
        <f t="shared" si="7"/>
        <v>3.675308529524782</v>
      </c>
      <c r="V31" s="87">
        <f>分析係数表!D34</f>
        <v>0.16058186901394608</v>
      </c>
      <c r="W31" s="167">
        <f t="shared" si="8"/>
        <v>1</v>
      </c>
      <c r="X31" s="76">
        <f>分析係数表!E34</f>
        <v>0.11554380945100309</v>
      </c>
      <c r="Y31" s="166">
        <f t="shared" si="9"/>
        <v>1</v>
      </c>
    </row>
    <row r="32" spans="1:25" x14ac:dyDescent="0.2">
      <c r="A32" s="6" t="s">
        <v>20</v>
      </c>
      <c r="B32" s="5" t="s">
        <v>37</v>
      </c>
      <c r="C32" s="90"/>
      <c r="D32" s="76">
        <f>投入係数表!I32</f>
        <v>9.5761228854754042E-3</v>
      </c>
      <c r="E32" s="77">
        <f t="shared" si="0"/>
        <v>0.95761228854754044</v>
      </c>
      <c r="F32" s="76">
        <f>分析係数表!C35</f>
        <v>0.49909685188370889</v>
      </c>
      <c r="G32" s="77">
        <f t="shared" si="1"/>
        <v>0.4779412785392313</v>
      </c>
      <c r="H32" s="77">
        <v>0.60210797033225927</v>
      </c>
      <c r="I32" s="77">
        <f t="shared" si="2"/>
        <v>0.60210797033225927</v>
      </c>
      <c r="J32" s="76">
        <f>分析係数表!G35</f>
        <v>0.31379756038452217</v>
      </c>
      <c r="K32" s="78">
        <f t="shared" si="3"/>
        <v>0.18894001217833922</v>
      </c>
      <c r="L32" s="79"/>
      <c r="M32" s="80"/>
      <c r="N32" s="81">
        <f>分析係数表!H35</f>
        <v>5.9221537395394742E-2</v>
      </c>
      <c r="O32" s="82">
        <f t="shared" si="4"/>
        <v>0.85941232438785242</v>
      </c>
      <c r="P32" s="76">
        <f>分析係数表!C35</f>
        <v>0.49909685188370889</v>
      </c>
      <c r="Q32" s="82">
        <f t="shared" si="5"/>
        <v>0.42892998557203799</v>
      </c>
      <c r="R32" s="83">
        <v>0.565263397658061</v>
      </c>
      <c r="S32" s="84">
        <f t="shared" si="6"/>
        <v>1.1673713679903202</v>
      </c>
      <c r="T32" s="85">
        <f>分析係数表!F35</f>
        <v>0.64201470231844249</v>
      </c>
      <c r="U32" s="86">
        <f t="shared" si="7"/>
        <v>0.74946958131537833</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投入係数表!I33</f>
        <v>1.6041221077192299E-3</v>
      </c>
      <c r="E33" s="77">
        <f t="shared" si="0"/>
        <v>0.160412210771923</v>
      </c>
      <c r="F33" s="76">
        <f>分析係数表!C36</f>
        <v>0.87819146249052793</v>
      </c>
      <c r="G33" s="77">
        <f t="shared" si="1"/>
        <v>0.14087263397913388</v>
      </c>
      <c r="H33" s="77">
        <v>0.30642506154125326</v>
      </c>
      <c r="I33" s="77">
        <f t="shared" si="2"/>
        <v>0.30642506154125326</v>
      </c>
      <c r="J33" s="76">
        <f>分析係数表!G36</f>
        <v>4.4874661895938493E-2</v>
      </c>
      <c r="K33" s="78">
        <f t="shared" si="3"/>
        <v>1.3750721033105885E-2</v>
      </c>
      <c r="L33" s="79"/>
      <c r="M33" s="80"/>
      <c r="N33" s="81">
        <f>分析係数表!H36</f>
        <v>0.18774661640714413</v>
      </c>
      <c r="O33" s="82">
        <f t="shared" si="4"/>
        <v>2.7245452093745457</v>
      </c>
      <c r="P33" s="76">
        <f>分析係数表!C36</f>
        <v>0.87819146249052793</v>
      </c>
      <c r="Q33" s="82">
        <f t="shared" si="5"/>
        <v>2.3926723420421938</v>
      </c>
      <c r="R33" s="83">
        <v>2.5079062562478742</v>
      </c>
      <c r="S33" s="84">
        <f t="shared" si="6"/>
        <v>2.8143313177891276</v>
      </c>
      <c r="T33" s="85">
        <f>分析係数表!F36</f>
        <v>0.85371541754520475</v>
      </c>
      <c r="U33" s="86">
        <f t="shared" si="7"/>
        <v>2.4026380360768913</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投入係数表!I34</f>
        <v>3.3151856892864089E-2</v>
      </c>
      <c r="E34" s="77">
        <f t="shared" si="0"/>
        <v>3.3151856892864089</v>
      </c>
      <c r="F34" s="76">
        <f>分析係数表!C37</f>
        <v>0.51844868831853386</v>
      </c>
      <c r="G34" s="77">
        <f t="shared" si="1"/>
        <v>1.7187536721429133</v>
      </c>
      <c r="H34" s="77">
        <v>2.0154545535862707</v>
      </c>
      <c r="I34" s="77">
        <f t="shared" si="2"/>
        <v>2.0154545535862707</v>
      </c>
      <c r="J34" s="76">
        <f>分析係数表!G37</f>
        <v>0.40787398349003462</v>
      </c>
      <c r="K34" s="78">
        <f t="shared" si="3"/>
        <v>0.82205147731436168</v>
      </c>
      <c r="L34" s="79"/>
      <c r="M34" s="80"/>
      <c r="N34" s="81">
        <f>分析係数表!H37</f>
        <v>4.7856445363769047E-2</v>
      </c>
      <c r="O34" s="82">
        <f t="shared" si="4"/>
        <v>0.69448414809669057</v>
      </c>
      <c r="P34" s="76">
        <f>分析係数表!C37</f>
        <v>0.51844868831853386</v>
      </c>
      <c r="Q34" s="82">
        <f t="shared" si="5"/>
        <v>0.36005439563874364</v>
      </c>
      <c r="R34" s="83">
        <v>0.43486029997313375</v>
      </c>
      <c r="S34" s="84">
        <f t="shared" si="6"/>
        <v>2.4503148535594046</v>
      </c>
      <c r="T34" s="85">
        <f>分析係数表!F37</f>
        <v>0.62993916303078723</v>
      </c>
      <c r="U34" s="86">
        <f t="shared" si="7"/>
        <v>1.5435492880131174</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投入係数表!I35</f>
        <v>5.3470736923974336E-3</v>
      </c>
      <c r="E35" s="77">
        <f t="shared" si="0"/>
        <v>0.53470736923974338</v>
      </c>
      <c r="F35" s="76">
        <f>分析係数表!C38</f>
        <v>4.0466683025854988E-2</v>
      </c>
      <c r="G35" s="77">
        <f t="shared" si="1"/>
        <v>2.1637833622613498E-2</v>
      </c>
      <c r="H35" s="77">
        <v>3.4063289573082293E-2</v>
      </c>
      <c r="I35" s="77">
        <f t="shared" si="2"/>
        <v>3.4063289573082293E-2</v>
      </c>
      <c r="J35" s="76">
        <f>分析係数表!G38</f>
        <v>0.23169218038891187</v>
      </c>
      <c r="K35" s="78">
        <f t="shared" si="3"/>
        <v>7.8921978324063228E-3</v>
      </c>
      <c r="L35" s="79"/>
      <c r="M35" s="80"/>
      <c r="N35" s="81">
        <f>分析係数表!H38</f>
        <v>4.3698484864393788E-2</v>
      </c>
      <c r="O35" s="82">
        <f t="shared" si="4"/>
        <v>0.63414457140480196</v>
      </c>
      <c r="P35" s="76">
        <f>分析係数表!C38</f>
        <v>4.0466683025854988E-2</v>
      </c>
      <c r="Q35" s="82">
        <f t="shared" si="5"/>
        <v>2.5661727363604787E-2</v>
      </c>
      <c r="R35" s="83">
        <v>3.1891800285040267E-2</v>
      </c>
      <c r="S35" s="84">
        <f t="shared" si="6"/>
        <v>6.5955089858122568E-2</v>
      </c>
      <c r="T35" s="85">
        <f>分析係数表!F38</f>
        <v>0.47745138601572196</v>
      </c>
      <c r="U35" s="86">
        <f t="shared" si="7"/>
        <v>3.1490349067552104E-2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投入係数表!I36</f>
        <v>0</v>
      </c>
      <c r="E36" s="77">
        <f t="shared" si="0"/>
        <v>0</v>
      </c>
      <c r="F36" s="76">
        <f>分析係数表!C39</f>
        <v>1</v>
      </c>
      <c r="G36" s="77">
        <f t="shared" si="1"/>
        <v>0</v>
      </c>
      <c r="H36" s="77">
        <v>1.5111333965320526E-2</v>
      </c>
      <c r="I36" s="77">
        <f t="shared" si="2"/>
        <v>1.5111333965320526E-2</v>
      </c>
      <c r="J36" s="76">
        <f>分析係数表!G39</f>
        <v>0.35155763393872286</v>
      </c>
      <c r="K36" s="78">
        <f t="shared" si="3"/>
        <v>5.3125048145059427E-3</v>
      </c>
      <c r="L36" s="79"/>
      <c r="M36" s="80"/>
      <c r="N36" s="81">
        <f>分析係数表!H39</f>
        <v>3.8093638110437951E-3</v>
      </c>
      <c r="O36" s="82">
        <f t="shared" si="4"/>
        <v>5.5280804100548364E-2</v>
      </c>
      <c r="P36" s="76">
        <f>分析係数表!C39</f>
        <v>1</v>
      </c>
      <c r="Q36" s="82">
        <f t="shared" si="5"/>
        <v>5.5280804100548364E-2</v>
      </c>
      <c r="R36" s="83">
        <v>6.8937194401295282E-2</v>
      </c>
      <c r="S36" s="84">
        <f t="shared" si="6"/>
        <v>8.4048528366615805E-2</v>
      </c>
      <c r="T36" s="85">
        <f>分析係数表!F39</f>
        <v>0.70231445322154884</v>
      </c>
      <c r="U36" s="86">
        <f t="shared" si="7"/>
        <v>5.9028496243875614E-2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投入係数表!I37</f>
        <v>9.7219521679953337E-5</v>
      </c>
      <c r="E37" s="77">
        <f t="shared" si="0"/>
        <v>9.7219521679953336E-3</v>
      </c>
      <c r="F37" s="76">
        <f>分析係数表!C40</f>
        <v>0.93645125291670894</v>
      </c>
      <c r="G37" s="77">
        <f t="shared" si="1"/>
        <v>9.1041342885155446E-3</v>
      </c>
      <c r="H37" s="77">
        <v>1.0933649150331154E-2</v>
      </c>
      <c r="I37" s="77">
        <f t="shared" si="2"/>
        <v>1.0933649150331154E-2</v>
      </c>
      <c r="J37" s="76">
        <f>分析係数表!G40</f>
        <v>0.5322000781555295</v>
      </c>
      <c r="K37" s="78">
        <f t="shared" si="3"/>
        <v>5.8188889323313791E-3</v>
      </c>
      <c r="L37" s="79"/>
      <c r="M37" s="80"/>
      <c r="N37" s="81">
        <f>分析係数表!H40</f>
        <v>3.4185575237035248E-2</v>
      </c>
      <c r="O37" s="82">
        <f t="shared" si="4"/>
        <v>0.49609493382184494</v>
      </c>
      <c r="P37" s="76">
        <f>分析係数表!C40</f>
        <v>0.93645125291670894</v>
      </c>
      <c r="Q37" s="82">
        <f t="shared" si="5"/>
        <v>0.46456872234309848</v>
      </c>
      <c r="R37" s="83">
        <v>0.46535802625792921</v>
      </c>
      <c r="S37" s="84">
        <f t="shared" si="6"/>
        <v>0.47629167540826034</v>
      </c>
      <c r="T37" s="85">
        <f>分析係数表!F40</f>
        <v>0.72698319656115673</v>
      </c>
      <c r="U37" s="86">
        <f t="shared" si="7"/>
        <v>0.34625604468376597</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投入係数表!I38</f>
        <v>0</v>
      </c>
      <c r="E38" s="77">
        <f t="shared" si="0"/>
        <v>0</v>
      </c>
      <c r="F38" s="76">
        <f>分析係数表!C41</f>
        <v>0.75829086289227354</v>
      </c>
      <c r="G38" s="77">
        <f t="shared" si="1"/>
        <v>0</v>
      </c>
      <c r="H38" s="77">
        <v>3.6213687661349274E-3</v>
      </c>
      <c r="I38" s="77">
        <f t="shared" si="2"/>
        <v>3.6213687661349274E-3</v>
      </c>
      <c r="J38" s="76">
        <f>分析係数表!G41</f>
        <v>0.44682169065091015</v>
      </c>
      <c r="K38" s="78">
        <f t="shared" si="3"/>
        <v>1.6181061145548088E-3</v>
      </c>
      <c r="L38" s="79"/>
      <c r="M38" s="80"/>
      <c r="N38" s="81">
        <f>分析係数表!H41</f>
        <v>5.4536481903421918E-2</v>
      </c>
      <c r="O38" s="82">
        <f t="shared" si="4"/>
        <v>0.79142363974158814</v>
      </c>
      <c r="P38" s="76">
        <f>分析係数表!C41</f>
        <v>0.75829086289227354</v>
      </c>
      <c r="Q38" s="82">
        <f t="shared" si="5"/>
        <v>0.60012931469299269</v>
      </c>
      <c r="R38" s="83">
        <v>0.61060522807669404</v>
      </c>
      <c r="S38" s="84">
        <f t="shared" si="6"/>
        <v>0.61422659684282899</v>
      </c>
      <c r="T38" s="85">
        <f>分析係数表!F41</f>
        <v>0.55047809650878365</v>
      </c>
      <c r="U38" s="86">
        <f t="shared" si="7"/>
        <v>0.33811828785510856</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投入係数表!I39</f>
        <v>7.2914641259965004E-4</v>
      </c>
      <c r="E39" s="77">
        <f>$C$11*D39</f>
        <v>7.291464125996501E-2</v>
      </c>
      <c r="F39" s="76">
        <f>分析係数表!C42</f>
        <v>0.17334729285073291</v>
      </c>
      <c r="G39" s="77">
        <f>E39*F39</f>
        <v>1.2639555671597288E-2</v>
      </c>
      <c r="H39" s="77">
        <v>1.5294985436555731E-2</v>
      </c>
      <c r="I39" s="77">
        <f>C39+H39</f>
        <v>1.5294985436555731E-2</v>
      </c>
      <c r="J39" s="76">
        <f>分析係数表!G42</f>
        <v>0.48544520547945208</v>
      </c>
      <c r="K39" s="78">
        <f>I39*J39</f>
        <v>7.4248773480540238E-3</v>
      </c>
      <c r="L39" s="79"/>
      <c r="M39" s="80"/>
      <c r="N39" s="81">
        <f>分析係数表!H42</f>
        <v>1.188798706412289E-2</v>
      </c>
      <c r="O39" s="82">
        <f t="shared" si="4"/>
        <v>0.17251633517817214</v>
      </c>
      <c r="P39" s="76">
        <f>分析係数表!C42</f>
        <v>0.17334729285073291</v>
      </c>
      <c r="Q39" s="82">
        <f>O39*P39</f>
        <v>2.9905239675665801E-2</v>
      </c>
      <c r="R39" s="83">
        <v>3.1426004594224247E-2</v>
      </c>
      <c r="S39" s="84">
        <f>I39+R39</f>
        <v>4.672099003077998E-2</v>
      </c>
      <c r="T39" s="85">
        <f>分析係数表!F42</f>
        <v>0.55565068493150682</v>
      </c>
      <c r="U39" s="86">
        <f t="shared" si="7"/>
        <v>2.5960550111280997E-2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投入係数表!I40</f>
        <v>2.0173050748590316E-2</v>
      </c>
      <c r="E40" s="77">
        <f>$C$11*D40</f>
        <v>2.0173050748590318</v>
      </c>
      <c r="F40" s="76">
        <f>分析係数表!C43</f>
        <v>0.30653454239506406</v>
      </c>
      <c r="G40" s="77">
        <f>E40*F40</f>
        <v>0.61837368799315373</v>
      </c>
      <c r="H40" s="77">
        <v>0.92190623853217868</v>
      </c>
      <c r="I40" s="77">
        <f>C40+H40</f>
        <v>0.92190623853217868</v>
      </c>
      <c r="J40" s="76">
        <f>分析係数表!G43</f>
        <v>0.32328917028178372</v>
      </c>
      <c r="K40" s="78">
        <f>I40*J40</f>
        <v>0.29804230293266826</v>
      </c>
      <c r="L40" s="79"/>
      <c r="M40" s="80"/>
      <c r="N40" s="81">
        <f>分析係数表!H43</f>
        <v>3.3255284074801286E-2</v>
      </c>
      <c r="O40" s="82">
        <f t="shared" si="4"/>
        <v>0.48259471540037696</v>
      </c>
      <c r="P40" s="76">
        <f>分析係数表!C43</f>
        <v>0.30653454239506406</v>
      </c>
      <c r="Q40" s="82">
        <f>O40*P40</f>
        <v>0.14793195024753072</v>
      </c>
      <c r="R40" s="83">
        <v>0.27940469603672863</v>
      </c>
      <c r="S40" s="84">
        <f>I40+R40</f>
        <v>1.2013109345689073</v>
      </c>
      <c r="T40" s="85">
        <f>分析係数表!F43</f>
        <v>0.5899871028256537</v>
      </c>
      <c r="U40" s="86">
        <f t="shared" si="7"/>
        <v>0.70875795787908802</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投入係数表!I41</f>
        <v>1.4582928251992999E-4</v>
      </c>
      <c r="E41" s="77">
        <f>$C$11*D41</f>
        <v>1.4582928251993E-2</v>
      </c>
      <c r="F41" s="76">
        <f>分析係数表!C44</f>
        <v>0.56999532308435041</v>
      </c>
      <c r="G41" s="77">
        <f>E41*F41</f>
        <v>8.3122009005106509E-3</v>
      </c>
      <c r="H41" s="77">
        <v>1.2723388108552365E-2</v>
      </c>
      <c r="I41" s="77">
        <f>C41+H41</f>
        <v>1.2723388108552365E-2</v>
      </c>
      <c r="J41" s="76">
        <f>分析係数表!G44</f>
        <v>0.26801390783179974</v>
      </c>
      <c r="K41" s="78">
        <f>I41*J41</f>
        <v>3.4100449678337703E-3</v>
      </c>
      <c r="L41" s="79"/>
      <c r="M41" s="80"/>
      <c r="N41" s="81">
        <f>分析係数表!H44</f>
        <v>0.11320362456556662</v>
      </c>
      <c r="O41" s="82">
        <f t="shared" si="4"/>
        <v>1.6427906872371887</v>
      </c>
      <c r="P41" s="76">
        <f>分析係数表!C44</f>
        <v>0.56999532308435041</v>
      </c>
      <c r="Q41" s="82">
        <f>O41*P41</f>
        <v>0.9363830085317234</v>
      </c>
      <c r="R41" s="83">
        <v>0.95191000424708927</v>
      </c>
      <c r="S41" s="84">
        <f>I41+R41</f>
        <v>0.96463339235564161</v>
      </c>
      <c r="T41" s="85">
        <f>分析係数表!F44</f>
        <v>0.48400791440152141</v>
      </c>
      <c r="U41" s="86">
        <f t="shared" si="7"/>
        <v>0.46689019639611862</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投入係数表!I42</f>
        <v>1.1180244993194634E-3</v>
      </c>
      <c r="E42" s="77">
        <f>$C$11*D42</f>
        <v>0.11180244993194634</v>
      </c>
      <c r="F42" s="76">
        <f>分析係数表!C45</f>
        <v>1</v>
      </c>
      <c r="G42" s="77">
        <f>E42*F42</f>
        <v>0.11180244993194634</v>
      </c>
      <c r="H42" s="77">
        <v>0.14614511159137406</v>
      </c>
      <c r="I42" s="77">
        <f>C42+H42</f>
        <v>0.14614511159137406</v>
      </c>
      <c r="J42" s="76">
        <f>分析係数表!G45</f>
        <v>0</v>
      </c>
      <c r="K42" s="78">
        <f>I42*J42</f>
        <v>0</v>
      </c>
      <c r="L42" s="79"/>
      <c r="M42" s="80"/>
      <c r="N42" s="81">
        <f>分析係数表!H45</f>
        <v>0</v>
      </c>
      <c r="O42" s="82">
        <f t="shared" si="4"/>
        <v>0</v>
      </c>
      <c r="P42" s="76">
        <f>分析係数表!C45</f>
        <v>1</v>
      </c>
      <c r="Q42" s="82">
        <f>O42*P42</f>
        <v>0</v>
      </c>
      <c r="R42" s="83">
        <v>1.8177382382745313E-2</v>
      </c>
      <c r="S42" s="84">
        <f>I42+R42</f>
        <v>0.16432249397411935</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2.9651954112385765E-3</v>
      </c>
      <c r="E43" s="77">
        <f>$C$11*D43</f>
        <v>0.29651954112385764</v>
      </c>
      <c r="F43" s="76">
        <f>分析係数表!C46</f>
        <v>0.19592142404516388</v>
      </c>
      <c r="G43" s="77">
        <f>E43*F43</f>
        <v>5.8094530754204725E-2</v>
      </c>
      <c r="H43" s="77">
        <v>7.9743866080151202E-2</v>
      </c>
      <c r="I43" s="77">
        <f>C43+H43</f>
        <v>7.9743866080151202E-2</v>
      </c>
      <c r="J43" s="76">
        <f>分析係数表!G46</f>
        <v>9.3869169844529188E-3</v>
      </c>
      <c r="K43" s="78">
        <f>I43*J43</f>
        <v>7.4854905091371036E-4</v>
      </c>
      <c r="L43" s="79"/>
      <c r="M43" s="80"/>
      <c r="N43" s="81">
        <f>分析係数表!H46</f>
        <v>2.2224088871155723E-2</v>
      </c>
      <c r="O43" s="82">
        <f t="shared" si="4"/>
        <v>0.32251198996477581</v>
      </c>
      <c r="P43" s="76">
        <f>分析係数表!C46</f>
        <v>0.19592142404516388</v>
      </c>
      <c r="Q43" s="82">
        <f>O43*P43</f>
        <v>6.3187008345538476E-2</v>
      </c>
      <c r="R43" s="83">
        <v>7.2065997732579282E-2</v>
      </c>
      <c r="S43" s="84">
        <f>I43+R43</f>
        <v>0.15180986381273048</v>
      </c>
      <c r="T43" s="85">
        <f>分析係数表!F46</f>
        <v>0.31358169551188031</v>
      </c>
      <c r="U43" s="86">
        <f t="shared" si="7"/>
        <v>4.7604794489823667E-2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投入係数表!I44</f>
        <v>0.66697452848531991</v>
      </c>
      <c r="E44" s="91">
        <f>SUM(E5:E43)</f>
        <v>66.697452848532009</v>
      </c>
      <c r="F44" s="92">
        <f>分析係数表!C47</f>
        <v>0.45265703952364433</v>
      </c>
      <c r="G44" s="91">
        <f>SUM(G5:G43)</f>
        <v>15.083713730024263</v>
      </c>
      <c r="H44" s="91">
        <f>SUM(H5:H43)</f>
        <v>17.328964749376471</v>
      </c>
      <c r="I44" s="91">
        <f>SUM(I5:I43)</f>
        <v>117.32896474937644</v>
      </c>
      <c r="J44" s="92">
        <f>分析係数表!G47</f>
        <v>0.23980744030503759</v>
      </c>
      <c r="K44" s="93">
        <f>SUM(K5:K43)</f>
        <v>23.132551382148137</v>
      </c>
      <c r="L44" s="94">
        <f>最終需要_まとめ!$L$33</f>
        <v>0.62733333333333341</v>
      </c>
      <c r="M44" s="91">
        <f>K44*L44</f>
        <v>14.5118205670676</v>
      </c>
      <c r="N44" s="95">
        <f>分析係数表!H47</f>
        <v>1</v>
      </c>
      <c r="O44" s="96">
        <f>SUM(O5:O43)</f>
        <v>14.511820567067597</v>
      </c>
      <c r="P44" s="92">
        <f>分析係数表!C47</f>
        <v>0.45265703952364433</v>
      </c>
      <c r="Q44" s="96">
        <f>SUM(Q5:Q43)</f>
        <v>7.0728639600493954</v>
      </c>
      <c r="R44" s="91">
        <f>SUM(R5:R43)</f>
        <v>7.8794025046379295</v>
      </c>
      <c r="S44" s="97">
        <f>SUM(S5:S43)</f>
        <v>125.20836725401442</v>
      </c>
      <c r="T44" s="98">
        <f>分析係数表!F47</f>
        <v>0.49576236686958514</v>
      </c>
      <c r="U44" s="99">
        <f>SUM(U5:U43)</f>
        <v>44.992033027158314</v>
      </c>
      <c r="V44" s="100">
        <f>分析係数表!D47</f>
        <v>6.8132090397126518E-2</v>
      </c>
      <c r="W44" s="164">
        <f>SUM(W5:W43)</f>
        <v>5</v>
      </c>
      <c r="X44" s="92">
        <f>分析係数表!E47</f>
        <v>5.7986453629434859E-2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1.3036829042043774E-3</v>
      </c>
      <c r="E5" s="77">
        <f t="shared" ref="E5:E38" si="0">$C$12*D5</f>
        <v>0.13036829042043774</v>
      </c>
      <c r="F5" s="76">
        <f>分析係数表!C8</f>
        <v>1.4618360363041205E-2</v>
      </c>
      <c r="G5" s="77">
        <f t="shared" ref="G5:G38" si="1">E5*F5</f>
        <v>1.9057706492795715E-3</v>
      </c>
      <c r="H5" s="77">
        <f t="array" ref="H5:H43">MMULT(逆行列係数!C5:AO43,'8'!G5:G43)</f>
        <v>2.2461815608691279E-3</v>
      </c>
      <c r="I5" s="77">
        <f t="shared" ref="I5:I38" si="2">C5+H5</f>
        <v>2.2461815608691279E-3</v>
      </c>
      <c r="J5" s="76">
        <f>分析係数表!G8</f>
        <v>0.12073170731707317</v>
      </c>
      <c r="K5" s="78">
        <f t="shared" ref="K5:K38" si="3">I5*J5</f>
        <v>2.7118533478785809E-4</v>
      </c>
      <c r="L5" s="79" t="s">
        <v>183</v>
      </c>
      <c r="M5" s="80" t="s">
        <v>183</v>
      </c>
      <c r="N5" s="81">
        <f>分析係数表!H8</f>
        <v>1.0812797278425854E-2</v>
      </c>
      <c r="O5" s="82">
        <f t="shared" ref="O5:O43" si="4">$M$44*N5</f>
        <v>8.1866802922231724E-2</v>
      </c>
      <c r="P5" s="76">
        <f>分析係数表!C8</f>
        <v>1.4618360363041205E-2</v>
      </c>
      <c r="Q5" s="82">
        <f t="shared" ref="Q5:Q38" si="5">O5*P5</f>
        <v>1.1967584268872582E-3</v>
      </c>
      <c r="R5" s="83">
        <f t="array" ref="R5:R43">MMULT(逆行列係数!C5:AO43,'8'!Q5:Q43)</f>
        <v>1.6940274891060468E-3</v>
      </c>
      <c r="S5" s="84">
        <f t="shared" ref="S5:S38" si="6">I5+R5</f>
        <v>3.9402090499751751E-3</v>
      </c>
      <c r="T5" s="85">
        <f>分析係数表!F8</f>
        <v>0.45487804878048782</v>
      </c>
      <c r="U5" s="86">
        <f t="shared" ref="U5:U43" si="7">S5*T5</f>
        <v>1.7923146044399273E-3</v>
      </c>
      <c r="V5" s="87">
        <f>分析係数表!D8</f>
        <v>0.88658536585365855</v>
      </c>
      <c r="W5" s="88">
        <f t="shared" ref="W5:W43" si="8">ROUND(S5*V5,0)</f>
        <v>0</v>
      </c>
      <c r="X5" s="76">
        <f>分析係数表!E8</f>
        <v>0.69146341463414629</v>
      </c>
      <c r="Y5" s="89">
        <f t="shared" ref="Y5:Y43" si="9">ROUND(S5*X5,0)</f>
        <v>0</v>
      </c>
    </row>
    <row r="6" spans="1:25" x14ac:dyDescent="0.2">
      <c r="A6" s="6" t="s">
        <v>220</v>
      </c>
      <c r="B6" s="5" t="s">
        <v>266</v>
      </c>
      <c r="C6" s="90"/>
      <c r="D6" s="76">
        <f>投入係数表!J6</f>
        <v>2.256374257276807E-4</v>
      </c>
      <c r="E6" s="77">
        <f t="shared" si="0"/>
        <v>2.256374257276807E-2</v>
      </c>
      <c r="F6" s="76">
        <f>分析係数表!C9</f>
        <v>8.6715867158671633E-2</v>
      </c>
      <c r="G6" s="77">
        <f t="shared" si="1"/>
        <v>1.9566345035426196E-3</v>
      </c>
      <c r="H6" s="77">
        <v>2.1292698238914659E-3</v>
      </c>
      <c r="I6" s="77">
        <f t="shared" si="2"/>
        <v>2.1292698238914659E-3</v>
      </c>
      <c r="J6" s="76">
        <f>分析係数表!G9</f>
        <v>0.23529411764705882</v>
      </c>
      <c r="K6" s="78">
        <f t="shared" si="3"/>
        <v>5.0100466444505084E-4</v>
      </c>
      <c r="L6" s="79"/>
      <c r="M6" s="80"/>
      <c r="N6" s="81">
        <f>分析係数表!H9</f>
        <v>5.7539453375192939E-4</v>
      </c>
      <c r="O6" s="82">
        <f t="shared" si="4"/>
        <v>4.3564777628066608E-3</v>
      </c>
      <c r="P6" s="76">
        <f>分析係数表!C9</f>
        <v>8.6715867158671633E-2</v>
      </c>
      <c r="Q6" s="82">
        <f t="shared" si="5"/>
        <v>3.777757469592494E-4</v>
      </c>
      <c r="R6" s="83">
        <v>4.4838876019757349E-4</v>
      </c>
      <c r="S6" s="84">
        <f t="shared" si="6"/>
        <v>2.5776585840890393E-3</v>
      </c>
      <c r="T6" s="85">
        <f>分析係数表!F9</f>
        <v>0.68627450980392157</v>
      </c>
      <c r="U6" s="86">
        <f t="shared" si="7"/>
        <v>1.768981381237576E-3</v>
      </c>
      <c r="V6" s="87">
        <f>分析係数表!D9</f>
        <v>9.8039215686274508E-2</v>
      </c>
      <c r="W6" s="88">
        <f t="shared" si="8"/>
        <v>0</v>
      </c>
      <c r="X6" s="76">
        <f>分析係数表!E9</f>
        <v>0</v>
      </c>
      <c r="Y6" s="89">
        <f t="shared" si="9"/>
        <v>0</v>
      </c>
    </row>
    <row r="7" spans="1:25" x14ac:dyDescent="0.2">
      <c r="A7" s="6" t="s">
        <v>221</v>
      </c>
      <c r="B7" s="5" t="s">
        <v>267</v>
      </c>
      <c r="C7" s="90"/>
      <c r="D7" s="76">
        <f>投入係数表!J7</f>
        <v>5.0141650161706821E-5</v>
      </c>
      <c r="E7" s="77">
        <f t="shared" si="0"/>
        <v>5.0141650161706821E-3</v>
      </c>
      <c r="F7" s="76">
        <f>分析係数表!C10</f>
        <v>5.1169590643275198E-3</v>
      </c>
      <c r="G7" s="77">
        <f t="shared" si="1"/>
        <v>2.5657277129528515E-5</v>
      </c>
      <c r="H7" s="77">
        <v>4.5909215762779283E-5</v>
      </c>
      <c r="I7" s="77">
        <f t="shared" si="2"/>
        <v>4.5909215762779283E-5</v>
      </c>
      <c r="J7" s="76">
        <f>分析係数表!G10</f>
        <v>0.19230769230769232</v>
      </c>
      <c r="K7" s="78">
        <f t="shared" si="3"/>
        <v>8.8286953389960164E-6</v>
      </c>
      <c r="L7" s="79"/>
      <c r="M7" s="80"/>
      <c r="N7" s="81">
        <f>分析係数表!H10</f>
        <v>1.0751897856970359E-3</v>
      </c>
      <c r="O7" s="82">
        <f t="shared" si="4"/>
        <v>8.1405715859744904E-3</v>
      </c>
      <c r="P7" s="76">
        <f>分析係数表!C10</f>
        <v>5.1169590643275198E-3</v>
      </c>
      <c r="Q7" s="82">
        <f t="shared" si="5"/>
        <v>4.1654971565659221E-5</v>
      </c>
      <c r="R7" s="83">
        <v>7.2727780983472036E-5</v>
      </c>
      <c r="S7" s="84">
        <f t="shared" si="6"/>
        <v>1.1863699674625133E-4</v>
      </c>
      <c r="T7" s="85">
        <f>分析係数表!F10</f>
        <v>0.57692307692307687</v>
      </c>
      <c r="U7" s="86">
        <f t="shared" si="7"/>
        <v>6.844442119976037E-5</v>
      </c>
      <c r="V7" s="87">
        <f>分析係数表!D10</f>
        <v>0</v>
      </c>
      <c r="W7" s="88">
        <f t="shared" si="8"/>
        <v>0</v>
      </c>
      <c r="X7" s="76">
        <f>分析係数表!E10</f>
        <v>0</v>
      </c>
      <c r="Y7" s="89">
        <f t="shared" si="9"/>
        <v>0</v>
      </c>
    </row>
    <row r="8" spans="1:25" x14ac:dyDescent="0.2">
      <c r="A8" s="6" t="s">
        <v>222</v>
      </c>
      <c r="B8" s="5" t="s">
        <v>27</v>
      </c>
      <c r="C8" s="90"/>
      <c r="D8" s="76">
        <f>投入係数表!J8</f>
        <v>5.3651565673026296E-3</v>
      </c>
      <c r="E8" s="77">
        <f t="shared" si="0"/>
        <v>0.53651565673026291</v>
      </c>
      <c r="F8" s="76">
        <f>分析係数表!C11</f>
        <v>1.5386032798968108E-2</v>
      </c>
      <c r="G8" s="77">
        <f t="shared" si="1"/>
        <v>8.2548474916117401E-3</v>
      </c>
      <c r="H8" s="77">
        <v>1.2670841906137957E-2</v>
      </c>
      <c r="I8" s="77">
        <f t="shared" si="2"/>
        <v>1.2670841906137957E-2</v>
      </c>
      <c r="J8" s="76">
        <f>分析係数表!G11</f>
        <v>0.34285714285714286</v>
      </c>
      <c r="K8" s="78">
        <f t="shared" si="3"/>
        <v>4.3442886535330141E-3</v>
      </c>
      <c r="L8" s="79"/>
      <c r="M8" s="80"/>
      <c r="N8" s="81">
        <f>分析係数表!H11</f>
        <v>-2.0999800501895233E-5</v>
      </c>
      <c r="O8" s="82">
        <f t="shared" si="4"/>
        <v>-1.5899553878856427E-4</v>
      </c>
      <c r="P8" s="76">
        <f>分析係数表!C11</f>
        <v>1.5386032798968108E-2</v>
      </c>
      <c r="Q8" s="82">
        <f t="shared" si="5"/>
        <v>-2.4463105746904557E-6</v>
      </c>
      <c r="R8" s="83">
        <v>1.3060660169767223E-4</v>
      </c>
      <c r="S8" s="84">
        <f t="shared" si="6"/>
        <v>1.2801448507835629E-2</v>
      </c>
      <c r="T8" s="85">
        <f>分析係数表!F11</f>
        <v>0.5591836734693878</v>
      </c>
      <c r="U8" s="86">
        <f t="shared" si="7"/>
        <v>7.1583610023407407E-3</v>
      </c>
      <c r="V8" s="87">
        <f>分析係数表!D11</f>
        <v>0</v>
      </c>
      <c r="W8" s="88">
        <f t="shared" si="8"/>
        <v>0</v>
      </c>
      <c r="X8" s="76">
        <f>分析係数表!E11</f>
        <v>0</v>
      </c>
      <c r="Y8" s="89">
        <f t="shared" si="9"/>
        <v>0</v>
      </c>
    </row>
    <row r="9" spans="1:25" x14ac:dyDescent="0.2">
      <c r="A9" s="6" t="s">
        <v>223</v>
      </c>
      <c r="B9" s="5" t="s">
        <v>191</v>
      </c>
      <c r="C9" s="90"/>
      <c r="D9" s="76">
        <f>投入係数表!J9</f>
        <v>7.4711058740943165E-3</v>
      </c>
      <c r="E9" s="77">
        <f t="shared" si="0"/>
        <v>0.7471105874094317</v>
      </c>
      <c r="F9" s="76">
        <f>分析係数表!C12</f>
        <v>0.16460779895554434</v>
      </c>
      <c r="G9" s="77">
        <f t="shared" si="1"/>
        <v>0.12298022936985037</v>
      </c>
      <c r="H9" s="77">
        <v>0.12739235594359538</v>
      </c>
      <c r="I9" s="77">
        <f t="shared" si="2"/>
        <v>0.12739235594359538</v>
      </c>
      <c r="J9" s="76">
        <f>分析係数表!G12</f>
        <v>0.13343519440833349</v>
      </c>
      <c r="K9" s="78">
        <f t="shared" si="3"/>
        <v>1.6998623781469269E-2</v>
      </c>
      <c r="L9" s="79"/>
      <c r="M9" s="80"/>
      <c r="N9" s="81">
        <f>分析係数表!H12</f>
        <v>9.0250842616995133E-2</v>
      </c>
      <c r="O9" s="82">
        <f t="shared" si="4"/>
        <v>0.68331512705161257</v>
      </c>
      <c r="P9" s="76">
        <f>分析係数表!C12</f>
        <v>0.16460779895554434</v>
      </c>
      <c r="Q9" s="82">
        <f t="shared" si="5"/>
        <v>0.11247899905699407</v>
      </c>
      <c r="R9" s="83">
        <v>0.1306557243118108</v>
      </c>
      <c r="S9" s="84">
        <f t="shared" si="6"/>
        <v>0.25804808025540615</v>
      </c>
      <c r="T9" s="85">
        <f>分析係数表!F12</f>
        <v>0.36075703601154802</v>
      </c>
      <c r="U9" s="86">
        <f t="shared" si="7"/>
        <v>9.3092660581410386E-2</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投入係数表!J10</f>
        <v>1.0028330032341363E-3</v>
      </c>
      <c r="E10" s="77">
        <f t="shared" si="0"/>
        <v>0.10028330032341363</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0.10830776102276995</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投入係数表!J11</f>
        <v>1.4265299471005591E-2</v>
      </c>
      <c r="E11" s="77">
        <f t="shared" si="0"/>
        <v>1.426529947100559</v>
      </c>
      <c r="F11" s="76">
        <f>分析係数表!C14</f>
        <v>0.17268980347649487</v>
      </c>
      <c r="G11" s="77">
        <f t="shared" si="1"/>
        <v>0.24634717621813015</v>
      </c>
      <c r="H11" s="77">
        <v>0.28406847339275876</v>
      </c>
      <c r="I11" s="77">
        <f t="shared" si="2"/>
        <v>0.28406847339275876</v>
      </c>
      <c r="J11" s="76">
        <f>分析係数表!G14</f>
        <v>0.183307408127552</v>
      </c>
      <c r="K11" s="78">
        <f t="shared" si="3"/>
        <v>5.2071855588377076E-2</v>
      </c>
      <c r="L11" s="79"/>
      <c r="M11" s="80"/>
      <c r="N11" s="81">
        <f>分析係数表!H14</f>
        <v>1.1717888680057539E-3</v>
      </c>
      <c r="O11" s="82">
        <f t="shared" si="4"/>
        <v>8.8719510644018843E-3</v>
      </c>
      <c r="P11" s="76">
        <f>分析係数表!C14</f>
        <v>0.17268980347649487</v>
      </c>
      <c r="Q11" s="82">
        <f t="shared" si="5"/>
        <v>1.532095485764641E-3</v>
      </c>
      <c r="R11" s="83">
        <v>7.0977805367411677E-3</v>
      </c>
      <c r="S11" s="84">
        <f t="shared" si="6"/>
        <v>0.29116625392949991</v>
      </c>
      <c r="T11" s="85">
        <f>分析係数表!F14</f>
        <v>0.31324129885280966</v>
      </c>
      <c r="U11" s="86">
        <f t="shared" si="7"/>
        <v>9.120529556298354E-2</v>
      </c>
      <c r="V11" s="87">
        <f>分析係数表!D14</f>
        <v>4.0686369823060474E-2</v>
      </c>
      <c r="W11" s="88">
        <f t="shared" si="8"/>
        <v>0</v>
      </c>
      <c r="X11" s="76">
        <f>分析係数表!E14</f>
        <v>3.93739062803811E-2</v>
      </c>
      <c r="Y11" s="89">
        <f t="shared" si="9"/>
        <v>0</v>
      </c>
    </row>
    <row r="12" spans="1:25" x14ac:dyDescent="0.2">
      <c r="A12" s="6" t="s">
        <v>226</v>
      </c>
      <c r="B12" s="5" t="s">
        <v>29</v>
      </c>
      <c r="C12" s="75">
        <f>最終需要_まとめ!C13</f>
        <v>100</v>
      </c>
      <c r="D12" s="76">
        <f>投入係数表!J12</f>
        <v>0.36066888961315718</v>
      </c>
      <c r="E12" s="77">
        <f t="shared" si="0"/>
        <v>36.066888961315719</v>
      </c>
      <c r="F12" s="76">
        <f>分析係数表!C15</f>
        <v>0</v>
      </c>
      <c r="G12" s="77">
        <f t="shared" si="1"/>
        <v>0</v>
      </c>
      <c r="H12" s="77">
        <v>0</v>
      </c>
      <c r="I12" s="77">
        <f t="shared" si="2"/>
        <v>100</v>
      </c>
      <c r="J12" s="76">
        <f>分析係数表!G15</f>
        <v>9.559505603329406E-2</v>
      </c>
      <c r="K12" s="78">
        <f t="shared" si="3"/>
        <v>9.5595056033294057</v>
      </c>
      <c r="L12" s="79"/>
      <c r="M12" s="80"/>
      <c r="N12" s="81">
        <f>分析係数表!H15</f>
        <v>8.2571215573452057E-3</v>
      </c>
      <c r="O12" s="82">
        <f t="shared" si="4"/>
        <v>6.2517045851663469E-2</v>
      </c>
      <c r="P12" s="76">
        <f>分析係数表!C15</f>
        <v>0</v>
      </c>
      <c r="Q12" s="82">
        <f t="shared" si="5"/>
        <v>0</v>
      </c>
      <c r="R12" s="83">
        <v>0</v>
      </c>
      <c r="S12" s="84">
        <f t="shared" si="6"/>
        <v>100</v>
      </c>
      <c r="T12" s="85">
        <f>分析係数表!F15</f>
        <v>0.30350740842881141</v>
      </c>
      <c r="U12" s="86">
        <f t="shared" si="7"/>
        <v>30.350740842881141</v>
      </c>
      <c r="V12" s="87">
        <f>分析係数表!D15</f>
        <v>2.3767142176649034E-2</v>
      </c>
      <c r="W12" s="88">
        <f t="shared" si="8"/>
        <v>2</v>
      </c>
      <c r="X12" s="76">
        <f>分析係数表!E15</f>
        <v>2.1435555444129666E-2</v>
      </c>
      <c r="Y12" s="89">
        <f t="shared" si="9"/>
        <v>2</v>
      </c>
    </row>
    <row r="13" spans="1:25" x14ac:dyDescent="0.2">
      <c r="A13" s="6" t="s">
        <v>227</v>
      </c>
      <c r="B13" s="5" t="s">
        <v>30</v>
      </c>
      <c r="C13" s="90"/>
      <c r="D13" s="76">
        <f>投入係数表!J13</f>
        <v>8.1304685737207616E-2</v>
      </c>
      <c r="E13" s="77">
        <f t="shared" si="0"/>
        <v>8.130468573720762</v>
      </c>
      <c r="F13" s="76">
        <f>分析係数表!C16</f>
        <v>4.378703578052201E-2</v>
      </c>
      <c r="G13" s="77">
        <f t="shared" si="1"/>
        <v>0.35600911834992077</v>
      </c>
      <c r="H13" s="77">
        <v>0.36251842534159662</v>
      </c>
      <c r="I13" s="77">
        <f t="shared" si="2"/>
        <v>0.36251842534159662</v>
      </c>
      <c r="J13" s="76">
        <f>分析係数表!G16</f>
        <v>3.3270852858481727E-2</v>
      </c>
      <c r="K13" s="78">
        <f t="shared" si="3"/>
        <v>1.2061297188028754E-2</v>
      </c>
      <c r="L13" s="79"/>
      <c r="M13" s="80"/>
      <c r="N13" s="81">
        <f>分析係数表!H16</f>
        <v>1.6795640441415807E-2</v>
      </c>
      <c r="O13" s="82">
        <f t="shared" si="4"/>
        <v>0.12716463192309369</v>
      </c>
      <c r="P13" s="76">
        <f>分析係数表!C16</f>
        <v>4.378703578052201E-2</v>
      </c>
      <c r="Q13" s="82">
        <f t="shared" si="5"/>
        <v>5.5681622880334146E-3</v>
      </c>
      <c r="R13" s="83">
        <v>6.7327970688763634E-3</v>
      </c>
      <c r="S13" s="84">
        <f t="shared" si="6"/>
        <v>0.36925122241047298</v>
      </c>
      <c r="T13" s="85">
        <f>分析係数表!F16</f>
        <v>0.28912839737582008</v>
      </c>
      <c r="U13" s="86">
        <f t="shared" si="7"/>
        <v>0.10676101416460256</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投入係数表!J14</f>
        <v>1.8853260460801765E-2</v>
      </c>
      <c r="E14" s="77">
        <f t="shared" si="0"/>
        <v>1.8853260460801764</v>
      </c>
      <c r="F14" s="76">
        <f>分析係数表!C17</f>
        <v>0.16391620825693176</v>
      </c>
      <c r="G14" s="77">
        <f t="shared" si="1"/>
        <v>0.30903549680149595</v>
      </c>
      <c r="H14" s="77">
        <v>0.33575498894084421</v>
      </c>
      <c r="I14" s="77">
        <f t="shared" si="2"/>
        <v>0.33575498894084421</v>
      </c>
      <c r="J14" s="76">
        <f>分析係数表!G17</f>
        <v>0.21229407998137262</v>
      </c>
      <c r="K14" s="78">
        <f t="shared" si="3"/>
        <v>7.1278796476352463E-2</v>
      </c>
      <c r="L14" s="79"/>
      <c r="M14" s="80"/>
      <c r="N14" s="81">
        <f>分析係数表!H17</f>
        <v>3.0554709730257561E-3</v>
      </c>
      <c r="O14" s="82">
        <f t="shared" si="4"/>
        <v>2.3133850893736096E-2</v>
      </c>
      <c r="P14" s="76">
        <f>分析係数表!C17</f>
        <v>0.16391620825693176</v>
      </c>
      <c r="Q14" s="82">
        <f t="shared" si="5"/>
        <v>3.7920131208824528E-3</v>
      </c>
      <c r="R14" s="83">
        <v>7.7035817531159474E-3</v>
      </c>
      <c r="S14" s="84">
        <f t="shared" si="6"/>
        <v>0.34345857069396019</v>
      </c>
      <c r="T14" s="85">
        <f>分析係数表!F17</f>
        <v>0.32277781011700329</v>
      </c>
      <c r="U14" s="86">
        <f t="shared" si="7"/>
        <v>0.11086080531451244</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投入係数表!J15</f>
        <v>6.844335247072981E-3</v>
      </c>
      <c r="E15" s="77">
        <f t="shared" si="0"/>
        <v>0.68443352470729812</v>
      </c>
      <c r="F15" s="76">
        <f>分析係数表!C18</f>
        <v>9.9153926079857513E-2</v>
      </c>
      <c r="G15" s="77">
        <f t="shared" si="1"/>
        <v>6.7864271115403774E-2</v>
      </c>
      <c r="H15" s="77">
        <v>7.139574908801162E-2</v>
      </c>
      <c r="I15" s="77">
        <f t="shared" si="2"/>
        <v>7.139574908801162E-2</v>
      </c>
      <c r="J15" s="76">
        <f>分析係数表!G18</f>
        <v>0.21554507077228707</v>
      </c>
      <c r="K15" s="78">
        <f t="shared" si="3"/>
        <v>1.5389001790015915E-2</v>
      </c>
      <c r="L15" s="79"/>
      <c r="M15" s="80"/>
      <c r="N15" s="81">
        <f>分析係数表!H18</f>
        <v>4.4309579058998937E-4</v>
      </c>
      <c r="O15" s="82">
        <f t="shared" si="4"/>
        <v>3.3548058684387057E-3</v>
      </c>
      <c r="P15" s="76">
        <f>分析係数表!C18</f>
        <v>9.9153926079857513E-2</v>
      </c>
      <c r="Q15" s="82">
        <f t="shared" si="5"/>
        <v>3.3264217309144359E-4</v>
      </c>
      <c r="R15" s="83">
        <v>8.0828936332238575E-4</v>
      </c>
      <c r="S15" s="84">
        <f t="shared" si="6"/>
        <v>7.220403845133401E-2</v>
      </c>
      <c r="T15" s="85">
        <f>分析係数表!F18</f>
        <v>0.45865408492674448</v>
      </c>
      <c r="U15" s="86">
        <f t="shared" si="7"/>
        <v>3.311667718391207E-2</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投入係数表!J16</f>
        <v>5.0141650161706821E-5</v>
      </c>
      <c r="E16" s="77">
        <f t="shared" si="0"/>
        <v>5.0141650161706821E-3</v>
      </c>
      <c r="F16" s="76">
        <f>分析係数表!C19</f>
        <v>0.34885493758536357</v>
      </c>
      <c r="G16" s="77">
        <f t="shared" si="1"/>
        <v>1.7492162237589368E-3</v>
      </c>
      <c r="H16" s="77">
        <v>3.6585780306107492E-2</v>
      </c>
      <c r="I16" s="77">
        <f t="shared" si="2"/>
        <v>3.6585780306107492E-2</v>
      </c>
      <c r="J16" s="76">
        <f>分析係数表!G19</f>
        <v>5.7666214382632294E-2</v>
      </c>
      <c r="K16" s="78">
        <f t="shared" si="3"/>
        <v>2.1097634504878811E-3</v>
      </c>
      <c r="L16" s="79"/>
      <c r="M16" s="80"/>
      <c r="N16" s="81">
        <f>分析係数表!H19</f>
        <v>-1.1339892271023426E-4</v>
      </c>
      <c r="O16" s="82">
        <f t="shared" si="4"/>
        <v>-8.5857590945824698E-4</v>
      </c>
      <c r="P16" s="76">
        <f>分析係数表!C19</f>
        <v>0.34885493758536357</v>
      </c>
      <c r="Q16" s="82">
        <f t="shared" si="5"/>
        <v>-2.9951844530635351E-4</v>
      </c>
      <c r="R16" s="83">
        <v>1.8866185905085917E-3</v>
      </c>
      <c r="S16" s="84">
        <f t="shared" si="6"/>
        <v>3.8472398896616085E-2</v>
      </c>
      <c r="T16" s="85">
        <f>分析係数表!F19</f>
        <v>0.24001206090758329</v>
      </c>
      <c r="U16" s="86">
        <f t="shared" si="7"/>
        <v>9.2338397472354599E-3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投入係数表!J17</f>
        <v>5.1395191415749492E-3</v>
      </c>
      <c r="E17" s="77">
        <f t="shared" si="0"/>
        <v>0.51395191415749497</v>
      </c>
      <c r="F17" s="76">
        <f>分析係数表!C20</f>
        <v>6.1611763739423342E-2</v>
      </c>
      <c r="G17" s="77">
        <f t="shared" si="1"/>
        <v>3.1665483908495967E-2</v>
      </c>
      <c r="H17" s="77">
        <v>3.4327311490751952E-2</v>
      </c>
      <c r="I17" s="77">
        <f t="shared" si="2"/>
        <v>3.4327311490751952E-2</v>
      </c>
      <c r="J17" s="76">
        <f>分析係数表!G20</f>
        <v>9.9807003032809483E-2</v>
      </c>
      <c r="K17" s="78">
        <f t="shared" si="3"/>
        <v>3.4261060820656758E-3</v>
      </c>
      <c r="L17" s="79"/>
      <c r="M17" s="80"/>
      <c r="N17" s="81">
        <f>分析係数表!H20</f>
        <v>5.5019477314965503E-4</v>
      </c>
      <c r="O17" s="82">
        <f t="shared" si="4"/>
        <v>4.1656831162603832E-3</v>
      </c>
      <c r="P17" s="76">
        <f>分析係数表!C20</f>
        <v>6.1611763739423342E-2</v>
      </c>
      <c r="Q17" s="82">
        <f t="shared" si="5"/>
        <v>2.566550839723395E-4</v>
      </c>
      <c r="R17" s="83">
        <v>7.0267348305302554E-4</v>
      </c>
      <c r="S17" s="84">
        <f t="shared" si="6"/>
        <v>3.5029984973804981E-2</v>
      </c>
      <c r="T17" s="85">
        <f>分析係数表!F20</f>
        <v>0.22277364212848083</v>
      </c>
      <c r="U17" s="86">
        <f t="shared" si="7"/>
        <v>7.803757336320492E-3</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投入係数表!J18</f>
        <v>9.1759219795923483E-3</v>
      </c>
      <c r="E18" s="77">
        <f t="shared" si="0"/>
        <v>0.91759219795923486</v>
      </c>
      <c r="F18" s="76">
        <f>分析係数表!C21</f>
        <v>0.26616480709772816</v>
      </c>
      <c r="G18" s="77">
        <f t="shared" si="1"/>
        <v>0.24423075036420014</v>
      </c>
      <c r="H18" s="77">
        <v>0.26488665517947296</v>
      </c>
      <c r="I18" s="77">
        <f t="shared" si="2"/>
        <v>0.26488665517947296</v>
      </c>
      <c r="J18" s="76">
        <f>分析係数表!G21</f>
        <v>0.28515758528748203</v>
      </c>
      <c r="K18" s="78">
        <f t="shared" si="3"/>
        <v>7.5534438965856404E-2</v>
      </c>
      <c r="L18" s="79"/>
      <c r="M18" s="80"/>
      <c r="N18" s="81">
        <f>分析係数表!H21</f>
        <v>9.2609120213357971E-4</v>
      </c>
      <c r="O18" s="82">
        <f t="shared" si="4"/>
        <v>7.0117032605756836E-3</v>
      </c>
      <c r="P18" s="76">
        <f>分析係数表!C21</f>
        <v>0.26616480709772816</v>
      </c>
      <c r="Q18" s="82">
        <f t="shared" si="5"/>
        <v>1.8662686457776383E-3</v>
      </c>
      <c r="R18" s="83">
        <v>5.0766240131294403E-3</v>
      </c>
      <c r="S18" s="84">
        <f t="shared" si="6"/>
        <v>0.26996327919260238</v>
      </c>
      <c r="T18" s="85">
        <f>分析係数表!F21</f>
        <v>0.42568537635878856</v>
      </c>
      <c r="U18" s="86">
        <f t="shared" si="7"/>
        <v>0.11491942010615566</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投入係数表!J19</f>
        <v>2.507082508085341E-5</v>
      </c>
      <c r="E19" s="77">
        <f t="shared" si="0"/>
        <v>2.507082508085341E-3</v>
      </c>
      <c r="F19" s="76">
        <f>分析係数表!C22</f>
        <v>6.8073136427566849E-2</v>
      </c>
      <c r="G19" s="77">
        <f t="shared" si="1"/>
        <v>1.7066496960805989E-4</v>
      </c>
      <c r="H19" s="77">
        <v>2.0190415625162437E-3</v>
      </c>
      <c r="I19" s="77">
        <f t="shared" si="2"/>
        <v>2.0190415625162437E-3</v>
      </c>
      <c r="J19" s="76">
        <f>分析係数表!G22</f>
        <v>0.19468102201510526</v>
      </c>
      <c r="K19" s="78">
        <f t="shared" si="3"/>
        <v>3.9306907488163736E-4</v>
      </c>
      <c r="L19" s="79"/>
      <c r="M19" s="80"/>
      <c r="N19" s="81">
        <f>分析係数表!H22</f>
        <v>4.4099581053979989E-5</v>
      </c>
      <c r="O19" s="82">
        <f t="shared" si="4"/>
        <v>3.3389063145598493E-4</v>
      </c>
      <c r="P19" s="76">
        <f>分析係数表!C22</f>
        <v>6.8073136427566849E-2</v>
      </c>
      <c r="Q19" s="82">
        <f t="shared" si="5"/>
        <v>2.2728982506989707E-5</v>
      </c>
      <c r="R19" s="83">
        <v>2.4356789379983136E-4</v>
      </c>
      <c r="S19" s="84">
        <f t="shared" si="6"/>
        <v>2.2626094563160753E-3</v>
      </c>
      <c r="T19" s="85">
        <f>分析係数表!F22</f>
        <v>0.41266270287642615</v>
      </c>
      <c r="U19" s="86">
        <f t="shared" si="7"/>
        <v>9.3369453379715263E-4</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1.9079464654627712E-4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投入係数表!J21</f>
        <v>0</v>
      </c>
      <c r="E21" s="77">
        <f t="shared" si="0"/>
        <v>0</v>
      </c>
      <c r="F21" s="76">
        <f>分析係数表!C24</f>
        <v>0.19862660944206012</v>
      </c>
      <c r="G21" s="77">
        <f t="shared" si="1"/>
        <v>0</v>
      </c>
      <c r="H21" s="77">
        <v>2.905971419769564E-3</v>
      </c>
      <c r="I21" s="77">
        <f t="shared" si="2"/>
        <v>2.905971419769564E-3</v>
      </c>
      <c r="J21" s="76">
        <f>分析係数表!G24</f>
        <v>0.20794148380355276</v>
      </c>
      <c r="K21" s="78">
        <f t="shared" si="3"/>
        <v>6.0427200891760005E-4</v>
      </c>
      <c r="L21" s="79"/>
      <c r="M21" s="80"/>
      <c r="N21" s="81">
        <f>分析係数表!H24</f>
        <v>3.2549690777937607E-4</v>
      </c>
      <c r="O21" s="82">
        <f t="shared" si="4"/>
        <v>2.4644308512227456E-3</v>
      </c>
      <c r="P21" s="76">
        <f>分析係数表!C24</f>
        <v>0.19862660944206012</v>
      </c>
      <c r="Q21" s="82">
        <f t="shared" si="5"/>
        <v>4.8950154418278405E-4</v>
      </c>
      <c r="R21" s="83">
        <v>1.9086813636200366E-3</v>
      </c>
      <c r="S21" s="84">
        <f t="shared" si="6"/>
        <v>4.8146527833896006E-3</v>
      </c>
      <c r="T21" s="85">
        <f>分析係数表!F24</f>
        <v>0.39132706374085685</v>
      </c>
      <c r="U21" s="86">
        <f t="shared" si="7"/>
        <v>1.884103936655596E-3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投入係数表!J22</f>
        <v>0</v>
      </c>
      <c r="E22" s="77">
        <f t="shared" si="0"/>
        <v>0</v>
      </c>
      <c r="F22" s="76">
        <f>分析係数表!C25</f>
        <v>0.10815402038505095</v>
      </c>
      <c r="G22" s="77">
        <f t="shared" si="1"/>
        <v>0</v>
      </c>
      <c r="H22" s="77">
        <v>5.2445428496363036E-3</v>
      </c>
      <c r="I22" s="77">
        <f t="shared" si="2"/>
        <v>5.2445428496363036E-3</v>
      </c>
      <c r="J22" s="76">
        <f>分析係数表!G25</f>
        <v>0.19693726937269374</v>
      </c>
      <c r="K22" s="78">
        <f t="shared" si="3"/>
        <v>1.0328459479154596E-3</v>
      </c>
      <c r="L22" s="79"/>
      <c r="M22" s="80"/>
      <c r="N22" s="81">
        <f>分析係数表!H25</f>
        <v>5.1029515219605417E-4</v>
      </c>
      <c r="O22" s="82">
        <f t="shared" si="4"/>
        <v>3.8635915925621113E-3</v>
      </c>
      <c r="P22" s="76">
        <f>分析係数表!C25</f>
        <v>0.10815402038505095</v>
      </c>
      <c r="Q22" s="82">
        <f t="shared" si="5"/>
        <v>4.1786296386147405E-4</v>
      </c>
      <c r="R22" s="83">
        <v>3.53441530854118E-3</v>
      </c>
      <c r="S22" s="84">
        <f t="shared" si="6"/>
        <v>8.7789581581774832E-3</v>
      </c>
      <c r="T22" s="85">
        <f>分析係数表!F25</f>
        <v>0.3500369003690037</v>
      </c>
      <c r="U22" s="86">
        <f t="shared" si="7"/>
        <v>3.0729593021576241E-3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投入係数表!J23</f>
        <v>0</v>
      </c>
      <c r="E23" s="77">
        <f t="shared" si="0"/>
        <v>0</v>
      </c>
      <c r="F23" s="76">
        <f>分析係数表!C26</f>
        <v>0.27743634767339775</v>
      </c>
      <c r="G23" s="77">
        <f t="shared" si="1"/>
        <v>0</v>
      </c>
      <c r="H23" s="77">
        <v>6.6075670389789502E-3</v>
      </c>
      <c r="I23" s="77">
        <f t="shared" si="2"/>
        <v>6.6075670389789502E-3</v>
      </c>
      <c r="J23" s="76">
        <f>分析係数表!G26</f>
        <v>0.19644944793245292</v>
      </c>
      <c r="K23" s="78">
        <f t="shared" si="3"/>
        <v>1.2980528969840873E-3</v>
      </c>
      <c r="L23" s="79"/>
      <c r="M23" s="80"/>
      <c r="N23" s="81">
        <f>分析係数表!H26</f>
        <v>1.0285702285828285E-2</v>
      </c>
      <c r="O23" s="82">
        <f t="shared" si="4"/>
        <v>7.7876014898638782E-2</v>
      </c>
      <c r="P23" s="76">
        <f>分析係数表!C26</f>
        <v>0.27743634767339775</v>
      </c>
      <c r="Q23" s="82">
        <f t="shared" si="5"/>
        <v>2.1605637144837452E-2</v>
      </c>
      <c r="R23" s="83">
        <v>2.3627113189047724E-2</v>
      </c>
      <c r="S23" s="84">
        <f t="shared" si="6"/>
        <v>3.0234680228026674E-2</v>
      </c>
      <c r="T23" s="85">
        <f>分析係数表!F26</f>
        <v>0.33444468499675256</v>
      </c>
      <c r="U23" s="86">
        <f t="shared" si="7"/>
        <v>1.0111828104839923E-2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投入係数表!J24</f>
        <v>5.0141650161706821E-5</v>
      </c>
      <c r="E24" s="77">
        <f t="shared" si="0"/>
        <v>5.0141650161706821E-3</v>
      </c>
      <c r="F24" s="76">
        <f>分析係数表!C27</f>
        <v>0.68206432556613061</v>
      </c>
      <c r="G24" s="77">
        <f t="shared" si="1"/>
        <v>3.4199830800317427E-3</v>
      </c>
      <c r="H24" s="77">
        <v>6.6397976542225895E-3</v>
      </c>
      <c r="I24" s="77">
        <f t="shared" si="2"/>
        <v>6.6397976542225895E-3</v>
      </c>
      <c r="J24" s="76">
        <f>分析係数表!G27</f>
        <v>0.17097786061735692</v>
      </c>
      <c r="K24" s="78">
        <f t="shared" si="3"/>
        <v>1.1352583978511235E-3</v>
      </c>
      <c r="L24" s="79"/>
      <c r="M24" s="80"/>
      <c r="N24" s="81">
        <f>分析係数表!H27</f>
        <v>1.1068994844548976E-2</v>
      </c>
      <c r="O24" s="82">
        <f t="shared" si="4"/>
        <v>8.3806548495452216E-2</v>
      </c>
      <c r="P24" s="76">
        <f>分析係数表!C27</f>
        <v>0.68206432556613061</v>
      </c>
      <c r="Q24" s="82">
        <f t="shared" si="5"/>
        <v>5.7161456977575832E-2</v>
      </c>
      <c r="R24" s="83">
        <v>5.8888328465323228E-2</v>
      </c>
      <c r="S24" s="84">
        <f t="shared" si="6"/>
        <v>6.5528126119545824E-2</v>
      </c>
      <c r="T24" s="85">
        <f>分析係数表!F27</f>
        <v>0.32177115061144701</v>
      </c>
      <c r="U24" s="86">
        <f t="shared" si="7"/>
        <v>2.1085060538898272E-2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投入係数表!J25</f>
        <v>0</v>
      </c>
      <c r="E25" s="77">
        <f t="shared" si="0"/>
        <v>0</v>
      </c>
      <c r="F25" s="76">
        <f>分析係数表!C28</f>
        <v>0.14118101348541556</v>
      </c>
      <c r="G25" s="77">
        <f t="shared" si="1"/>
        <v>0</v>
      </c>
      <c r="H25" s="77">
        <v>1.4987210742134424E-2</v>
      </c>
      <c r="I25" s="77">
        <f t="shared" si="2"/>
        <v>1.4987210742134424E-2</v>
      </c>
      <c r="J25" s="76">
        <f>分析係数表!G28</f>
        <v>0.12484707609493516</v>
      </c>
      <c r="K25" s="78">
        <f t="shared" si="3"/>
        <v>1.8711094399740862E-3</v>
      </c>
      <c r="L25" s="79"/>
      <c r="M25" s="80"/>
      <c r="N25" s="81">
        <f>分析係数表!H28</f>
        <v>2.043280588834406E-2</v>
      </c>
      <c r="O25" s="82">
        <f t="shared" si="4"/>
        <v>0.15470265924127302</v>
      </c>
      <c r="P25" s="76">
        <f>分析係数表!C28</f>
        <v>0.14118101348541556</v>
      </c>
      <c r="Q25" s="82">
        <f t="shared" si="5"/>
        <v>2.1841078220571814E-2</v>
      </c>
      <c r="R25" s="83">
        <v>2.5090276193888917E-2</v>
      </c>
      <c r="S25" s="84">
        <f t="shared" si="6"/>
        <v>4.0077486936023338E-2</v>
      </c>
      <c r="T25" s="85">
        <f>分析係数表!F28</f>
        <v>0.21311475409836064</v>
      </c>
      <c r="U25" s="86">
        <f t="shared" si="7"/>
        <v>8.5411037732508743E-3</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投入係数表!J26</f>
        <v>3.6854112868854516E-3</v>
      </c>
      <c r="E26" s="77">
        <f t="shared" si="0"/>
        <v>0.36854112868854516</v>
      </c>
      <c r="F26" s="76">
        <f>分析係数表!C29</f>
        <v>0.16227976317854342</v>
      </c>
      <c r="G26" s="77">
        <f t="shared" si="1"/>
        <v>5.9806767085130205E-2</v>
      </c>
      <c r="H26" s="77">
        <v>6.8846723092466672E-2</v>
      </c>
      <c r="I26" s="77">
        <f t="shared" si="2"/>
        <v>6.8846723092466672E-2</v>
      </c>
      <c r="J26" s="76">
        <f>分析係数表!G29</f>
        <v>0.26081698468153725</v>
      </c>
      <c r="K26" s="78">
        <f t="shared" si="3"/>
        <v>1.7956394722181915E-2</v>
      </c>
      <c r="L26" s="79"/>
      <c r="M26" s="80"/>
      <c r="N26" s="81">
        <f>分析係数表!H29</f>
        <v>1.0220602904272409E-2</v>
      </c>
      <c r="O26" s="82">
        <f t="shared" si="4"/>
        <v>7.7383128728394215E-2</v>
      </c>
      <c r="P26" s="76">
        <f>分析係数表!C29</f>
        <v>0.16227976317854342</v>
      </c>
      <c r="Q26" s="82">
        <f t="shared" si="5"/>
        <v>1.2557715804058553E-2</v>
      </c>
      <c r="R26" s="83">
        <v>1.6568701090908911E-2</v>
      </c>
      <c r="S26" s="84">
        <f t="shared" si="6"/>
        <v>8.5415424183375582E-2</v>
      </c>
      <c r="T26" s="85">
        <f>分析係数表!F29</f>
        <v>0.4334856221445848</v>
      </c>
      <c r="U26" s="86">
        <f t="shared" si="7"/>
        <v>3.7026358292874179E-2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投入係数表!J27</f>
        <v>3.2341364354300899E-3</v>
      </c>
      <c r="E27" s="77">
        <f t="shared" si="0"/>
        <v>0.323413643543009</v>
      </c>
      <c r="F27" s="76">
        <f>分析係数表!C30</f>
        <v>1</v>
      </c>
      <c r="G27" s="77">
        <f t="shared" si="1"/>
        <v>0.323413643543009</v>
      </c>
      <c r="H27" s="77">
        <v>0.35042890001962118</v>
      </c>
      <c r="I27" s="77">
        <f t="shared" si="2"/>
        <v>0.35042890001962118</v>
      </c>
      <c r="J27" s="76">
        <f>分析係数表!G30</f>
        <v>0.34448439248553536</v>
      </c>
      <c r="K27" s="78">
        <f t="shared" si="3"/>
        <v>0.12071728673263361</v>
      </c>
      <c r="L27" s="79"/>
      <c r="M27" s="80"/>
      <c r="N27" s="81">
        <f>分析係数表!H30</f>
        <v>0</v>
      </c>
      <c r="O27" s="82">
        <f t="shared" si="4"/>
        <v>0</v>
      </c>
      <c r="P27" s="76">
        <f>分析係数表!C30</f>
        <v>1</v>
      </c>
      <c r="Q27" s="82">
        <f t="shared" si="5"/>
        <v>0</v>
      </c>
      <c r="R27" s="83">
        <v>2.0315014887748326E-2</v>
      </c>
      <c r="S27" s="84">
        <f t="shared" si="6"/>
        <v>0.37074391490736952</v>
      </c>
      <c r="T27" s="85">
        <f>分析係数表!F30</f>
        <v>0.44001047643991525</v>
      </c>
      <c r="U27" s="86">
        <f t="shared" si="7"/>
        <v>0.16313120663559105</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投入係数表!J28</f>
        <v>3.0084990097024093E-2</v>
      </c>
      <c r="E28" s="77">
        <f t="shared" si="0"/>
        <v>3.0084990097024091</v>
      </c>
      <c r="F28" s="76">
        <f>分析係数表!C31</f>
        <v>6.2020555045463999E-2</v>
      </c>
      <c r="G28" s="77">
        <f t="shared" si="1"/>
        <v>0.1865887784354722</v>
      </c>
      <c r="H28" s="77">
        <v>0.19604465622919984</v>
      </c>
      <c r="I28" s="77">
        <f t="shared" si="2"/>
        <v>0.19604465622919984</v>
      </c>
      <c r="J28" s="76">
        <f>分析係数表!G31</f>
        <v>7.0817490494296573E-2</v>
      </c>
      <c r="K28" s="78">
        <f t="shared" si="3"/>
        <v>1.3883390578968998E-2</v>
      </c>
      <c r="L28" s="79"/>
      <c r="M28" s="80"/>
      <c r="N28" s="81">
        <f>分析係数表!H31</f>
        <v>2.2278688352460652E-2</v>
      </c>
      <c r="O28" s="82">
        <f t="shared" si="4"/>
        <v>0.16867836710078782</v>
      </c>
      <c r="P28" s="76">
        <f>分析係数表!C31</f>
        <v>6.2020555045463999E-2</v>
      </c>
      <c r="Q28" s="82">
        <f t="shared" si="5"/>
        <v>1.0461525951753394E-2</v>
      </c>
      <c r="R28" s="83">
        <v>1.4067287903688875E-2</v>
      </c>
      <c r="S28" s="84">
        <f t="shared" si="6"/>
        <v>0.21011194413288872</v>
      </c>
      <c r="T28" s="85">
        <f>分析係数表!F31</f>
        <v>0.3450570342205323</v>
      </c>
      <c r="U28" s="86">
        <f t="shared" si="7"/>
        <v>7.2500604296804758E-2</v>
      </c>
      <c r="V28" s="87">
        <f>分析係数表!D31</f>
        <v>0</v>
      </c>
      <c r="W28" s="88">
        <f t="shared" si="8"/>
        <v>0</v>
      </c>
      <c r="X28" s="76">
        <f>分析係数表!E31</f>
        <v>0</v>
      </c>
      <c r="Y28" s="89">
        <f t="shared" si="9"/>
        <v>0</v>
      </c>
    </row>
    <row r="29" spans="1:25" x14ac:dyDescent="0.2">
      <c r="A29" s="6" t="s">
        <v>17</v>
      </c>
      <c r="B29" s="5" t="s">
        <v>273</v>
      </c>
      <c r="C29" s="90"/>
      <c r="D29" s="76">
        <f>投入係数表!J29</f>
        <v>2.4820116830044877E-3</v>
      </c>
      <c r="E29" s="77">
        <f t="shared" si="0"/>
        <v>0.24820116830044878</v>
      </c>
      <c r="F29" s="76">
        <f>分析係数表!C32</f>
        <v>0.51031613976705492</v>
      </c>
      <c r="G29" s="77">
        <f t="shared" si="1"/>
        <v>0.12666106209275815</v>
      </c>
      <c r="H29" s="77">
        <v>0.13924169203063891</v>
      </c>
      <c r="I29" s="77">
        <f t="shared" si="2"/>
        <v>0.13924169203063891</v>
      </c>
      <c r="J29" s="76">
        <f>分析係数表!G32</f>
        <v>0.13989637305699482</v>
      </c>
      <c r="K29" s="78">
        <f t="shared" si="3"/>
        <v>1.9479407693405441E-2</v>
      </c>
      <c r="L29" s="79"/>
      <c r="M29" s="80"/>
      <c r="N29" s="81">
        <f>分析係数表!H32</f>
        <v>6.3083400707693279E-3</v>
      </c>
      <c r="O29" s="82">
        <f t="shared" si="4"/>
        <v>4.7762259852084703E-2</v>
      </c>
      <c r="P29" s="76">
        <f>分析係数表!C32</f>
        <v>0.51031613976705492</v>
      </c>
      <c r="Q29" s="82">
        <f t="shared" si="5"/>
        <v>2.4373852074266854E-2</v>
      </c>
      <c r="R29" s="83">
        <v>3.1733810171912347E-2</v>
      </c>
      <c r="S29" s="84">
        <f t="shared" si="6"/>
        <v>0.17097550220255125</v>
      </c>
      <c r="T29" s="85">
        <f>分析係数表!F32</f>
        <v>0.48186528497409326</v>
      </c>
      <c r="U29" s="86">
        <f t="shared" si="7"/>
        <v>8.2387159092421072E-2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投入係数表!J30</f>
        <v>2.3566575576002206E-3</v>
      </c>
      <c r="E30" s="77">
        <f t="shared" si="0"/>
        <v>0.23566575576002205</v>
      </c>
      <c r="F30" s="76">
        <f>分析係数表!C33</f>
        <v>0.64380825565912114</v>
      </c>
      <c r="G30" s="77">
        <f t="shared" si="1"/>
        <v>0.15172355913444827</v>
      </c>
      <c r="H30" s="77">
        <v>0.16005928807052877</v>
      </c>
      <c r="I30" s="77">
        <f t="shared" si="2"/>
        <v>0.16005928807052877</v>
      </c>
      <c r="J30" s="76">
        <f>分析係数表!G33</f>
        <v>0.50735483870967746</v>
      </c>
      <c r="K30" s="78">
        <f t="shared" si="3"/>
        <v>8.1206854283008931E-2</v>
      </c>
      <c r="L30" s="79"/>
      <c r="M30" s="80"/>
      <c r="N30" s="81">
        <f>分析係数表!H33</f>
        <v>9.5549092283623302E-4</v>
      </c>
      <c r="O30" s="82">
        <f t="shared" si="4"/>
        <v>7.2342970148796728E-3</v>
      </c>
      <c r="P30" s="76">
        <f>分析係数表!C33</f>
        <v>0.64380825565912114</v>
      </c>
      <c r="Q30" s="82">
        <f t="shared" si="5"/>
        <v>4.6575001420696696E-3</v>
      </c>
      <c r="R30" s="83">
        <v>1.4251284328106626E-2</v>
      </c>
      <c r="S30" s="84">
        <f t="shared" si="6"/>
        <v>0.1743105723986354</v>
      </c>
      <c r="T30" s="85">
        <f>分析係数表!F33</f>
        <v>0.64387096774193553</v>
      </c>
      <c r="U30" s="86">
        <f t="shared" si="7"/>
        <v>0.11223351693796009</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投入係数表!J31</f>
        <v>4.0213603429688868E-2</v>
      </c>
      <c r="E31" s="77">
        <f t="shared" si="0"/>
        <v>4.0213603429688867</v>
      </c>
      <c r="F31" s="76">
        <f>分析係数表!C34</f>
        <v>0.4497281074016104</v>
      </c>
      <c r="G31" s="77">
        <f t="shared" si="1"/>
        <v>1.8085187762232884</v>
      </c>
      <c r="H31" s="77">
        <v>1.9065263760328932</v>
      </c>
      <c r="I31" s="77">
        <f t="shared" si="2"/>
        <v>1.9065263760328932</v>
      </c>
      <c r="J31" s="76">
        <f>分析係数表!G34</f>
        <v>0.42484737951445389</v>
      </c>
      <c r="K31" s="78">
        <f t="shared" si="3"/>
        <v>0.80998273483276306</v>
      </c>
      <c r="L31" s="79"/>
      <c r="M31" s="80"/>
      <c r="N31" s="81">
        <f>分析係数表!H34</f>
        <v>0.15783450057224457</v>
      </c>
      <c r="O31" s="82">
        <f t="shared" si="4"/>
        <v>1.1950104695348489</v>
      </c>
      <c r="P31" s="76">
        <f>分析係数表!C34</f>
        <v>0.4497281074016104</v>
      </c>
      <c r="Q31" s="82">
        <f t="shared" si="5"/>
        <v>0.53742979678901737</v>
      </c>
      <c r="R31" s="83">
        <v>0.58758223132631882</v>
      </c>
      <c r="S31" s="84">
        <f t="shared" si="6"/>
        <v>2.494108607359212</v>
      </c>
      <c r="T31" s="85">
        <f>分析係数表!F34</f>
        <v>0.69859228761453362</v>
      </c>
      <c r="U31" s="86">
        <f t="shared" si="7"/>
        <v>1.7423650375741706</v>
      </c>
      <c r="V31" s="87">
        <f>分析係数表!D34</f>
        <v>0.16058186901394608</v>
      </c>
      <c r="W31" s="88">
        <f t="shared" si="8"/>
        <v>0</v>
      </c>
      <c r="X31" s="76">
        <f>分析係数表!E34</f>
        <v>0.11554380945100309</v>
      </c>
      <c r="Y31" s="89">
        <f t="shared" si="9"/>
        <v>0</v>
      </c>
    </row>
    <row r="32" spans="1:25" x14ac:dyDescent="0.2">
      <c r="A32" s="6" t="s">
        <v>20</v>
      </c>
      <c r="B32" s="5" t="s">
        <v>37</v>
      </c>
      <c r="C32" s="90"/>
      <c r="D32" s="76">
        <f>投入係数表!J32</f>
        <v>5.9417855441622584E-3</v>
      </c>
      <c r="E32" s="77">
        <f t="shared" si="0"/>
        <v>0.5941785544162258</v>
      </c>
      <c r="F32" s="76">
        <f>分析係数表!C35</f>
        <v>0.49909685188370889</v>
      </c>
      <c r="G32" s="77">
        <f t="shared" si="1"/>
        <v>0.29655264596595132</v>
      </c>
      <c r="H32" s="77">
        <v>0.36185170049993043</v>
      </c>
      <c r="I32" s="77">
        <f t="shared" si="2"/>
        <v>0.36185170049993043</v>
      </c>
      <c r="J32" s="76">
        <f>分析係数表!G35</f>
        <v>0.31379756038452217</v>
      </c>
      <c r="K32" s="78">
        <f t="shared" si="3"/>
        <v>0.11354818083786895</v>
      </c>
      <c r="L32" s="79"/>
      <c r="M32" s="80"/>
      <c r="N32" s="81">
        <f>分析係数表!H35</f>
        <v>5.9221537395394742E-2</v>
      </c>
      <c r="O32" s="82">
        <f t="shared" si="4"/>
        <v>0.44838331893763</v>
      </c>
      <c r="P32" s="76">
        <f>分析係数表!C35</f>
        <v>0.49909685188370889</v>
      </c>
      <c r="Q32" s="82">
        <f t="shared" si="5"/>
        <v>0.22378670291894012</v>
      </c>
      <c r="R32" s="83">
        <v>0.2949162714142074</v>
      </c>
      <c r="S32" s="84">
        <f t="shared" si="6"/>
        <v>0.65676797191413783</v>
      </c>
      <c r="T32" s="85">
        <f>分析係数表!F35</f>
        <v>0.64201470231844249</v>
      </c>
      <c r="U32" s="86">
        <f t="shared" si="7"/>
        <v>0.4216546939807424</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投入係数表!J33</f>
        <v>1.7298869305788854E-3</v>
      </c>
      <c r="E33" s="77">
        <f t="shared" si="0"/>
        <v>0.17298869305788853</v>
      </c>
      <c r="F33" s="76">
        <f>分析係数表!C36</f>
        <v>0.87819146249052793</v>
      </c>
      <c r="G33" s="77">
        <f t="shared" si="1"/>
        <v>0.15191719335083217</v>
      </c>
      <c r="H33" s="77">
        <v>0.2409115182861391</v>
      </c>
      <c r="I33" s="77">
        <f t="shared" si="2"/>
        <v>0.2409115182861391</v>
      </c>
      <c r="J33" s="76">
        <f>分析係数表!G36</f>
        <v>4.4874661895938493E-2</v>
      </c>
      <c r="K33" s="78">
        <f t="shared" si="3"/>
        <v>1.0810822929927697E-2</v>
      </c>
      <c r="L33" s="79"/>
      <c r="M33" s="80"/>
      <c r="N33" s="81">
        <f>分析係数表!H36</f>
        <v>0.18774661640714413</v>
      </c>
      <c r="O33" s="82">
        <f t="shared" si="4"/>
        <v>1.4214837149852797</v>
      </c>
      <c r="P33" s="76">
        <f>分析係数表!C36</f>
        <v>0.87819146249052793</v>
      </c>
      <c r="Q33" s="82">
        <f t="shared" si="5"/>
        <v>1.2483348625693915</v>
      </c>
      <c r="R33" s="83">
        <v>1.308456137817009</v>
      </c>
      <c r="S33" s="84">
        <f t="shared" si="6"/>
        <v>1.549367656103148</v>
      </c>
      <c r="T33" s="85">
        <f>分析係数表!F36</f>
        <v>0.85371541754520475</v>
      </c>
      <c r="U33" s="86">
        <f t="shared" si="7"/>
        <v>1.3227190554611341</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投入係数表!J34</f>
        <v>2.1711334520019054E-2</v>
      </c>
      <c r="E34" s="77">
        <f t="shared" si="0"/>
        <v>2.1711334520019054</v>
      </c>
      <c r="F34" s="76">
        <f>分析係数表!C37</f>
        <v>0.51844868831853386</v>
      </c>
      <c r="G34" s="77">
        <f t="shared" si="1"/>
        <v>1.1256212903548783</v>
      </c>
      <c r="H34" s="77">
        <v>1.2540099997727547</v>
      </c>
      <c r="I34" s="77">
        <f t="shared" si="2"/>
        <v>1.2540099997727547</v>
      </c>
      <c r="J34" s="76">
        <f>分析係数表!G37</f>
        <v>0.40787398349003462</v>
      </c>
      <c r="K34" s="78">
        <f t="shared" si="3"/>
        <v>0.51147805394365087</v>
      </c>
      <c r="L34" s="79"/>
      <c r="M34" s="80"/>
      <c r="N34" s="81">
        <f>分析係数表!H37</f>
        <v>4.7856445363769047E-2</v>
      </c>
      <c r="O34" s="82">
        <f t="shared" si="4"/>
        <v>0.36233493334525907</v>
      </c>
      <c r="P34" s="76">
        <f>分析係数表!C37</f>
        <v>0.51844868831853386</v>
      </c>
      <c r="Q34" s="82">
        <f t="shared" si="5"/>
        <v>0.18785207092483297</v>
      </c>
      <c r="R34" s="83">
        <v>0.22688074052818777</v>
      </c>
      <c r="S34" s="84">
        <f t="shared" si="6"/>
        <v>1.4808907403009426</v>
      </c>
      <c r="T34" s="85">
        <f>分析係数表!F37</f>
        <v>0.62993916303078723</v>
      </c>
      <c r="U34" s="86">
        <f t="shared" si="7"/>
        <v>0.93287107348521869</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投入係数表!J35</f>
        <v>1.1231729636222328E-2</v>
      </c>
      <c r="E35" s="77">
        <f t="shared" si="0"/>
        <v>1.1231729636222327</v>
      </c>
      <c r="F35" s="76">
        <f>分析係数表!C38</f>
        <v>4.0466683025854988E-2</v>
      </c>
      <c r="G35" s="77">
        <f t="shared" si="1"/>
        <v>4.5451084302111047E-2</v>
      </c>
      <c r="H35" s="77">
        <v>5.2949979313039103E-2</v>
      </c>
      <c r="I35" s="77">
        <f t="shared" si="2"/>
        <v>5.2949979313039103E-2</v>
      </c>
      <c r="J35" s="76">
        <f>分析係数表!G38</f>
        <v>0.23169218038891187</v>
      </c>
      <c r="K35" s="78">
        <f t="shared" si="3"/>
        <v>1.2268096158585809E-2</v>
      </c>
      <c r="L35" s="79"/>
      <c r="M35" s="80"/>
      <c r="N35" s="81">
        <f>分析係数表!H38</f>
        <v>4.3698484864393788E-2</v>
      </c>
      <c r="O35" s="82">
        <f t="shared" si="4"/>
        <v>0.33085381666512337</v>
      </c>
      <c r="P35" s="76">
        <f>分析係数表!C38</f>
        <v>4.0466683025854988E-2</v>
      </c>
      <c r="Q35" s="82">
        <f t="shared" si="5"/>
        <v>1.3388556526881886E-2</v>
      </c>
      <c r="R35" s="83">
        <v>1.6638987890810069E-2</v>
      </c>
      <c r="S35" s="84">
        <f t="shared" si="6"/>
        <v>6.9588967203849175E-2</v>
      </c>
      <c r="T35" s="85">
        <f>分析係数表!F38</f>
        <v>0.47745138601572196</v>
      </c>
      <c r="U35" s="86">
        <f t="shared" si="7"/>
        <v>3.3225348842880406E-2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投入係数表!J36</f>
        <v>0</v>
      </c>
      <c r="E36" s="77">
        <f t="shared" si="0"/>
        <v>0</v>
      </c>
      <c r="F36" s="76">
        <f>分析係数表!C39</f>
        <v>1</v>
      </c>
      <c r="G36" s="77">
        <f t="shared" si="1"/>
        <v>0</v>
      </c>
      <c r="H36" s="77">
        <v>9.1838066321628421E-3</v>
      </c>
      <c r="I36" s="77">
        <f t="shared" si="2"/>
        <v>9.1838066321628421E-3</v>
      </c>
      <c r="J36" s="76">
        <f>分析係数表!G39</f>
        <v>0.35155763393872286</v>
      </c>
      <c r="K36" s="78">
        <f t="shared" si="3"/>
        <v>3.2286373301539197E-3</v>
      </c>
      <c r="L36" s="79"/>
      <c r="M36" s="80"/>
      <c r="N36" s="81">
        <f>分析係数表!H39</f>
        <v>3.8093638110437951E-3</v>
      </c>
      <c r="O36" s="82">
        <f t="shared" si="4"/>
        <v>2.8841790736245557E-2</v>
      </c>
      <c r="P36" s="76">
        <f>分析係数表!C39</f>
        <v>1</v>
      </c>
      <c r="Q36" s="82">
        <f t="shared" si="5"/>
        <v>2.8841790736245557E-2</v>
      </c>
      <c r="R36" s="83">
        <v>3.5966773045660427E-2</v>
      </c>
      <c r="S36" s="84">
        <f t="shared" si="6"/>
        <v>4.5150579677823266E-2</v>
      </c>
      <c r="T36" s="85">
        <f>分析係数表!F39</f>
        <v>0.70231445322154884</v>
      </c>
      <c r="U36" s="86">
        <f t="shared" si="7"/>
        <v>3.1709904679066425E-2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投入係数表!J37</f>
        <v>1.7549577556597387E-4</v>
      </c>
      <c r="E37" s="77">
        <f t="shared" si="0"/>
        <v>1.7549577556597386E-2</v>
      </c>
      <c r="F37" s="76">
        <f>分析係数表!C40</f>
        <v>0.93645125291670894</v>
      </c>
      <c r="G37" s="77">
        <f t="shared" si="1"/>
        <v>1.6434323891034577E-2</v>
      </c>
      <c r="H37" s="77">
        <v>1.7512605387348307E-2</v>
      </c>
      <c r="I37" s="77">
        <f t="shared" si="2"/>
        <v>1.7512605387348307E-2</v>
      </c>
      <c r="J37" s="76">
        <f>分析係数表!G40</f>
        <v>0.5322000781555295</v>
      </c>
      <c r="K37" s="78">
        <f t="shared" si="3"/>
        <v>9.3202099558537151E-3</v>
      </c>
      <c r="L37" s="79"/>
      <c r="M37" s="80"/>
      <c r="N37" s="81">
        <f>分析係数表!H40</f>
        <v>3.4185575237035248E-2</v>
      </c>
      <c r="O37" s="82">
        <f t="shared" si="4"/>
        <v>0.25882883759390374</v>
      </c>
      <c r="P37" s="76">
        <f>分析係数表!C40</f>
        <v>0.93645125291670894</v>
      </c>
      <c r="Q37" s="82">
        <f t="shared" si="5"/>
        <v>0.24238058925578654</v>
      </c>
      <c r="R37" s="83">
        <v>0.24279239474069669</v>
      </c>
      <c r="S37" s="84">
        <f t="shared" si="6"/>
        <v>0.26030500012804503</v>
      </c>
      <c r="T37" s="85">
        <f>分析係数表!F40</f>
        <v>0.72698319656115673</v>
      </c>
      <c r="U37" s="86">
        <f t="shared" si="7"/>
        <v>0.18923736107393849</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投入係数表!J38</f>
        <v>2.507082508085341E-5</v>
      </c>
      <c r="E38" s="77">
        <f t="shared" si="0"/>
        <v>2.507082508085341E-3</v>
      </c>
      <c r="F38" s="76">
        <f>分析係数表!C41</f>
        <v>0.75829086289227354</v>
      </c>
      <c r="G38" s="77">
        <f t="shared" si="1"/>
        <v>1.9010977583981585E-3</v>
      </c>
      <c r="H38" s="77">
        <v>4.2148976167212977E-3</v>
      </c>
      <c r="I38" s="77">
        <f t="shared" si="2"/>
        <v>4.2148976167212977E-3</v>
      </c>
      <c r="J38" s="76">
        <f>分析係数表!G41</f>
        <v>0.44682169065091015</v>
      </c>
      <c r="K38" s="78">
        <f t="shared" si="3"/>
        <v>1.8833076790239021E-3</v>
      </c>
      <c r="L38" s="79"/>
      <c r="M38" s="80"/>
      <c r="N38" s="81">
        <f>分析係数表!H41</f>
        <v>5.4536481903421918E-2</v>
      </c>
      <c r="O38" s="82">
        <f t="shared" si="4"/>
        <v>0.41291141423390137</v>
      </c>
      <c r="P38" s="76">
        <f>分析係数表!C41</f>
        <v>0.75829086289227354</v>
      </c>
      <c r="Q38" s="82">
        <f t="shared" si="5"/>
        <v>0.31310695259749405</v>
      </c>
      <c r="R38" s="83">
        <v>0.31857257681370821</v>
      </c>
      <c r="S38" s="84">
        <f t="shared" si="6"/>
        <v>0.32278747443042949</v>
      </c>
      <c r="T38" s="85">
        <f>分析係数表!F41</f>
        <v>0.55047809650878365</v>
      </c>
      <c r="U38" s="86">
        <f t="shared" si="7"/>
        <v>0.1776874345013405</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投入係数表!J39</f>
        <v>1.403966204527791E-3</v>
      </c>
      <c r="E39" s="77">
        <f>$C$12*D39</f>
        <v>0.14039662045277909</v>
      </c>
      <c r="F39" s="76">
        <f>分析係数表!C42</f>
        <v>0.17334729285073291</v>
      </c>
      <c r="G39" s="77">
        <f>E39*F39</f>
        <v>2.4337374080881095E-2</v>
      </c>
      <c r="H39" s="77">
        <v>2.595860761991084E-2</v>
      </c>
      <c r="I39" s="77">
        <f>C39+H39</f>
        <v>2.595860761991084E-2</v>
      </c>
      <c r="J39" s="76">
        <f>分析係数表!G42</f>
        <v>0.48544520547945208</v>
      </c>
      <c r="K39" s="78">
        <f>I39*J39</f>
        <v>1.2601481610008089E-2</v>
      </c>
      <c r="L39" s="79"/>
      <c r="M39" s="80"/>
      <c r="N39" s="81">
        <f>分析係数表!H42</f>
        <v>1.188798706412289E-2</v>
      </c>
      <c r="O39" s="82">
        <f t="shared" si="4"/>
        <v>9.0007374508206214E-2</v>
      </c>
      <c r="P39" s="76">
        <f>分析係数表!C42</f>
        <v>0.17334729285073291</v>
      </c>
      <c r="Q39" s="82">
        <f>O39*P39</f>
        <v>1.5602534707599616E-2</v>
      </c>
      <c r="R39" s="83">
        <v>1.6395967152256316E-2</v>
      </c>
      <c r="S39" s="84">
        <f>I39+R39</f>
        <v>4.2354574772167156E-2</v>
      </c>
      <c r="T39" s="85">
        <f>分析係数表!F42</f>
        <v>0.55565068493150682</v>
      </c>
      <c r="U39" s="86">
        <f t="shared" si="7"/>
        <v>2.35343484821374E-2</v>
      </c>
      <c r="V39" s="87">
        <f>分析係数表!D42</f>
        <v>0.45205479452054792</v>
      </c>
      <c r="W39" s="88">
        <f t="shared" si="8"/>
        <v>0</v>
      </c>
      <c r="X39" s="76">
        <f>分析係数表!E42</f>
        <v>0.3886986301369863</v>
      </c>
      <c r="Y39" s="89">
        <f t="shared" si="9"/>
        <v>0</v>
      </c>
    </row>
    <row r="40" spans="1:25" x14ac:dyDescent="0.2">
      <c r="A40" s="6" t="s">
        <v>195</v>
      </c>
      <c r="B40" s="5" t="s">
        <v>41</v>
      </c>
      <c r="C40" s="90"/>
      <c r="D40" s="76">
        <f>投入係数表!J40</f>
        <v>4.4776493594404193E-2</v>
      </c>
      <c r="E40" s="77">
        <f>$C$12*D40</f>
        <v>4.4776493594404192</v>
      </c>
      <c r="F40" s="76">
        <f>分析係数表!C43</f>
        <v>0.30653454239506406</v>
      </c>
      <c r="G40" s="77">
        <f>E40*F40</f>
        <v>1.3725541974016207</v>
      </c>
      <c r="H40" s="77">
        <v>1.5725286730387706</v>
      </c>
      <c r="I40" s="77">
        <f>C40+H40</f>
        <v>1.5725286730387706</v>
      </c>
      <c r="J40" s="76">
        <f>分析係数表!G43</f>
        <v>0.32328917028178372</v>
      </c>
      <c r="K40" s="78">
        <f>I40*J40</f>
        <v>0.50838148995101851</v>
      </c>
      <c r="L40" s="79"/>
      <c r="M40" s="80"/>
      <c r="N40" s="81">
        <f>分析係数表!H43</f>
        <v>3.3255284074801286E-2</v>
      </c>
      <c r="O40" s="82">
        <f t="shared" si="4"/>
        <v>0.25178533522557034</v>
      </c>
      <c r="P40" s="76">
        <f>分析係数表!C43</f>
        <v>0.30653454239506406</v>
      </c>
      <c r="Q40" s="82">
        <f>O40*P40</f>
        <v>7.7180902515158009E-2</v>
      </c>
      <c r="R40" s="83">
        <v>0.14577450355385999</v>
      </c>
      <c r="S40" s="84">
        <f>I40+R40</f>
        <v>1.7183031765926307</v>
      </c>
      <c r="T40" s="85">
        <f>分析係数表!F43</f>
        <v>0.5899871028256537</v>
      </c>
      <c r="U40" s="86">
        <f t="shared" si="7"/>
        <v>1.0137767129340038</v>
      </c>
      <c r="V40" s="87">
        <f>分析係数表!D43</f>
        <v>0.19341853284871224</v>
      </c>
      <c r="W40" s="88">
        <f t="shared" si="8"/>
        <v>0</v>
      </c>
      <c r="X40" s="76">
        <f>分析係数表!E43</f>
        <v>0.14812209325047876</v>
      </c>
      <c r="Y40" s="89">
        <f t="shared" si="9"/>
        <v>0</v>
      </c>
    </row>
    <row r="41" spans="1:25" x14ac:dyDescent="0.2">
      <c r="A41" s="6" t="s">
        <v>341</v>
      </c>
      <c r="B41" s="5" t="s">
        <v>42</v>
      </c>
      <c r="C41" s="90"/>
      <c r="D41" s="76">
        <f>投入係数表!J41</f>
        <v>7.5212475242560228E-5</v>
      </c>
      <c r="E41" s="77">
        <f>$C$12*D41</f>
        <v>7.5212475242560231E-3</v>
      </c>
      <c r="F41" s="76">
        <f>分析係数表!C44</f>
        <v>0.56999532308435041</v>
      </c>
      <c r="G41" s="77">
        <f>E41*F41</f>
        <v>4.2870759125856828E-3</v>
      </c>
      <c r="H41" s="77">
        <v>7.3377023457963861E-3</v>
      </c>
      <c r="I41" s="77">
        <f>C41+H41</f>
        <v>7.3377023457963861E-3</v>
      </c>
      <c r="J41" s="76">
        <f>分析係数表!G44</f>
        <v>0.26801390783179974</v>
      </c>
      <c r="K41" s="78">
        <f>I41*J41</f>
        <v>1.9666062802034534E-3</v>
      </c>
      <c r="L41" s="79"/>
      <c r="M41" s="80"/>
      <c r="N41" s="81">
        <f>分析係数表!H44</f>
        <v>0.11320362456556662</v>
      </c>
      <c r="O41" s="82">
        <f t="shared" si="4"/>
        <v>0.85709725094751332</v>
      </c>
      <c r="P41" s="76">
        <f>分析係数表!C44</f>
        <v>0.56999532308435041</v>
      </c>
      <c r="Q41" s="82">
        <f>O41*P41</f>
        <v>0.48854142446853643</v>
      </c>
      <c r="R41" s="83">
        <v>0.49664236237042786</v>
      </c>
      <c r="S41" s="84">
        <f>I41+R41</f>
        <v>0.50398006471622425</v>
      </c>
      <c r="T41" s="85">
        <f>分析係数表!F44</f>
        <v>0.48400791440152141</v>
      </c>
      <c r="U41" s="86">
        <f t="shared" si="7"/>
        <v>0.24393034002324349</v>
      </c>
      <c r="V41" s="87">
        <f>分析係数表!D44</f>
        <v>0.18890831204256872</v>
      </c>
      <c r="W41" s="88">
        <f t="shared" si="8"/>
        <v>0</v>
      </c>
      <c r="X41" s="76">
        <f>分析係数表!E44</f>
        <v>0.13982749678237316</v>
      </c>
      <c r="Y41" s="89">
        <f t="shared" si="9"/>
        <v>0</v>
      </c>
    </row>
    <row r="42" spans="1:25" x14ac:dyDescent="0.2">
      <c r="A42" s="6" t="s">
        <v>342</v>
      </c>
      <c r="B42" s="5" t="s">
        <v>279</v>
      </c>
      <c r="C42" s="90"/>
      <c r="D42" s="76">
        <f>投入係数表!J42</f>
        <v>9.2762052799157623E-4</v>
      </c>
      <c r="E42" s="77">
        <f>$C$12*D42</f>
        <v>9.2762052799157627E-2</v>
      </c>
      <c r="F42" s="76">
        <f>分析係数表!C45</f>
        <v>1</v>
      </c>
      <c r="G42" s="77">
        <f>E42*F42</f>
        <v>9.2762052799157627E-2</v>
      </c>
      <c r="H42" s="77">
        <v>0.11125630841538163</v>
      </c>
      <c r="I42" s="77">
        <f>C42+H42</f>
        <v>0.11125630841538163</v>
      </c>
      <c r="J42" s="76">
        <f>分析係数表!G45</f>
        <v>0</v>
      </c>
      <c r="K42" s="78">
        <f>I42*J42</f>
        <v>0</v>
      </c>
      <c r="L42" s="79"/>
      <c r="M42" s="80"/>
      <c r="N42" s="81">
        <f>分析係数表!H45</f>
        <v>0</v>
      </c>
      <c r="O42" s="82">
        <f t="shared" si="4"/>
        <v>0</v>
      </c>
      <c r="P42" s="76">
        <f>分析係数表!C45</f>
        <v>1</v>
      </c>
      <c r="Q42" s="82">
        <f>O42*P42</f>
        <v>0</v>
      </c>
      <c r="R42" s="83">
        <v>9.4837306972287028E-3</v>
      </c>
      <c r="S42" s="84">
        <f>I42+R42</f>
        <v>0.12074003911261033</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1.8552410559831525E-3</v>
      </c>
      <c r="E43" s="77">
        <f>$C$12*D43</f>
        <v>0.18552410559831525</v>
      </c>
      <c r="F43" s="76">
        <f>分析係数表!C46</f>
        <v>0.19592142404516388</v>
      </c>
      <c r="G43" s="77">
        <f>E43*F43</f>
        <v>3.6348146963527284E-2</v>
      </c>
      <c r="H43" s="77">
        <v>4.846377215022156E-2</v>
      </c>
      <c r="I43" s="77">
        <f>C43+H43</f>
        <v>4.846377215022156E-2</v>
      </c>
      <c r="J43" s="76">
        <f>分析係数表!G46</f>
        <v>9.3869169844529188E-3</v>
      </c>
      <c r="K43" s="78">
        <f>I43*J43</f>
        <v>4.5492540592757114E-4</v>
      </c>
      <c r="L43" s="79"/>
      <c r="M43" s="80"/>
      <c r="N43" s="81">
        <f>分析係数表!H46</f>
        <v>2.2224088871155723E-2</v>
      </c>
      <c r="O43" s="82">
        <f t="shared" si="4"/>
        <v>0.16826497869993753</v>
      </c>
      <c r="P43" s="76">
        <f>分析係数表!C46</f>
        <v>0.19592142404516388</v>
      </c>
      <c r="Q43" s="82">
        <f>O43*P43</f>
        <v>3.296671424382093E-2</v>
      </c>
      <c r="R43" s="83">
        <v>3.759917135107628E-2</v>
      </c>
      <c r="S43" s="84">
        <f>I43+R43</f>
        <v>8.6062943501297839E-2</v>
      </c>
      <c r="T43" s="85">
        <f>分析係数表!F46</f>
        <v>0.31358169551188031</v>
      </c>
      <c r="U43" s="86">
        <f t="shared" si="7"/>
        <v>2.6987763743880136E-2</v>
      </c>
      <c r="V43" s="87">
        <f>分析係数表!D46</f>
        <v>3.8134350249339984E-3</v>
      </c>
      <c r="W43" s="88">
        <f t="shared" si="8"/>
        <v>0</v>
      </c>
      <c r="X43" s="76">
        <f>分析係数表!E46</f>
        <v>1.0853622763273688E-2</v>
      </c>
      <c r="Y43" s="89">
        <f t="shared" si="9"/>
        <v>0</v>
      </c>
    </row>
    <row r="44" spans="1:25" x14ac:dyDescent="0.2">
      <c r="A44" s="192">
        <v>40</v>
      </c>
      <c r="B44" s="14" t="s">
        <v>151</v>
      </c>
      <c r="C44" s="197">
        <f>SUM(C5:C43)</f>
        <v>100</v>
      </c>
      <c r="D44" s="92">
        <f>投入係数表!J44</f>
        <v>0.68370647077995339</v>
      </c>
      <c r="E44" s="91">
        <f>SUM(E5:E43)</f>
        <v>68.370647077995343</v>
      </c>
      <c r="F44" s="92">
        <f>分析係数表!C47</f>
        <v>0.45265703952364433</v>
      </c>
      <c r="G44" s="91">
        <f>SUM(G5:G43)</f>
        <v>7.2204943696175414</v>
      </c>
      <c r="H44" s="91">
        <f>SUM(H5:H43)</f>
        <v>8.0997532800105851</v>
      </c>
      <c r="I44" s="91">
        <f>SUM(I5:I43)</f>
        <v>108.09975328001057</v>
      </c>
      <c r="J44" s="92">
        <f>分析係数表!G47</f>
        <v>0.23980744030503759</v>
      </c>
      <c r="K44" s="93">
        <f>SUM(K5:K43)</f>
        <v>12.069003282691872</v>
      </c>
      <c r="L44" s="94">
        <f>最終需要_まとめ!$L$33</f>
        <v>0.62733333333333341</v>
      </c>
      <c r="M44" s="91">
        <f>K44*L44</f>
        <v>7.5712880593420353</v>
      </c>
      <c r="N44" s="95">
        <f>分析係数表!H47</f>
        <v>1</v>
      </c>
      <c r="O44" s="91">
        <f>SUM(O5:O43)</f>
        <v>7.5712880593420362</v>
      </c>
      <c r="P44" s="92">
        <f>分析係数表!C47</f>
        <v>0.45265703952364433</v>
      </c>
      <c r="Q44" s="96">
        <f>SUM(Q5:Q43)</f>
        <v>3.6901428183034373</v>
      </c>
      <c r="R44" s="91">
        <f>SUM(R5:R43)</f>
        <v>4.1109401692505756</v>
      </c>
      <c r="S44" s="97">
        <f>SUM(S5:S43)</f>
        <v>112.21069344926114</v>
      </c>
      <c r="T44" s="98">
        <f>分析係数表!F47</f>
        <v>0.49576236686958514</v>
      </c>
      <c r="U44" s="99">
        <f>SUM(U5:U43)</f>
        <v>37.601129084514497</v>
      </c>
      <c r="V44" s="100">
        <f>分析係数表!D47</f>
        <v>6.8132090397126518E-2</v>
      </c>
      <c r="W44" s="101">
        <f>SUM(W5:W43)</f>
        <v>2</v>
      </c>
      <c r="X44" s="92">
        <f>分析係数表!E47</f>
        <v>5.7986453629434859E-2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1.4618360363041205E-2</v>
      </c>
      <c r="G5" s="110">
        <f t="shared" ref="G5:G38" si="1">E5*F5</f>
        <v>0</v>
      </c>
      <c r="H5" s="110">
        <f t="array" ref="H5:H43">MMULT(逆行列係数!C5:AO43,'9'!G5:G43)</f>
        <v>3.3190821462183998E-6</v>
      </c>
      <c r="I5" s="110">
        <f t="shared" ref="I5:I38" si="2">C5+H5</f>
        <v>3.3190821462183998E-6</v>
      </c>
      <c r="J5" s="107">
        <f>分析係数表!G8</f>
        <v>0.12073170731707317</v>
      </c>
      <c r="K5" s="111">
        <f t="shared" ref="K5:K38" si="3">I5*J5</f>
        <v>4.0071845423856287E-7</v>
      </c>
      <c r="L5" s="79" t="s">
        <v>183</v>
      </c>
      <c r="M5" s="80" t="s">
        <v>183</v>
      </c>
      <c r="N5" s="81">
        <f>分析係数表!H8</f>
        <v>1.0812797278425854E-2</v>
      </c>
      <c r="O5" s="82">
        <f t="shared" ref="O5:O43" si="4">$M$44*N5</f>
        <v>3.0470460875568726E-2</v>
      </c>
      <c r="P5" s="76">
        <f>分析係数表!C8</f>
        <v>1.4618360363041205E-2</v>
      </c>
      <c r="Q5" s="82">
        <f t="shared" ref="Q5:Q38" si="5">O5*P5</f>
        <v>4.4542817750701169E-4</v>
      </c>
      <c r="R5" s="83">
        <f t="array" ref="R5:R43">MMULT(逆行列係数!C5:AO43,'9'!Q5:Q43)</f>
        <v>6.3050951651278417E-4</v>
      </c>
      <c r="S5" s="84">
        <f t="shared" ref="S5:S38" si="6">I5+R5</f>
        <v>6.338285986590026E-4</v>
      </c>
      <c r="T5" s="85">
        <f>分析係数表!F8</f>
        <v>0.45487804878048782</v>
      </c>
      <c r="U5" s="86">
        <f t="shared" ref="U5:U43" si="7">S5*T5</f>
        <v>2.8831471621927802E-4</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107">
        <f>投入係数表!K6</f>
        <v>0</v>
      </c>
      <c r="E6" s="110">
        <f t="shared" si="0"/>
        <v>0</v>
      </c>
      <c r="F6" s="76">
        <f>分析係数表!C9</f>
        <v>8.6715867158671633E-2</v>
      </c>
      <c r="G6" s="110">
        <f t="shared" si="1"/>
        <v>0</v>
      </c>
      <c r="H6" s="110">
        <v>2.578313407055952E-6</v>
      </c>
      <c r="I6" s="110">
        <f t="shared" si="2"/>
        <v>2.578313407055952E-6</v>
      </c>
      <c r="J6" s="107">
        <f>分析係数表!G9</f>
        <v>0.23529411764705882</v>
      </c>
      <c r="K6" s="111">
        <f t="shared" si="3"/>
        <v>6.0666197813081226E-7</v>
      </c>
      <c r="L6" s="79"/>
      <c r="M6" s="80"/>
      <c r="N6" s="81">
        <f>分析係数表!H9</f>
        <v>5.7539453375192939E-4</v>
      </c>
      <c r="O6" s="82">
        <f t="shared" si="4"/>
        <v>1.6214616973986855E-3</v>
      </c>
      <c r="P6" s="76">
        <f>分析係数表!C9</f>
        <v>8.6715867158671633E-2</v>
      </c>
      <c r="Q6" s="82">
        <f t="shared" si="5"/>
        <v>1.4060645715449863E-4</v>
      </c>
      <c r="R6" s="83">
        <v>1.6688830743303302E-4</v>
      </c>
      <c r="S6" s="84">
        <f t="shared" si="6"/>
        <v>1.6946662084008898E-4</v>
      </c>
      <c r="T6" s="85">
        <f>分析係数表!F9</f>
        <v>0.68627450980392157</v>
      </c>
      <c r="U6" s="86">
        <f t="shared" si="7"/>
        <v>1.163006221451591E-4</v>
      </c>
      <c r="V6" s="87">
        <f>分析係数表!D9</f>
        <v>9.8039215686274508E-2</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5.1169590643275198E-3</v>
      </c>
      <c r="G7" s="110">
        <f t="shared" si="1"/>
        <v>0</v>
      </c>
      <c r="H7" s="110">
        <v>8.1065550461900255E-7</v>
      </c>
      <c r="I7" s="110">
        <f t="shared" si="2"/>
        <v>8.1065550461900255E-7</v>
      </c>
      <c r="J7" s="107">
        <f>分析係数表!G10</f>
        <v>0.19230769230769232</v>
      </c>
      <c r="K7" s="111">
        <f t="shared" si="3"/>
        <v>1.5589528934980819E-7</v>
      </c>
      <c r="L7" s="79"/>
      <c r="M7" s="80"/>
      <c r="N7" s="81">
        <f>分析係数表!H10</f>
        <v>1.0751897856970359E-3</v>
      </c>
      <c r="O7" s="82">
        <f t="shared" si="4"/>
        <v>3.0298846316355E-3</v>
      </c>
      <c r="P7" s="76">
        <f>分析係数表!C10</f>
        <v>5.1169590643275198E-3</v>
      </c>
      <c r="Q7" s="82">
        <f t="shared" si="5"/>
        <v>1.5503795629713921E-5</v>
      </c>
      <c r="R7" s="83">
        <v>2.7068957451885867E-5</v>
      </c>
      <c r="S7" s="84">
        <f t="shared" si="6"/>
        <v>2.787961295650487E-5</v>
      </c>
      <c r="T7" s="85">
        <f>分析係数表!F10</f>
        <v>0.57692307692307687</v>
      </c>
      <c r="U7" s="86">
        <f t="shared" si="7"/>
        <v>1.6084392090291269E-5</v>
      </c>
      <c r="V7" s="87">
        <f>分析係数表!D10</f>
        <v>0</v>
      </c>
      <c r="W7" s="167">
        <f t="shared" si="8"/>
        <v>0</v>
      </c>
      <c r="X7" s="76">
        <f>分析係数表!E10</f>
        <v>0</v>
      </c>
      <c r="Y7" s="166">
        <f t="shared" si="9"/>
        <v>0</v>
      </c>
    </row>
    <row r="8" spans="1:25" x14ac:dyDescent="0.2">
      <c r="A8" s="6" t="s">
        <v>222</v>
      </c>
      <c r="B8" s="5" t="s">
        <v>27</v>
      </c>
      <c r="C8" s="90"/>
      <c r="D8" s="107">
        <f>投入係数表!K8</f>
        <v>0.58716026241799435</v>
      </c>
      <c r="E8" s="110">
        <f t="shared" si="0"/>
        <v>58.716026241799433</v>
      </c>
      <c r="F8" s="76">
        <f>分析係数表!C11</f>
        <v>1.5386032798968108E-2</v>
      </c>
      <c r="G8" s="110">
        <f t="shared" si="1"/>
        <v>0.90340670558139824</v>
      </c>
      <c r="H8" s="110">
        <v>0.90615831465122954</v>
      </c>
      <c r="I8" s="110">
        <f t="shared" si="2"/>
        <v>0.90615831465122954</v>
      </c>
      <c r="J8" s="107">
        <f>分析係数表!G11</f>
        <v>0.34285714285714286</v>
      </c>
      <c r="K8" s="111">
        <f t="shared" si="3"/>
        <v>0.31068285073756441</v>
      </c>
      <c r="L8" s="79"/>
      <c r="M8" s="80"/>
      <c r="N8" s="81">
        <f>分析係数表!H11</f>
        <v>-2.0999800501895233E-5</v>
      </c>
      <c r="O8" s="82">
        <f t="shared" si="4"/>
        <v>-5.9177434211630857E-5</v>
      </c>
      <c r="P8" s="76">
        <f>分析係数表!C11</f>
        <v>1.5386032798968108E-2</v>
      </c>
      <c r="Q8" s="82">
        <f t="shared" si="5"/>
        <v>-9.105059437389298E-7</v>
      </c>
      <c r="R8" s="83">
        <v>4.8611197763522266E-5</v>
      </c>
      <c r="S8" s="84">
        <f t="shared" si="6"/>
        <v>0.90620692584899309</v>
      </c>
      <c r="T8" s="85">
        <f>分析係数表!F11</f>
        <v>0.5591836734693878</v>
      </c>
      <c r="U8" s="86">
        <f t="shared" si="7"/>
        <v>0.50673611771964111</v>
      </c>
      <c r="V8" s="87">
        <f>分析係数表!D11</f>
        <v>0</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0.16460779895554434</v>
      </c>
      <c r="G9" s="110">
        <f t="shared" si="1"/>
        <v>0</v>
      </c>
      <c r="H9" s="110">
        <v>7.4426509269729247E-5</v>
      </c>
      <c r="I9" s="110">
        <f t="shared" si="2"/>
        <v>7.4426509269729247E-5</v>
      </c>
      <c r="J9" s="107">
        <f>分析係数表!G12</f>
        <v>0.13343519440833349</v>
      </c>
      <c r="K9" s="111">
        <f t="shared" si="3"/>
        <v>9.9311157335399563E-6</v>
      </c>
      <c r="L9" s="79"/>
      <c r="M9" s="80"/>
      <c r="N9" s="81">
        <f>分析係数表!H12</f>
        <v>9.0250842616995133E-2</v>
      </c>
      <c r="O9" s="82">
        <f t="shared" si="4"/>
        <v>0.2543268590113259</v>
      </c>
      <c r="P9" s="76">
        <f>分析係数表!C12</f>
        <v>0.16460779895554434</v>
      </c>
      <c r="Q9" s="82">
        <f t="shared" si="5"/>
        <v>4.1864184477131403E-2</v>
      </c>
      <c r="R9" s="83">
        <v>4.8629480982590158E-2</v>
      </c>
      <c r="S9" s="84">
        <f t="shared" si="6"/>
        <v>4.8703907491859884E-2</v>
      </c>
      <c r="T9" s="85">
        <f>分析係数表!F12</f>
        <v>0.36075703601154802</v>
      </c>
      <c r="U9" s="86">
        <f t="shared" si="7"/>
        <v>1.7570277308943998E-2</v>
      </c>
      <c r="V9" s="87">
        <f>分析係数表!D12</f>
        <v>3.4069997129881312E-2</v>
      </c>
      <c r="W9" s="167">
        <f t="shared" si="8"/>
        <v>0</v>
      </c>
      <c r="X9" s="76">
        <f>分析係数表!E12</f>
        <v>3.7505698029747937E-2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0.24480874316939891</v>
      </c>
      <c r="K10" s="111">
        <f t="shared" si="3"/>
        <v>0</v>
      </c>
      <c r="L10" s="79"/>
      <c r="M10" s="80"/>
      <c r="N10" s="81">
        <f>分析係数表!H13</f>
        <v>1.4305064101891031E-2</v>
      </c>
      <c r="O10" s="82">
        <f t="shared" si="4"/>
        <v>4.0311668184962936E-2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107">
        <f>投入係数表!K11</f>
        <v>0</v>
      </c>
      <c r="E11" s="110">
        <f t="shared" si="0"/>
        <v>0</v>
      </c>
      <c r="F11" s="76">
        <f>分析係数表!C14</f>
        <v>0.17268980347649487</v>
      </c>
      <c r="G11" s="110">
        <f t="shared" si="1"/>
        <v>0</v>
      </c>
      <c r="H11" s="110">
        <v>3.9715183956187212E-3</v>
      </c>
      <c r="I11" s="110">
        <f t="shared" si="2"/>
        <v>3.9715183956187212E-3</v>
      </c>
      <c r="J11" s="107">
        <f>分析係数表!G14</f>
        <v>0.183307408127552</v>
      </c>
      <c r="K11" s="111">
        <f t="shared" si="3"/>
        <v>7.280087434317615E-4</v>
      </c>
      <c r="L11" s="79"/>
      <c r="M11" s="80"/>
      <c r="N11" s="81">
        <f>分析係数表!H14</f>
        <v>1.1717888680057539E-3</v>
      </c>
      <c r="O11" s="82">
        <f t="shared" si="4"/>
        <v>3.3021008290090013E-3</v>
      </c>
      <c r="P11" s="76">
        <f>分析係数表!C14</f>
        <v>0.17268980347649487</v>
      </c>
      <c r="Q11" s="82">
        <f t="shared" si="5"/>
        <v>5.702391432211352E-4</v>
      </c>
      <c r="R11" s="83">
        <v>2.6417624290714058E-3</v>
      </c>
      <c r="S11" s="84">
        <f t="shared" si="6"/>
        <v>6.613280824690127E-3</v>
      </c>
      <c r="T11" s="85">
        <f>分析係数表!F14</f>
        <v>0.31324129885280966</v>
      </c>
      <c r="U11" s="86">
        <f t="shared" si="7"/>
        <v>2.0715526752043156E-3</v>
      </c>
      <c r="V11" s="87">
        <f>分析係数表!D14</f>
        <v>4.0686369823060474E-2</v>
      </c>
      <c r="W11" s="167">
        <f t="shared" si="8"/>
        <v>0</v>
      </c>
      <c r="X11" s="76">
        <f>分析係数表!E14</f>
        <v>3.93739062803811E-2</v>
      </c>
      <c r="Y11" s="166">
        <f t="shared" si="9"/>
        <v>0</v>
      </c>
    </row>
    <row r="12" spans="1:25" x14ac:dyDescent="0.2">
      <c r="A12" s="6" t="s">
        <v>226</v>
      </c>
      <c r="B12" s="5" t="s">
        <v>29</v>
      </c>
      <c r="C12" s="90"/>
      <c r="D12" s="107">
        <f>投入係数表!K12</f>
        <v>1.8744142455482662E-3</v>
      </c>
      <c r="E12" s="110">
        <f t="shared" si="0"/>
        <v>0.18744142455482662</v>
      </c>
      <c r="F12" s="76">
        <f>分析係数表!C15</f>
        <v>0</v>
      </c>
      <c r="G12" s="110">
        <f t="shared" si="1"/>
        <v>0</v>
      </c>
      <c r="H12" s="110">
        <v>0</v>
      </c>
      <c r="I12" s="110">
        <f t="shared" si="2"/>
        <v>0</v>
      </c>
      <c r="J12" s="107">
        <f>分析係数表!G15</f>
        <v>9.559505603329406E-2</v>
      </c>
      <c r="K12" s="111">
        <f t="shared" si="3"/>
        <v>0</v>
      </c>
      <c r="L12" s="79"/>
      <c r="M12" s="80"/>
      <c r="N12" s="81">
        <f>分析係数表!H15</f>
        <v>8.2571215573452057E-3</v>
      </c>
      <c r="O12" s="82">
        <f t="shared" si="4"/>
        <v>2.3268567132013255E-2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75">
        <f>最終需要_まとめ!C14</f>
        <v>100</v>
      </c>
      <c r="D13" s="107">
        <f>投入係数表!K13</f>
        <v>6.1855670103092786E-2</v>
      </c>
      <c r="E13" s="110">
        <f t="shared" si="0"/>
        <v>6.1855670103092786</v>
      </c>
      <c r="F13" s="76">
        <f>分析係数表!C16</f>
        <v>4.378703578052201E-2</v>
      </c>
      <c r="G13" s="110">
        <f t="shared" si="1"/>
        <v>0.27084764400322892</v>
      </c>
      <c r="H13" s="110">
        <v>0.27670522999222508</v>
      </c>
      <c r="I13" s="110">
        <f t="shared" si="2"/>
        <v>100.27670522999223</v>
      </c>
      <c r="J13" s="107">
        <f>分析係数表!G16</f>
        <v>3.3270852858481727E-2</v>
      </c>
      <c r="K13" s="111">
        <f t="shared" si="3"/>
        <v>3.3362915048404167</v>
      </c>
      <c r="L13" s="79"/>
      <c r="M13" s="80"/>
      <c r="N13" s="81">
        <f>分析係数表!H16</f>
        <v>1.6795640441415807E-2</v>
      </c>
      <c r="O13" s="82">
        <f t="shared" si="4"/>
        <v>4.7330111882462361E-2</v>
      </c>
      <c r="P13" s="76">
        <f>分析係数表!C16</f>
        <v>4.378703578052201E-2</v>
      </c>
      <c r="Q13" s="82">
        <f t="shared" si="5"/>
        <v>2.0724453024934895E-3</v>
      </c>
      <c r="R13" s="83">
        <v>2.5059172014475985E-3</v>
      </c>
      <c r="S13" s="84">
        <f t="shared" si="6"/>
        <v>100.27921114719368</v>
      </c>
      <c r="T13" s="85">
        <f>分析係数表!F16</f>
        <v>0.28912839737582008</v>
      </c>
      <c r="U13" s="86">
        <f t="shared" si="7"/>
        <v>28.993567609099578</v>
      </c>
      <c r="V13" s="87">
        <f>分析係数表!D16</f>
        <v>4.6860356138706651E-3</v>
      </c>
      <c r="W13" s="167">
        <f t="shared" si="8"/>
        <v>0</v>
      </c>
      <c r="X13" s="76">
        <f>分析係数表!E16</f>
        <v>4.6860356138706651E-3</v>
      </c>
      <c r="Y13" s="166">
        <f t="shared" si="9"/>
        <v>0</v>
      </c>
    </row>
    <row r="14" spans="1:25" x14ac:dyDescent="0.2">
      <c r="A14" s="6" t="s">
        <v>2</v>
      </c>
      <c r="B14" s="5" t="s">
        <v>365</v>
      </c>
      <c r="C14" s="90"/>
      <c r="D14" s="107">
        <f>投入係数表!K14</f>
        <v>0</v>
      </c>
      <c r="E14" s="110">
        <f t="shared" si="0"/>
        <v>0</v>
      </c>
      <c r="F14" s="76">
        <f>分析係数表!C17</f>
        <v>0.16391620825693176</v>
      </c>
      <c r="G14" s="110">
        <f t="shared" si="1"/>
        <v>0</v>
      </c>
      <c r="H14" s="110">
        <v>3.0003322254695836E-3</v>
      </c>
      <c r="I14" s="110">
        <f t="shared" si="2"/>
        <v>3.0003322254695836E-3</v>
      </c>
      <c r="J14" s="107">
        <f>分析係数表!G17</f>
        <v>0.21229407998137262</v>
      </c>
      <c r="K14" s="111">
        <f t="shared" si="3"/>
        <v>6.3695276944452945E-4</v>
      </c>
      <c r="L14" s="79"/>
      <c r="M14" s="80"/>
      <c r="N14" s="81">
        <f>分析係数表!H17</f>
        <v>3.0554709730257561E-3</v>
      </c>
      <c r="O14" s="82">
        <f t="shared" si="4"/>
        <v>8.6103166777922891E-3</v>
      </c>
      <c r="P14" s="76">
        <f>分析係数表!C17</f>
        <v>0.16391620825693176</v>
      </c>
      <c r="Q14" s="82">
        <f t="shared" si="5"/>
        <v>1.4113704617151337E-3</v>
      </c>
      <c r="R14" s="83">
        <v>2.8672389543908878E-3</v>
      </c>
      <c r="S14" s="84">
        <f t="shared" si="6"/>
        <v>5.8675711798604714E-3</v>
      </c>
      <c r="T14" s="85">
        <f>分析係数表!F17</f>
        <v>0.32277781011700329</v>
      </c>
      <c r="U14" s="86">
        <f t="shared" si="7"/>
        <v>1.8939217761410041E-3</v>
      </c>
      <c r="V14" s="87">
        <f>分析係数表!D17</f>
        <v>5.5300075673787766E-2</v>
      </c>
      <c r="W14" s="167">
        <f t="shared" si="8"/>
        <v>0</v>
      </c>
      <c r="X14" s="76">
        <f>分析係数表!E17</f>
        <v>5.4426916584201644E-2</v>
      </c>
      <c r="Y14" s="166">
        <f t="shared" si="9"/>
        <v>0</v>
      </c>
    </row>
    <row r="15" spans="1:25" x14ac:dyDescent="0.2">
      <c r="A15" s="6" t="s">
        <v>3</v>
      </c>
      <c r="B15" s="5" t="s">
        <v>31</v>
      </c>
      <c r="C15" s="90"/>
      <c r="D15" s="107">
        <f>投入係数表!K15</f>
        <v>4.6860356138706655E-4</v>
      </c>
      <c r="E15" s="110">
        <f t="shared" si="0"/>
        <v>4.6860356138706656E-2</v>
      </c>
      <c r="F15" s="76">
        <f>分析係数表!C18</f>
        <v>9.9153926079857513E-2</v>
      </c>
      <c r="G15" s="110">
        <f t="shared" si="1"/>
        <v>4.6463882886531166E-3</v>
      </c>
      <c r="H15" s="110">
        <v>5.134440868733642E-3</v>
      </c>
      <c r="I15" s="110">
        <f t="shared" si="2"/>
        <v>5.134440868733642E-3</v>
      </c>
      <c r="J15" s="107">
        <f>分析係数表!G18</f>
        <v>0.21554507077228707</v>
      </c>
      <c r="K15" s="111">
        <f t="shared" si="3"/>
        <v>1.1067034204273159E-3</v>
      </c>
      <c r="L15" s="79"/>
      <c r="M15" s="80"/>
      <c r="N15" s="81">
        <f>分析係数表!H18</f>
        <v>4.4309579058998937E-4</v>
      </c>
      <c r="O15" s="82">
        <f t="shared" si="4"/>
        <v>1.2486438618654109E-3</v>
      </c>
      <c r="P15" s="76">
        <f>分析係数表!C18</f>
        <v>9.9153926079857513E-2</v>
      </c>
      <c r="Q15" s="82">
        <f t="shared" si="5"/>
        <v>1.2380794117947076E-4</v>
      </c>
      <c r="R15" s="83">
        <v>3.0084171534888266E-4</v>
      </c>
      <c r="S15" s="84">
        <f t="shared" si="6"/>
        <v>5.435282584082525E-3</v>
      </c>
      <c r="T15" s="85">
        <f>分析係数表!F18</f>
        <v>0.45865408492674448</v>
      </c>
      <c r="U15" s="86">
        <f t="shared" si="7"/>
        <v>2.4929145599206417E-3</v>
      </c>
      <c r="V15" s="87">
        <f>分析係数表!D18</f>
        <v>4.8671467593742239E-2</v>
      </c>
      <c r="W15" s="167">
        <f t="shared" si="8"/>
        <v>0</v>
      </c>
      <c r="X15" s="76">
        <f>分析係数表!E18</f>
        <v>4.544325800844301E-2</v>
      </c>
      <c r="Y15" s="166">
        <f t="shared" si="9"/>
        <v>0</v>
      </c>
    </row>
    <row r="16" spans="1:25" x14ac:dyDescent="0.2">
      <c r="A16" s="6" t="s">
        <v>4</v>
      </c>
      <c r="B16" s="5" t="s">
        <v>32</v>
      </c>
      <c r="C16" s="90"/>
      <c r="D16" s="107">
        <f>投入係数表!K16</f>
        <v>0</v>
      </c>
      <c r="E16" s="110">
        <f t="shared" si="0"/>
        <v>0</v>
      </c>
      <c r="F16" s="76">
        <f>分析係数表!C19</f>
        <v>0.34885493758536357</v>
      </c>
      <c r="G16" s="110">
        <f t="shared" si="1"/>
        <v>0</v>
      </c>
      <c r="H16" s="110">
        <v>4.7896609880248723E-3</v>
      </c>
      <c r="I16" s="110">
        <f t="shared" si="2"/>
        <v>4.7896609880248723E-3</v>
      </c>
      <c r="J16" s="107">
        <f>分析係数表!G19</f>
        <v>5.7666214382632294E-2</v>
      </c>
      <c r="K16" s="111">
        <f t="shared" si="3"/>
        <v>2.762016173555727E-4</v>
      </c>
      <c r="L16" s="79"/>
      <c r="M16" s="80"/>
      <c r="N16" s="81">
        <f>分析係数表!H19</f>
        <v>-1.1339892271023426E-4</v>
      </c>
      <c r="O16" s="82">
        <f t="shared" si="4"/>
        <v>-3.1955814474280661E-4</v>
      </c>
      <c r="P16" s="76">
        <f>分析係数表!C19</f>
        <v>0.34885493758536357</v>
      </c>
      <c r="Q16" s="82">
        <f t="shared" si="5"/>
        <v>-1.1147943663914638E-4</v>
      </c>
      <c r="R16" s="83">
        <v>7.0219107009493031E-4</v>
      </c>
      <c r="S16" s="84">
        <f t="shared" si="6"/>
        <v>5.4918520581198026E-3</v>
      </c>
      <c r="T16" s="85">
        <f>分析係数表!F19</f>
        <v>0.24001206090758329</v>
      </c>
      <c r="U16" s="86">
        <f t="shared" si="7"/>
        <v>1.3181107306688867E-3</v>
      </c>
      <c r="V16" s="87">
        <f>分析係数表!D19</f>
        <v>8.5933966530981464E-3</v>
      </c>
      <c r="W16" s="167">
        <f t="shared" si="8"/>
        <v>0</v>
      </c>
      <c r="X16" s="76">
        <f>分析係数表!E19</f>
        <v>9.8817208722229068E-3</v>
      </c>
      <c r="Y16" s="166">
        <f t="shared" si="9"/>
        <v>0</v>
      </c>
    </row>
    <row r="17" spans="1:25" x14ac:dyDescent="0.2">
      <c r="A17" s="6" t="s">
        <v>5</v>
      </c>
      <c r="B17" s="5" t="s">
        <v>33</v>
      </c>
      <c r="C17" s="90"/>
      <c r="D17" s="107">
        <f>投入係数表!K17</f>
        <v>0</v>
      </c>
      <c r="E17" s="110">
        <f t="shared" si="0"/>
        <v>0</v>
      </c>
      <c r="F17" s="76">
        <f>分析係数表!C20</f>
        <v>6.1611763739423342E-2</v>
      </c>
      <c r="G17" s="110">
        <f t="shared" si="1"/>
        <v>0</v>
      </c>
      <c r="H17" s="110">
        <v>1.9351823633515576E-4</v>
      </c>
      <c r="I17" s="110">
        <f t="shared" si="2"/>
        <v>1.9351823633515576E-4</v>
      </c>
      <c r="J17" s="107">
        <f>分析係数表!G20</f>
        <v>9.9807003032809483E-2</v>
      </c>
      <c r="K17" s="111">
        <f t="shared" si="3"/>
        <v>1.9314475200806834E-5</v>
      </c>
      <c r="L17" s="79"/>
      <c r="M17" s="80"/>
      <c r="N17" s="81">
        <f>分析係数表!H20</f>
        <v>5.5019477314965503E-4</v>
      </c>
      <c r="O17" s="82">
        <f t="shared" si="4"/>
        <v>1.5504487763447281E-3</v>
      </c>
      <c r="P17" s="76">
        <f>分析係数表!C20</f>
        <v>6.1611763739423342E-2</v>
      </c>
      <c r="Q17" s="82">
        <f t="shared" si="5"/>
        <v>9.5525883698229411E-5</v>
      </c>
      <c r="R17" s="83">
        <v>2.6153195323879575E-4</v>
      </c>
      <c r="S17" s="84">
        <f t="shared" si="6"/>
        <v>4.5505018957395151E-4</v>
      </c>
      <c r="T17" s="85">
        <f>分析係数表!F20</f>
        <v>0.22277364212848083</v>
      </c>
      <c r="U17" s="86">
        <f t="shared" si="7"/>
        <v>1.0137318808264483E-4</v>
      </c>
      <c r="V17" s="87">
        <f>分析係数表!D20</f>
        <v>3.1430934656741107E-2</v>
      </c>
      <c r="W17" s="167">
        <f t="shared" si="8"/>
        <v>0</v>
      </c>
      <c r="X17" s="76">
        <f>分析係数表!E20</f>
        <v>3.1982354562999728E-2</v>
      </c>
      <c r="Y17" s="166">
        <f t="shared" si="9"/>
        <v>0</v>
      </c>
    </row>
    <row r="18" spans="1:25" x14ac:dyDescent="0.2">
      <c r="A18" s="6" t="s">
        <v>6</v>
      </c>
      <c r="B18" s="5" t="s">
        <v>34</v>
      </c>
      <c r="C18" s="90"/>
      <c r="D18" s="107">
        <f>投入係数表!K18</f>
        <v>4.6860356138706655E-4</v>
      </c>
      <c r="E18" s="110">
        <f t="shared" si="0"/>
        <v>4.6860356138706656E-2</v>
      </c>
      <c r="F18" s="76">
        <f>分析係数表!C21</f>
        <v>0.26616480709772816</v>
      </c>
      <c r="G18" s="110">
        <f t="shared" si="1"/>
        <v>1.2472577652189698E-2</v>
      </c>
      <c r="H18" s="110">
        <v>2.1569329441388806E-2</v>
      </c>
      <c r="I18" s="110">
        <f t="shared" si="2"/>
        <v>2.1569329441388806E-2</v>
      </c>
      <c r="J18" s="107">
        <f>分析係数表!G21</f>
        <v>0.28515758528748203</v>
      </c>
      <c r="K18" s="111">
        <f t="shared" si="3"/>
        <v>6.1506578997766251E-3</v>
      </c>
      <c r="L18" s="79"/>
      <c r="M18" s="80"/>
      <c r="N18" s="81">
        <f>分析係数表!H21</f>
        <v>9.2609120213357971E-4</v>
      </c>
      <c r="O18" s="82">
        <f t="shared" si="4"/>
        <v>2.6097248487329206E-3</v>
      </c>
      <c r="P18" s="76">
        <f>分析係数表!C21</f>
        <v>0.26616480709772816</v>
      </c>
      <c r="Q18" s="82">
        <f t="shared" si="5"/>
        <v>6.9461691094114565E-4</v>
      </c>
      <c r="R18" s="83">
        <v>1.8894969371037514E-3</v>
      </c>
      <c r="S18" s="84">
        <f t="shared" si="6"/>
        <v>2.3458826378492559E-2</v>
      </c>
      <c r="T18" s="85">
        <f>分析係数表!F21</f>
        <v>0.42568537635878856</v>
      </c>
      <c r="U18" s="86">
        <f t="shared" si="7"/>
        <v>9.9860793358640815E-3</v>
      </c>
      <c r="V18" s="87">
        <f>分析係数表!D21</f>
        <v>5.68469269159773E-2</v>
      </c>
      <c r="W18" s="167">
        <f t="shared" si="8"/>
        <v>0</v>
      </c>
      <c r="X18" s="76">
        <f>分析係数表!E21</f>
        <v>4.8540370547617423E-2</v>
      </c>
      <c r="Y18" s="166">
        <f t="shared" si="9"/>
        <v>0</v>
      </c>
    </row>
    <row r="19" spans="1:25" x14ac:dyDescent="0.2">
      <c r="A19" s="6" t="s">
        <v>7</v>
      </c>
      <c r="B19" s="5" t="s">
        <v>269</v>
      </c>
      <c r="C19" s="90"/>
      <c r="D19" s="107">
        <f>投入係数表!K19</f>
        <v>0</v>
      </c>
      <c r="E19" s="110">
        <f t="shared" si="0"/>
        <v>0</v>
      </c>
      <c r="F19" s="76">
        <f>分析係数表!C22</f>
        <v>6.8073136427566849E-2</v>
      </c>
      <c r="G19" s="110">
        <f t="shared" si="1"/>
        <v>0</v>
      </c>
      <c r="H19" s="110">
        <v>5.0943559863475909E-4</v>
      </c>
      <c r="I19" s="110">
        <f t="shared" si="2"/>
        <v>5.0943559863475909E-4</v>
      </c>
      <c r="J19" s="107">
        <f>分析係数表!G22</f>
        <v>0.19468102201510526</v>
      </c>
      <c r="K19" s="111">
        <f t="shared" si="3"/>
        <v>9.9177442993091865E-5</v>
      </c>
      <c r="L19" s="79"/>
      <c r="M19" s="80"/>
      <c r="N19" s="81">
        <f>分析係数表!H22</f>
        <v>4.4099581053979989E-5</v>
      </c>
      <c r="O19" s="82">
        <f t="shared" si="4"/>
        <v>1.2427261184442479E-4</v>
      </c>
      <c r="P19" s="76">
        <f>分析係数表!C22</f>
        <v>6.8073136427566849E-2</v>
      </c>
      <c r="Q19" s="82">
        <f t="shared" si="5"/>
        <v>8.4596264602955884E-6</v>
      </c>
      <c r="R19" s="83">
        <v>9.0654889572547667E-5</v>
      </c>
      <c r="S19" s="84">
        <f t="shared" si="6"/>
        <v>6.0009048820730678E-4</v>
      </c>
      <c r="T19" s="85">
        <f>分析係数表!F22</f>
        <v>0.41266270287642615</v>
      </c>
      <c r="U19" s="86">
        <f t="shared" si="7"/>
        <v>2.4763496283406133E-4</v>
      </c>
      <c r="V19" s="87">
        <f>分析係数表!D22</f>
        <v>5.3832556644705126E-2</v>
      </c>
      <c r="W19" s="167">
        <f t="shared" si="8"/>
        <v>0</v>
      </c>
      <c r="X19" s="76">
        <f>分析係数表!E22</f>
        <v>5.1020408163265307E-2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0.21584431361554995</v>
      </c>
      <c r="K20" s="111">
        <f t="shared" si="3"/>
        <v>0</v>
      </c>
      <c r="L20" s="79"/>
      <c r="M20" s="80"/>
      <c r="N20" s="81">
        <f>分析係数表!H23</f>
        <v>2.5199760602274279E-5</v>
      </c>
      <c r="O20" s="82">
        <f t="shared" si="4"/>
        <v>7.1012921053957025E-5</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107">
        <f>投入係数表!K21</f>
        <v>0</v>
      </c>
      <c r="E21" s="110">
        <f t="shared" si="0"/>
        <v>0</v>
      </c>
      <c r="F21" s="76">
        <f>分析係数表!C24</f>
        <v>0.19862660944206012</v>
      </c>
      <c r="G21" s="110">
        <f t="shared" si="1"/>
        <v>0</v>
      </c>
      <c r="H21" s="110">
        <v>4.5680701334464867E-4</v>
      </c>
      <c r="I21" s="110">
        <f t="shared" si="2"/>
        <v>4.5680701334464867E-4</v>
      </c>
      <c r="J21" s="107">
        <f>分析係数表!G24</f>
        <v>0.20794148380355276</v>
      </c>
      <c r="K21" s="111">
        <f t="shared" si="3"/>
        <v>9.4989128166755578E-5</v>
      </c>
      <c r="L21" s="79"/>
      <c r="M21" s="80"/>
      <c r="N21" s="81">
        <f>分析係数表!H24</f>
        <v>3.2549690777937607E-4</v>
      </c>
      <c r="O21" s="82">
        <f t="shared" si="4"/>
        <v>9.1725023028027812E-4</v>
      </c>
      <c r="P21" s="76">
        <f>分析係数表!C24</f>
        <v>0.19862660944206012</v>
      </c>
      <c r="Q21" s="82">
        <f t="shared" si="5"/>
        <v>1.8219030325052052E-4</v>
      </c>
      <c r="R21" s="83">
        <v>7.1040273637359801E-4</v>
      </c>
      <c r="S21" s="84">
        <f t="shared" si="6"/>
        <v>1.1672097497182467E-3</v>
      </c>
      <c r="T21" s="85">
        <f>分析係数表!F24</f>
        <v>0.39132706374085685</v>
      </c>
      <c r="U21" s="86">
        <f t="shared" si="7"/>
        <v>4.5676076412694191E-4</v>
      </c>
      <c r="V21" s="87">
        <f>分析係数表!D24</f>
        <v>0.12121212121212122</v>
      </c>
      <c r="W21" s="167">
        <f t="shared" si="8"/>
        <v>0</v>
      </c>
      <c r="X21" s="76">
        <f>分析係数表!E24</f>
        <v>0.11285266457680251</v>
      </c>
      <c r="Y21" s="166">
        <f t="shared" si="9"/>
        <v>0</v>
      </c>
    </row>
    <row r="22" spans="1:25" x14ac:dyDescent="0.2">
      <c r="A22" s="6" t="s">
        <v>10</v>
      </c>
      <c r="B22" s="5" t="s">
        <v>272</v>
      </c>
      <c r="C22" s="90"/>
      <c r="D22" s="107">
        <f>投入係数表!K22</f>
        <v>0</v>
      </c>
      <c r="E22" s="110">
        <f t="shared" si="0"/>
        <v>0</v>
      </c>
      <c r="F22" s="76">
        <f>分析係数表!C25</f>
        <v>0.10815402038505095</v>
      </c>
      <c r="G22" s="110">
        <f t="shared" si="1"/>
        <v>0</v>
      </c>
      <c r="H22" s="110">
        <v>6.4367856981886349E-4</v>
      </c>
      <c r="I22" s="110">
        <f t="shared" si="2"/>
        <v>6.4367856981886349E-4</v>
      </c>
      <c r="J22" s="107">
        <f>分析係数表!G25</f>
        <v>0.19693726937269374</v>
      </c>
      <c r="K22" s="111">
        <f t="shared" si="3"/>
        <v>1.2676429989384776E-4</v>
      </c>
      <c r="L22" s="79"/>
      <c r="M22" s="80"/>
      <c r="N22" s="81">
        <f>分析係数表!H25</f>
        <v>5.1029515219605417E-4</v>
      </c>
      <c r="O22" s="82">
        <f t="shared" si="4"/>
        <v>1.4380116513426299E-3</v>
      </c>
      <c r="P22" s="76">
        <f>分析係数表!C25</f>
        <v>0.10815402038505095</v>
      </c>
      <c r="Q22" s="82">
        <f t="shared" si="5"/>
        <v>1.5552674145325157E-4</v>
      </c>
      <c r="R22" s="83">
        <v>1.3154936987000553E-3</v>
      </c>
      <c r="S22" s="84">
        <f t="shared" si="6"/>
        <v>1.9591722685189188E-3</v>
      </c>
      <c r="T22" s="85">
        <f>分析係数表!F25</f>
        <v>0.3500369003690037</v>
      </c>
      <c r="U22" s="86">
        <f t="shared" si="7"/>
        <v>6.8578258816127176E-4</v>
      </c>
      <c r="V22" s="87">
        <f>分析係数表!D25</f>
        <v>4.6273062730627305E-2</v>
      </c>
      <c r="W22" s="167">
        <f t="shared" si="8"/>
        <v>0</v>
      </c>
      <c r="X22" s="76">
        <f>分析係数表!E25</f>
        <v>4.5018450184501846E-2</v>
      </c>
      <c r="Y22" s="166">
        <f t="shared" si="9"/>
        <v>0</v>
      </c>
    </row>
    <row r="23" spans="1:25" x14ac:dyDescent="0.2">
      <c r="A23" s="6" t="s">
        <v>11</v>
      </c>
      <c r="B23" s="5" t="s">
        <v>35</v>
      </c>
      <c r="C23" s="90"/>
      <c r="D23" s="107">
        <f>投入係数表!K23</f>
        <v>0</v>
      </c>
      <c r="E23" s="110">
        <f t="shared" si="0"/>
        <v>0</v>
      </c>
      <c r="F23" s="76">
        <f>分析係数表!C26</f>
        <v>0.27743634767339775</v>
      </c>
      <c r="G23" s="110">
        <f t="shared" si="1"/>
        <v>0</v>
      </c>
      <c r="H23" s="110">
        <v>9.8277406179073405E-4</v>
      </c>
      <c r="I23" s="110">
        <f t="shared" si="2"/>
        <v>9.8277406179073405E-4</v>
      </c>
      <c r="J23" s="107">
        <f>分析係数表!G26</f>
        <v>0.19644944793245292</v>
      </c>
      <c r="K23" s="111">
        <f t="shared" si="3"/>
        <v>1.9306542188112408E-4</v>
      </c>
      <c r="L23" s="79"/>
      <c r="M23" s="80"/>
      <c r="N23" s="81">
        <f>分析係数表!H26</f>
        <v>1.0285702285828285E-2</v>
      </c>
      <c r="O23" s="82">
        <f t="shared" si="4"/>
        <v>2.8985107276856794E-2</v>
      </c>
      <c r="P23" s="76">
        <f>分析係数表!C26</f>
        <v>0.27743634767339775</v>
      </c>
      <c r="Q23" s="82">
        <f t="shared" si="5"/>
        <v>8.0415222998127724E-3</v>
      </c>
      <c r="R23" s="83">
        <v>8.7939067159297692E-3</v>
      </c>
      <c r="S23" s="84">
        <f t="shared" si="6"/>
        <v>9.7766807777205037E-3</v>
      </c>
      <c r="T23" s="85">
        <f>分析係数表!F26</f>
        <v>0.33444468499675256</v>
      </c>
      <c r="U23" s="86">
        <f t="shared" si="7"/>
        <v>3.2697589230185399E-3</v>
      </c>
      <c r="V23" s="87">
        <f>分析係数表!D26</f>
        <v>4.3992206105217577E-2</v>
      </c>
      <c r="W23" s="167">
        <f t="shared" si="8"/>
        <v>0</v>
      </c>
      <c r="X23" s="76">
        <f>分析係数表!E26</f>
        <v>4.5940679800822691E-2</v>
      </c>
      <c r="Y23" s="166">
        <f t="shared" si="9"/>
        <v>0</v>
      </c>
    </row>
    <row r="24" spans="1:25" x14ac:dyDescent="0.2">
      <c r="A24" s="6" t="s">
        <v>12</v>
      </c>
      <c r="B24" s="5" t="s">
        <v>366</v>
      </c>
      <c r="C24" s="90"/>
      <c r="D24" s="107">
        <f>投入係数表!K24</f>
        <v>0</v>
      </c>
      <c r="E24" s="110">
        <f t="shared" si="0"/>
        <v>0</v>
      </c>
      <c r="F24" s="76">
        <f>分析係数表!C27</f>
        <v>0.68206432556613061</v>
      </c>
      <c r="G24" s="110">
        <f t="shared" si="1"/>
        <v>0</v>
      </c>
      <c r="H24" s="110">
        <v>5.9369263118962232E-4</v>
      </c>
      <c r="I24" s="110">
        <f t="shared" si="2"/>
        <v>5.9369263118962232E-4</v>
      </c>
      <c r="J24" s="107">
        <f>分析係数表!G27</f>
        <v>0.17097786061735692</v>
      </c>
      <c r="K24" s="111">
        <f t="shared" si="3"/>
        <v>1.0150829594509114E-4</v>
      </c>
      <c r="L24" s="79"/>
      <c r="M24" s="80"/>
      <c r="N24" s="81">
        <f>分析係数表!H27</f>
        <v>1.1068994844548976E-2</v>
      </c>
      <c r="O24" s="82">
        <f t="shared" si="4"/>
        <v>3.119242557295062E-2</v>
      </c>
      <c r="P24" s="76">
        <f>分析係数表!C27</f>
        <v>0.68206432556613061</v>
      </c>
      <c r="Q24" s="82">
        <f t="shared" si="5"/>
        <v>2.1275240711186291E-2</v>
      </c>
      <c r="R24" s="83">
        <v>2.1917974618293024E-2</v>
      </c>
      <c r="S24" s="84">
        <f t="shared" si="6"/>
        <v>2.2511667249482645E-2</v>
      </c>
      <c r="T24" s="85">
        <f>分析係数表!F27</f>
        <v>0.32177115061144701</v>
      </c>
      <c r="U24" s="86">
        <f t="shared" si="7"/>
        <v>7.2436050730480591E-3</v>
      </c>
      <c r="V24" s="87">
        <f>分析係数表!D27</f>
        <v>3.3231804336955037E-2</v>
      </c>
      <c r="W24" s="167">
        <f t="shared" si="8"/>
        <v>0</v>
      </c>
      <c r="X24" s="76">
        <f>分析係数表!E27</f>
        <v>3.918716188571169E-2</v>
      </c>
      <c r="Y24" s="166">
        <f t="shared" si="9"/>
        <v>0</v>
      </c>
    </row>
    <row r="25" spans="1:25" x14ac:dyDescent="0.2">
      <c r="A25" s="6" t="s">
        <v>13</v>
      </c>
      <c r="B25" s="5" t="s">
        <v>192</v>
      </c>
      <c r="C25" s="90"/>
      <c r="D25" s="107">
        <f>投入係数表!K25</f>
        <v>0</v>
      </c>
      <c r="E25" s="110">
        <f t="shared" si="0"/>
        <v>0</v>
      </c>
      <c r="F25" s="76">
        <f>分析係数表!C28</f>
        <v>0.14118101348541556</v>
      </c>
      <c r="G25" s="110">
        <f t="shared" si="1"/>
        <v>0</v>
      </c>
      <c r="H25" s="110">
        <v>4.3955323984680977E-3</v>
      </c>
      <c r="I25" s="110">
        <f t="shared" si="2"/>
        <v>4.3955323984680977E-3</v>
      </c>
      <c r="J25" s="107">
        <f>分析係数表!G28</f>
        <v>0.12484707609493516</v>
      </c>
      <c r="K25" s="111">
        <f t="shared" si="3"/>
        <v>5.4876936782929941E-4</v>
      </c>
      <c r="L25" s="79"/>
      <c r="M25" s="80"/>
      <c r="N25" s="81">
        <f>分析係数表!H28</f>
        <v>2.043280588834406E-2</v>
      </c>
      <c r="O25" s="82">
        <f t="shared" si="4"/>
        <v>5.7579643487916818E-2</v>
      </c>
      <c r="P25" s="76">
        <f>分析係数表!C28</f>
        <v>0.14118101348541556</v>
      </c>
      <c r="Q25" s="82">
        <f t="shared" si="5"/>
        <v>8.1291524237530055E-3</v>
      </c>
      <c r="R25" s="83">
        <v>9.3384894955448987E-3</v>
      </c>
      <c r="S25" s="84">
        <f t="shared" si="6"/>
        <v>1.3734021894012996E-2</v>
      </c>
      <c r="T25" s="85">
        <f>分析係数表!F28</f>
        <v>0.21311475409836064</v>
      </c>
      <c r="U25" s="86">
        <f t="shared" si="7"/>
        <v>2.926922698724081E-3</v>
      </c>
      <c r="V25" s="87">
        <f>分析係数表!D28</f>
        <v>1.6974553462197211E-2</v>
      </c>
      <c r="W25" s="167">
        <f t="shared" si="8"/>
        <v>0</v>
      </c>
      <c r="X25" s="76">
        <f>分析係数表!E28</f>
        <v>1.0337655982383166E-2</v>
      </c>
      <c r="Y25" s="166">
        <f t="shared" si="9"/>
        <v>0</v>
      </c>
    </row>
    <row r="26" spans="1:25" x14ac:dyDescent="0.2">
      <c r="A26" s="6" t="s">
        <v>14</v>
      </c>
      <c r="B26" s="5" t="s">
        <v>50</v>
      </c>
      <c r="C26" s="90"/>
      <c r="D26" s="107">
        <f>投入係数表!K26</f>
        <v>1.4058106841611997E-3</v>
      </c>
      <c r="E26" s="110">
        <f t="shared" si="0"/>
        <v>0.14058106841611998</v>
      </c>
      <c r="F26" s="76">
        <f>分析係数表!C29</f>
        <v>0.16227976317854342</v>
      </c>
      <c r="G26" s="110">
        <f t="shared" si="1"/>
        <v>2.2813462489954559E-2</v>
      </c>
      <c r="H26" s="110">
        <v>2.5744641995414985E-2</v>
      </c>
      <c r="I26" s="110">
        <f t="shared" si="2"/>
        <v>2.5744641995414985E-2</v>
      </c>
      <c r="J26" s="107">
        <f>分析係数表!G29</f>
        <v>0.26081698468153725</v>
      </c>
      <c r="K26" s="111">
        <f t="shared" si="3"/>
        <v>6.714639896949811E-3</v>
      </c>
      <c r="L26" s="79"/>
      <c r="M26" s="80"/>
      <c r="N26" s="81">
        <f>分析係数表!H29</f>
        <v>1.0220602904272409E-2</v>
      </c>
      <c r="O26" s="82">
        <f t="shared" si="4"/>
        <v>2.8801657230800738E-2</v>
      </c>
      <c r="P26" s="76">
        <f>分析係数表!C29</f>
        <v>0.16227976317854342</v>
      </c>
      <c r="Q26" s="82">
        <f t="shared" si="5"/>
        <v>4.6739261145639262E-3</v>
      </c>
      <c r="R26" s="83">
        <v>6.166797045062504E-3</v>
      </c>
      <c r="S26" s="84">
        <f t="shared" si="6"/>
        <v>3.1911439040477489E-2</v>
      </c>
      <c r="T26" s="85">
        <f>分析係数表!F29</f>
        <v>0.4334856221445848</v>
      </c>
      <c r="U26" s="86">
        <f t="shared" si="7"/>
        <v>1.3833150005990377E-2</v>
      </c>
      <c r="V26" s="87">
        <f>分析係数表!D29</f>
        <v>8.0085998387530236E-2</v>
      </c>
      <c r="W26" s="167">
        <f t="shared" si="8"/>
        <v>0</v>
      </c>
      <c r="X26" s="76">
        <f>分析係数表!E29</f>
        <v>5.9123891427035745E-2</v>
      </c>
      <c r="Y26" s="166">
        <f t="shared" si="9"/>
        <v>0</v>
      </c>
    </row>
    <row r="27" spans="1:25" x14ac:dyDescent="0.2">
      <c r="A27" s="6" t="s">
        <v>15</v>
      </c>
      <c r="B27" s="5" t="s">
        <v>36</v>
      </c>
      <c r="C27" s="90"/>
      <c r="D27" s="107">
        <f>投入係数表!K27</f>
        <v>4.6860356138706655E-4</v>
      </c>
      <c r="E27" s="110">
        <f t="shared" si="0"/>
        <v>4.6860356138706656E-2</v>
      </c>
      <c r="F27" s="76">
        <f>分析係数表!C30</f>
        <v>1</v>
      </c>
      <c r="G27" s="110">
        <f t="shared" si="1"/>
        <v>4.6860356138706656E-2</v>
      </c>
      <c r="H27" s="110">
        <v>5.8876497298895936E-2</v>
      </c>
      <c r="I27" s="110">
        <f t="shared" si="2"/>
        <v>5.8876497298895936E-2</v>
      </c>
      <c r="J27" s="107">
        <f>分析係数表!G30</f>
        <v>0.34448439248553536</v>
      </c>
      <c r="K27" s="111">
        <f t="shared" si="3"/>
        <v>2.0282034403686429E-2</v>
      </c>
      <c r="L27" s="79"/>
      <c r="M27" s="80"/>
      <c r="N27" s="81">
        <f>分析係数表!H30</f>
        <v>0</v>
      </c>
      <c r="O27" s="82">
        <f t="shared" si="4"/>
        <v>0</v>
      </c>
      <c r="P27" s="76">
        <f>分析係数表!C30</f>
        <v>1</v>
      </c>
      <c r="Q27" s="82">
        <f t="shared" si="5"/>
        <v>0</v>
      </c>
      <c r="R27" s="83">
        <v>7.5611584210971295E-3</v>
      </c>
      <c r="S27" s="84">
        <f t="shared" si="6"/>
        <v>6.6437655719993063E-2</v>
      </c>
      <c r="T27" s="85">
        <f>分析係数表!F30</f>
        <v>0.44001047643991525</v>
      </c>
      <c r="U27" s="86">
        <f t="shared" si="7"/>
        <v>2.923326454690521E-2</v>
      </c>
      <c r="V27" s="87">
        <f>分析係数表!D30</f>
        <v>0.12314578918545679</v>
      </c>
      <c r="W27" s="167">
        <f t="shared" si="8"/>
        <v>0</v>
      </c>
      <c r="X27" s="76">
        <f>分析係数表!E30</f>
        <v>8.4787733041262886E-2</v>
      </c>
      <c r="Y27" s="166">
        <f t="shared" si="9"/>
        <v>0</v>
      </c>
    </row>
    <row r="28" spans="1:25" x14ac:dyDescent="0.2">
      <c r="A28" s="6" t="s">
        <v>16</v>
      </c>
      <c r="B28" s="5" t="s">
        <v>193</v>
      </c>
      <c r="C28" s="90"/>
      <c r="D28" s="107">
        <f>投入係数表!K28</f>
        <v>7.4976569821930648E-3</v>
      </c>
      <c r="E28" s="110">
        <f t="shared" si="0"/>
        <v>0.7497656982193065</v>
      </c>
      <c r="F28" s="76">
        <f>分析係数表!C31</f>
        <v>6.2020555045463999E-2</v>
      </c>
      <c r="G28" s="110">
        <f t="shared" si="1"/>
        <v>4.6500884757611251E-2</v>
      </c>
      <c r="H28" s="110">
        <v>5.1427914137288172E-2</v>
      </c>
      <c r="I28" s="110">
        <f t="shared" si="2"/>
        <v>5.1427914137288172E-2</v>
      </c>
      <c r="J28" s="107">
        <f>分析係数表!G31</f>
        <v>7.0817490494296573E-2</v>
      </c>
      <c r="K28" s="111">
        <f t="shared" si="3"/>
        <v>3.6419958205589054E-3</v>
      </c>
      <c r="L28" s="79"/>
      <c r="M28" s="80"/>
      <c r="N28" s="81">
        <f>分析係数表!H31</f>
        <v>2.2278688352460652E-2</v>
      </c>
      <c r="O28" s="82">
        <f t="shared" si="4"/>
        <v>6.278133995511917E-2</v>
      </c>
      <c r="P28" s="76">
        <f>分析係数表!C31</f>
        <v>6.2020555045463999E-2</v>
      </c>
      <c r="Q28" s="82">
        <f t="shared" si="5"/>
        <v>3.8937335505144569E-3</v>
      </c>
      <c r="R28" s="83">
        <v>5.2357821533826204E-3</v>
      </c>
      <c r="S28" s="84">
        <f t="shared" si="6"/>
        <v>5.6663696290670792E-2</v>
      </c>
      <c r="T28" s="85">
        <f>分析係数表!F31</f>
        <v>0.3450570342205323</v>
      </c>
      <c r="U28" s="86">
        <f t="shared" si="7"/>
        <v>1.955220699003184E-2</v>
      </c>
      <c r="V28" s="87">
        <f>分析係数表!D31</f>
        <v>0</v>
      </c>
      <c r="W28" s="167">
        <f t="shared" si="8"/>
        <v>0</v>
      </c>
      <c r="X28" s="76">
        <f>分析係数表!E31</f>
        <v>0</v>
      </c>
      <c r="Y28" s="166">
        <f t="shared" si="9"/>
        <v>0</v>
      </c>
    </row>
    <row r="29" spans="1:25" x14ac:dyDescent="0.2">
      <c r="A29" s="6" t="s">
        <v>17</v>
      </c>
      <c r="B29" s="5" t="s">
        <v>273</v>
      </c>
      <c r="C29" s="90"/>
      <c r="D29" s="107">
        <f>投入係数表!K29</f>
        <v>4.6860356138706655E-4</v>
      </c>
      <c r="E29" s="110">
        <f t="shared" si="0"/>
        <v>4.6860356138706656E-2</v>
      </c>
      <c r="F29" s="76">
        <f>分析係数表!C32</f>
        <v>0.51031613976705492</v>
      </c>
      <c r="G29" s="110">
        <f t="shared" si="1"/>
        <v>2.3913596052814196E-2</v>
      </c>
      <c r="H29" s="110">
        <v>2.8861593276021641E-2</v>
      </c>
      <c r="I29" s="110">
        <f t="shared" si="2"/>
        <v>2.8861593276021641E-2</v>
      </c>
      <c r="J29" s="107">
        <f>分析係数表!G32</f>
        <v>0.13989637305699482</v>
      </c>
      <c r="K29" s="111">
        <f t="shared" si="3"/>
        <v>4.0376322199615769E-3</v>
      </c>
      <c r="L29" s="79"/>
      <c r="M29" s="80"/>
      <c r="N29" s="81">
        <f>分析係数表!H32</f>
        <v>6.3083400707693279E-3</v>
      </c>
      <c r="O29" s="82">
        <f t="shared" si="4"/>
        <v>1.777690123717391E-2</v>
      </c>
      <c r="P29" s="76">
        <f>分析係数表!C32</f>
        <v>0.51031613976705492</v>
      </c>
      <c r="Q29" s="82">
        <f t="shared" si="5"/>
        <v>9.0718396163747723E-3</v>
      </c>
      <c r="R29" s="83">
        <v>1.1811183370560047E-2</v>
      </c>
      <c r="S29" s="84">
        <f t="shared" si="6"/>
        <v>4.0672776646581685E-2</v>
      </c>
      <c r="T29" s="85">
        <f>分析係数表!F32</f>
        <v>0.48186528497409326</v>
      </c>
      <c r="U29" s="86">
        <f t="shared" si="7"/>
        <v>1.9598799109492727E-2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107">
        <f>投入係数表!K30</f>
        <v>0</v>
      </c>
      <c r="E30" s="110">
        <f t="shared" si="0"/>
        <v>0</v>
      </c>
      <c r="F30" s="76">
        <f>分析係数表!C33</f>
        <v>0.64380825565912114</v>
      </c>
      <c r="G30" s="110">
        <f t="shared" si="1"/>
        <v>0</v>
      </c>
      <c r="H30" s="110">
        <v>5.8799803247938801E-3</v>
      </c>
      <c r="I30" s="110">
        <f t="shared" si="2"/>
        <v>5.8799803247938801E-3</v>
      </c>
      <c r="J30" s="107">
        <f>分析係数表!G33</f>
        <v>0.50735483870967746</v>
      </c>
      <c r="K30" s="111">
        <f t="shared" si="3"/>
        <v>2.9832364693018758E-3</v>
      </c>
      <c r="L30" s="79"/>
      <c r="M30" s="80"/>
      <c r="N30" s="81">
        <f>分析係数表!H33</f>
        <v>9.5549092283623302E-4</v>
      </c>
      <c r="O30" s="82">
        <f t="shared" si="4"/>
        <v>2.6925732566292038E-3</v>
      </c>
      <c r="P30" s="76">
        <f>分析係数表!C33</f>
        <v>0.64380825565912114</v>
      </c>
      <c r="Q30" s="82">
        <f t="shared" si="5"/>
        <v>1.7335008915848468E-3</v>
      </c>
      <c r="R30" s="83">
        <v>5.3042648063181628E-3</v>
      </c>
      <c r="S30" s="84">
        <f t="shared" si="6"/>
        <v>1.1184245131112044E-2</v>
      </c>
      <c r="T30" s="85">
        <f>分析係数表!F33</f>
        <v>0.64387096774193553</v>
      </c>
      <c r="U30" s="86">
        <f t="shared" si="7"/>
        <v>7.2012107360321419E-3</v>
      </c>
      <c r="V30" s="87">
        <f>分析係数表!D33</f>
        <v>5.1354838709677421E-2</v>
      </c>
      <c r="W30" s="167">
        <f t="shared" si="8"/>
        <v>0</v>
      </c>
      <c r="X30" s="76">
        <f>分析係数表!E33</f>
        <v>4.9548387096774192E-2</v>
      </c>
      <c r="Y30" s="166">
        <f t="shared" si="9"/>
        <v>0</v>
      </c>
    </row>
    <row r="31" spans="1:25" x14ac:dyDescent="0.2">
      <c r="A31" s="6" t="s">
        <v>19</v>
      </c>
      <c r="B31" s="5" t="s">
        <v>275</v>
      </c>
      <c r="C31" s="90"/>
      <c r="D31" s="107">
        <f>投入係数表!K31</f>
        <v>1.0309278350515464E-2</v>
      </c>
      <c r="E31" s="110">
        <f t="shared" si="0"/>
        <v>1.0309278350515463</v>
      </c>
      <c r="F31" s="76">
        <f>分析係数表!C34</f>
        <v>0.4497281074016104</v>
      </c>
      <c r="G31" s="110">
        <f t="shared" si="1"/>
        <v>0.46363722412537151</v>
      </c>
      <c r="H31" s="110">
        <v>0.49143540963291116</v>
      </c>
      <c r="I31" s="110">
        <f t="shared" si="2"/>
        <v>0.49143540963291116</v>
      </c>
      <c r="J31" s="107">
        <f>分析係数表!G34</f>
        <v>0.42484737951445389</v>
      </c>
      <c r="K31" s="111">
        <f t="shared" si="3"/>
        <v>0.2087850459831545</v>
      </c>
      <c r="L31" s="79"/>
      <c r="M31" s="80"/>
      <c r="N31" s="81">
        <f>分析係数表!H34</f>
        <v>0.15783450057224457</v>
      </c>
      <c r="O31" s="82">
        <f t="shared" si="4"/>
        <v>0.44477759553461754</v>
      </c>
      <c r="P31" s="76">
        <f>分析係数表!C34</f>
        <v>0.4497281074016104</v>
      </c>
      <c r="Q31" s="82">
        <f t="shared" si="5"/>
        <v>0.2000289862544225</v>
      </c>
      <c r="R31" s="83">
        <v>0.21869549990629955</v>
      </c>
      <c r="S31" s="84">
        <f t="shared" si="6"/>
        <v>0.71013090953921076</v>
      </c>
      <c r="T31" s="85">
        <f>分析係数表!F34</f>
        <v>0.69859228761453362</v>
      </c>
      <c r="U31" s="86">
        <f t="shared" si="7"/>
        <v>0.49609197660078669</v>
      </c>
      <c r="V31" s="87">
        <f>分析係数表!D34</f>
        <v>0.16058186901394608</v>
      </c>
      <c r="W31" s="167">
        <f t="shared" si="8"/>
        <v>0</v>
      </c>
      <c r="X31" s="76">
        <f>分析係数表!E34</f>
        <v>0.11554380945100309</v>
      </c>
      <c r="Y31" s="166">
        <f t="shared" si="9"/>
        <v>0</v>
      </c>
    </row>
    <row r="32" spans="1:25" x14ac:dyDescent="0.2">
      <c r="A32" s="6" t="s">
        <v>20</v>
      </c>
      <c r="B32" s="5" t="s">
        <v>37</v>
      </c>
      <c r="C32" s="90"/>
      <c r="D32" s="107">
        <f>投入係数表!K32</f>
        <v>3.2802249297094657E-3</v>
      </c>
      <c r="E32" s="110">
        <f t="shared" si="0"/>
        <v>0.32802249297094654</v>
      </c>
      <c r="F32" s="76">
        <f>分析係数表!C35</f>
        <v>0.49909685188370889</v>
      </c>
      <c r="G32" s="110">
        <f t="shared" si="1"/>
        <v>0.16371499358884545</v>
      </c>
      <c r="H32" s="110">
        <v>0.21027643132689597</v>
      </c>
      <c r="I32" s="110">
        <f t="shared" si="2"/>
        <v>0.21027643132689597</v>
      </c>
      <c r="J32" s="107">
        <f>分析係数表!G35</f>
        <v>0.31379756038452217</v>
      </c>
      <c r="K32" s="111">
        <f t="shared" si="3"/>
        <v>6.598423115674347E-2</v>
      </c>
      <c r="L32" s="79"/>
      <c r="M32" s="80"/>
      <c r="N32" s="81">
        <f>分析係数表!H35</f>
        <v>5.9221537395394742E-2</v>
      </c>
      <c r="O32" s="82">
        <f t="shared" si="4"/>
        <v>0.16688628222022017</v>
      </c>
      <c r="P32" s="76">
        <f>分析係数表!C35</f>
        <v>0.49909685188370889</v>
      </c>
      <c r="Q32" s="82">
        <f t="shared" si="5"/>
        <v>8.3292418078688063E-2</v>
      </c>
      <c r="R32" s="83">
        <v>0.10976652793234845</v>
      </c>
      <c r="S32" s="84">
        <f t="shared" si="6"/>
        <v>0.32004295925924442</v>
      </c>
      <c r="T32" s="85">
        <f>分析係数表!F35</f>
        <v>0.64201470231844249</v>
      </c>
      <c r="U32" s="86">
        <f t="shared" si="7"/>
        <v>0.20547228521793723</v>
      </c>
      <c r="V32" s="87">
        <f>分析係数表!D35</f>
        <v>4.5076338961143873E-2</v>
      </c>
      <c r="W32" s="167">
        <f t="shared" si="8"/>
        <v>0</v>
      </c>
      <c r="X32" s="76">
        <f>分析係数表!E35</f>
        <v>4.0269811778011151E-2</v>
      </c>
      <c r="Y32" s="166">
        <f t="shared" si="9"/>
        <v>0</v>
      </c>
    </row>
    <row r="33" spans="1:25" x14ac:dyDescent="0.2">
      <c r="A33" s="6" t="s">
        <v>21</v>
      </c>
      <c r="B33" s="5" t="s">
        <v>38</v>
      </c>
      <c r="C33" s="90"/>
      <c r="D33" s="107">
        <f>投入係数表!K33</f>
        <v>4.6860356138706655E-4</v>
      </c>
      <c r="E33" s="110">
        <f t="shared" si="0"/>
        <v>4.6860356138706656E-2</v>
      </c>
      <c r="F33" s="76">
        <f>分析係数表!C36</f>
        <v>0.87819146249052793</v>
      </c>
      <c r="G33" s="110">
        <f t="shared" si="1"/>
        <v>4.1152364690277783E-2</v>
      </c>
      <c r="H33" s="110">
        <v>8.6714217451189929E-2</v>
      </c>
      <c r="I33" s="110">
        <f t="shared" si="2"/>
        <v>8.6714217451189929E-2</v>
      </c>
      <c r="J33" s="107">
        <f>分析係数表!G36</f>
        <v>4.4874661895938493E-2</v>
      </c>
      <c r="K33" s="111">
        <f t="shared" si="3"/>
        <v>3.8912711896930373E-3</v>
      </c>
      <c r="L33" s="79"/>
      <c r="M33" s="80"/>
      <c r="N33" s="81">
        <f>分析係数表!H36</f>
        <v>0.18774661640714413</v>
      </c>
      <c r="O33" s="82">
        <f t="shared" si="4"/>
        <v>0.5290699328256645</v>
      </c>
      <c r="P33" s="76">
        <f>分析係数表!C36</f>
        <v>0.87819146249052793</v>
      </c>
      <c r="Q33" s="82">
        <f t="shared" si="5"/>
        <v>0.46462469806793566</v>
      </c>
      <c r="R33" s="83">
        <v>0.48700157000908195</v>
      </c>
      <c r="S33" s="84">
        <f t="shared" si="6"/>
        <v>0.57371578746027185</v>
      </c>
      <c r="T33" s="85">
        <f>分析係数表!F36</f>
        <v>0.85371541754520475</v>
      </c>
      <c r="U33" s="86">
        <f t="shared" si="7"/>
        <v>0.48979001304392195</v>
      </c>
      <c r="V33" s="87">
        <f>分析係数表!D36</f>
        <v>1.8390731156688604E-2</v>
      </c>
      <c r="W33" s="167">
        <f t="shared" si="8"/>
        <v>0</v>
      </c>
      <c r="X33" s="76">
        <f>分析係数表!E36</f>
        <v>8.3700721998594338E-3</v>
      </c>
      <c r="Y33" s="166">
        <f t="shared" si="9"/>
        <v>0</v>
      </c>
    </row>
    <row r="34" spans="1:25" x14ac:dyDescent="0.2">
      <c r="A34" s="6" t="s">
        <v>22</v>
      </c>
      <c r="B34" s="5" t="s">
        <v>378</v>
      </c>
      <c r="C34" s="90"/>
      <c r="D34" s="107">
        <f>投入係数表!K34</f>
        <v>1.9681349578256794E-2</v>
      </c>
      <c r="E34" s="110">
        <f t="shared" si="0"/>
        <v>1.9681349578256795</v>
      </c>
      <c r="F34" s="76">
        <f>分析係数表!C37</f>
        <v>0.51844868831853386</v>
      </c>
      <c r="G34" s="110">
        <f t="shared" si="1"/>
        <v>1.0203769873185764</v>
      </c>
      <c r="H34" s="110">
        <v>1.0940761194732718</v>
      </c>
      <c r="I34" s="110">
        <f t="shared" si="2"/>
        <v>1.0940761194732718</v>
      </c>
      <c r="J34" s="107">
        <f>分析係数表!G37</f>
        <v>0.40787398349003462</v>
      </c>
      <c r="K34" s="111">
        <f t="shared" si="3"/>
        <v>0.4462451850908824</v>
      </c>
      <c r="L34" s="79"/>
      <c r="M34" s="80"/>
      <c r="N34" s="81">
        <f>分析係数表!H37</f>
        <v>4.7856445363769047E-2</v>
      </c>
      <c r="O34" s="82">
        <f t="shared" si="4"/>
        <v>0.13485945482488557</v>
      </c>
      <c r="P34" s="76">
        <f>分析係数表!C37</f>
        <v>0.51844868831853386</v>
      </c>
      <c r="Q34" s="82">
        <f t="shared" si="5"/>
        <v>6.9917707461314496E-2</v>
      </c>
      <c r="R34" s="83">
        <v>8.4444005151285431E-2</v>
      </c>
      <c r="S34" s="84">
        <f t="shared" si="6"/>
        <v>1.1785201246245571</v>
      </c>
      <c r="T34" s="85">
        <f>分析係数表!F37</f>
        <v>0.62993916303078723</v>
      </c>
      <c r="U34" s="86">
        <f t="shared" si="7"/>
        <v>0.74239598092093262</v>
      </c>
      <c r="V34" s="87">
        <f>分析係数表!D37</f>
        <v>9.5352219422765727E-2</v>
      </c>
      <c r="W34" s="167">
        <f t="shared" si="8"/>
        <v>0</v>
      </c>
      <c r="X34" s="76">
        <f>分析係数表!E37</f>
        <v>8.9104651877342844E-2</v>
      </c>
      <c r="Y34" s="166">
        <f t="shared" si="9"/>
        <v>0</v>
      </c>
    </row>
    <row r="35" spans="1:25" x14ac:dyDescent="0.2">
      <c r="A35" s="6" t="s">
        <v>23</v>
      </c>
      <c r="B35" s="5" t="s">
        <v>194</v>
      </c>
      <c r="C35" s="90"/>
      <c r="D35" s="107">
        <f>投入係数表!K35</f>
        <v>9.372071227741331E-4</v>
      </c>
      <c r="E35" s="110">
        <f t="shared" si="0"/>
        <v>9.3720712277413312E-2</v>
      </c>
      <c r="F35" s="76">
        <f>分析係数表!C38</f>
        <v>4.0466683025854988E-2</v>
      </c>
      <c r="G35" s="110">
        <f t="shared" si="1"/>
        <v>3.7925663566874403E-3</v>
      </c>
      <c r="H35" s="110">
        <v>6.1586662838748535E-3</v>
      </c>
      <c r="I35" s="110">
        <f t="shared" si="2"/>
        <v>6.1586662838748535E-3</v>
      </c>
      <c r="J35" s="107">
        <f>分析係数表!G38</f>
        <v>0.23169218038891187</v>
      </c>
      <c r="K35" s="111">
        <f t="shared" si="3"/>
        <v>1.426914819598642E-3</v>
      </c>
      <c r="L35" s="79"/>
      <c r="M35" s="80"/>
      <c r="N35" s="81">
        <f>分析係数表!H38</f>
        <v>4.3698484864393788E-2</v>
      </c>
      <c r="O35" s="82">
        <f t="shared" si="4"/>
        <v>0.12314232285098264</v>
      </c>
      <c r="P35" s="76">
        <f>分析係数表!C38</f>
        <v>4.0466683025854988E-2</v>
      </c>
      <c r="Q35" s="82">
        <f t="shared" si="5"/>
        <v>4.9831613458782139E-3</v>
      </c>
      <c r="R35" s="83">
        <v>6.1929574801840685E-3</v>
      </c>
      <c r="S35" s="84">
        <f t="shared" si="6"/>
        <v>1.2351623764058923E-2</v>
      </c>
      <c r="T35" s="85">
        <f>分析係数表!F38</f>
        <v>0.47745138601572196</v>
      </c>
      <c r="U35" s="86">
        <f t="shared" si="7"/>
        <v>5.8972998856946617E-3</v>
      </c>
      <c r="V35" s="87">
        <f>分析係数表!D38</f>
        <v>0.35457178320231691</v>
      </c>
      <c r="W35" s="167">
        <f t="shared" si="8"/>
        <v>0</v>
      </c>
      <c r="X35" s="76">
        <f>分析係数表!E38</f>
        <v>0.38601572196938355</v>
      </c>
      <c r="Y35" s="166">
        <f t="shared" si="9"/>
        <v>0</v>
      </c>
    </row>
    <row r="36" spans="1:25" x14ac:dyDescent="0.2">
      <c r="A36" s="6" t="s">
        <v>24</v>
      </c>
      <c r="B36" s="5" t="s">
        <v>39</v>
      </c>
      <c r="C36" s="90"/>
      <c r="D36" s="107">
        <f>投入係数表!K36</f>
        <v>0</v>
      </c>
      <c r="E36" s="110">
        <f t="shared" si="0"/>
        <v>0</v>
      </c>
      <c r="F36" s="76">
        <f>分析係数表!C39</f>
        <v>1</v>
      </c>
      <c r="G36" s="110">
        <f t="shared" si="1"/>
        <v>0</v>
      </c>
      <c r="H36" s="110">
        <v>3.1478024022844279E-3</v>
      </c>
      <c r="I36" s="110">
        <f t="shared" si="2"/>
        <v>3.1478024022844279E-3</v>
      </c>
      <c r="J36" s="107">
        <f>分析係数表!G39</f>
        <v>0.35155763393872286</v>
      </c>
      <c r="K36" s="111">
        <f t="shared" si="3"/>
        <v>1.1066339646537413E-3</v>
      </c>
      <c r="L36" s="79"/>
      <c r="M36" s="80"/>
      <c r="N36" s="81">
        <f>分析係数表!H39</f>
        <v>3.8093638110437951E-3</v>
      </c>
      <c r="O36" s="82">
        <f t="shared" si="4"/>
        <v>1.0734786565989838E-2</v>
      </c>
      <c r="P36" s="76">
        <f>分析係数表!C39</f>
        <v>1</v>
      </c>
      <c r="Q36" s="82">
        <f t="shared" si="5"/>
        <v>1.0734786565989838E-2</v>
      </c>
      <c r="R36" s="83">
        <v>1.3386673374179691E-2</v>
      </c>
      <c r="S36" s="84">
        <f t="shared" si="6"/>
        <v>1.6534475776464119E-2</v>
      </c>
      <c r="T36" s="85">
        <f>分析係数表!F39</f>
        <v>0.70231445322154884</v>
      </c>
      <c r="U36" s="86">
        <f t="shared" si="7"/>
        <v>1.1612401314252341E-2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107">
        <f>投入係数表!K37</f>
        <v>0</v>
      </c>
      <c r="E37" s="110">
        <f t="shared" si="0"/>
        <v>0</v>
      </c>
      <c r="F37" s="76">
        <f>分析係数表!C40</f>
        <v>0.93645125291670894</v>
      </c>
      <c r="G37" s="110">
        <f t="shared" si="1"/>
        <v>0</v>
      </c>
      <c r="H37" s="110">
        <v>3.7129148977571916E-4</v>
      </c>
      <c r="I37" s="110">
        <f t="shared" si="2"/>
        <v>3.7129148977571916E-4</v>
      </c>
      <c r="J37" s="107">
        <f>分析係数表!G40</f>
        <v>0.5322000781555295</v>
      </c>
      <c r="K37" s="111">
        <f t="shared" si="3"/>
        <v>1.9760135987712072E-4</v>
      </c>
      <c r="L37" s="79"/>
      <c r="M37" s="80"/>
      <c r="N37" s="81">
        <f>分析係数表!H40</f>
        <v>3.4185575237035248E-2</v>
      </c>
      <c r="O37" s="82">
        <f t="shared" si="4"/>
        <v>9.6334945153113874E-2</v>
      </c>
      <c r="P37" s="76">
        <f>分析係数表!C40</f>
        <v>0.93645125291670894</v>
      </c>
      <c r="Q37" s="82">
        <f t="shared" si="5"/>
        <v>9.0212980088295924E-2</v>
      </c>
      <c r="R37" s="83">
        <v>9.0366252262955291E-2</v>
      </c>
      <c r="S37" s="84">
        <f t="shared" si="6"/>
        <v>9.0737543752731006E-2</v>
      </c>
      <c r="T37" s="85">
        <f>分析係数表!F40</f>
        <v>0.72698319656115673</v>
      </c>
      <c r="U37" s="86">
        <f t="shared" si="7"/>
        <v>6.5964669605468207E-2</v>
      </c>
      <c r="V37" s="87">
        <f>分析係数表!D40</f>
        <v>7.3466197733489641E-2</v>
      </c>
      <c r="W37" s="167">
        <f t="shared" si="8"/>
        <v>0</v>
      </c>
      <c r="X37" s="76">
        <f>分析係数表!E40</f>
        <v>4.7205939820242279E-2</v>
      </c>
      <c r="Y37" s="166">
        <f t="shared" si="9"/>
        <v>0</v>
      </c>
    </row>
    <row r="38" spans="1:25" x14ac:dyDescent="0.2">
      <c r="A38" s="6" t="s">
        <v>26</v>
      </c>
      <c r="B38" s="5" t="s">
        <v>277</v>
      </c>
      <c r="C38" s="90"/>
      <c r="D38" s="107">
        <f>投入係数表!K38</f>
        <v>0</v>
      </c>
      <c r="E38" s="110">
        <f t="shared" si="0"/>
        <v>0</v>
      </c>
      <c r="F38" s="76">
        <f>分析係数表!C41</f>
        <v>0.75829086289227354</v>
      </c>
      <c r="G38" s="110">
        <f t="shared" si="1"/>
        <v>0</v>
      </c>
      <c r="H38" s="110">
        <v>1.8659261928515463E-3</v>
      </c>
      <c r="I38" s="110">
        <f t="shared" si="2"/>
        <v>1.8659261928515463E-3</v>
      </c>
      <c r="J38" s="107">
        <f>分析係数表!G41</f>
        <v>0.44682169065091015</v>
      </c>
      <c r="K38" s="111">
        <f t="shared" si="3"/>
        <v>8.3373629611974414E-4</v>
      </c>
      <c r="L38" s="79"/>
      <c r="M38" s="80"/>
      <c r="N38" s="81">
        <f>分析係数表!H41</f>
        <v>5.4536481903421918E-2</v>
      </c>
      <c r="O38" s="82">
        <f t="shared" si="4"/>
        <v>0.15368379664760534</v>
      </c>
      <c r="P38" s="76">
        <f>分析係数表!C41</f>
        <v>0.75829086289227354</v>
      </c>
      <c r="Q38" s="82">
        <f t="shared" si="5"/>
        <v>0.11653701877247336</v>
      </c>
      <c r="R38" s="83">
        <v>0.11857129985950833</v>
      </c>
      <c r="S38" s="84">
        <f t="shared" si="6"/>
        <v>0.12043722605235987</v>
      </c>
      <c r="T38" s="85">
        <f>分析係数表!F41</f>
        <v>0.55047809650878365</v>
      </c>
      <c r="U38" s="86">
        <f t="shared" si="7"/>
        <v>6.6298054946101151E-2</v>
      </c>
      <c r="V38" s="87">
        <f>分析係数表!D41</f>
        <v>0.14793989643889577</v>
      </c>
      <c r="W38" s="167">
        <f t="shared" si="8"/>
        <v>0</v>
      </c>
      <c r="X38" s="76">
        <f>分析係数表!E41</f>
        <v>0.13594777470694749</v>
      </c>
      <c r="Y38" s="166">
        <f t="shared" si="9"/>
        <v>0</v>
      </c>
    </row>
    <row r="39" spans="1:25" x14ac:dyDescent="0.2">
      <c r="A39" s="6" t="s">
        <v>51</v>
      </c>
      <c r="B39" s="5" t="s">
        <v>368</v>
      </c>
      <c r="C39" s="90"/>
      <c r="D39" s="107">
        <f>投入係数表!K39</f>
        <v>0</v>
      </c>
      <c r="E39" s="110">
        <f>$C$13*D39</f>
        <v>0</v>
      </c>
      <c r="F39" s="76">
        <f>分析係数表!C42</f>
        <v>0.17334729285073291</v>
      </c>
      <c r="G39" s="110">
        <f>E39*F39</f>
        <v>0</v>
      </c>
      <c r="H39" s="110">
        <v>1.2045152172844196E-3</v>
      </c>
      <c r="I39" s="110">
        <f>C39+H39</f>
        <v>1.2045152172844196E-3</v>
      </c>
      <c r="J39" s="107">
        <f>分析係数表!G42</f>
        <v>0.48544520547945208</v>
      </c>
      <c r="K39" s="111">
        <f>I39*J39</f>
        <v>5.8472613715776197E-4</v>
      </c>
      <c r="L39" s="79"/>
      <c r="M39" s="80"/>
      <c r="N39" s="81">
        <f>分析係数表!H42</f>
        <v>1.188798706412289E-2</v>
      </c>
      <c r="O39" s="82">
        <f t="shared" si="4"/>
        <v>3.3500345507204224E-2</v>
      </c>
      <c r="P39" s="76">
        <f>分析係数表!C42</f>
        <v>0.17334729285073291</v>
      </c>
      <c r="Q39" s="82">
        <f>O39*P39</f>
        <v>5.8071942032380652E-3</v>
      </c>
      <c r="R39" s="83">
        <v>6.1025062393668577E-3</v>
      </c>
      <c r="S39" s="84">
        <f>I39+R39</f>
        <v>7.307021456651277E-3</v>
      </c>
      <c r="T39" s="85">
        <f>分析係数表!F42</f>
        <v>0.55565068493150682</v>
      </c>
      <c r="U39" s="86">
        <f t="shared" si="7"/>
        <v>4.0601514771974991E-3</v>
      </c>
      <c r="V39" s="87">
        <f>分析係数表!D42</f>
        <v>0.45205479452054792</v>
      </c>
      <c r="W39" s="167">
        <f t="shared" si="8"/>
        <v>0</v>
      </c>
      <c r="X39" s="76">
        <f>分析係数表!E42</f>
        <v>0.3886986301369863</v>
      </c>
      <c r="Y39" s="166">
        <f t="shared" si="9"/>
        <v>0</v>
      </c>
    </row>
    <row r="40" spans="1:25" x14ac:dyDescent="0.2">
      <c r="A40" s="6" t="s">
        <v>195</v>
      </c>
      <c r="B40" s="5" t="s">
        <v>41</v>
      </c>
      <c r="C40" s="90"/>
      <c r="D40" s="107">
        <f>投入係数表!K40</f>
        <v>4.2174320524835992E-3</v>
      </c>
      <c r="E40" s="110">
        <f>$C$13*D40</f>
        <v>0.4217432052483599</v>
      </c>
      <c r="F40" s="76">
        <f>分析係数表!C43</f>
        <v>0.30653454239506406</v>
      </c>
      <c r="G40" s="110">
        <f>E40*F40</f>
        <v>0.12927886042903358</v>
      </c>
      <c r="H40" s="110">
        <v>0.20999921955640652</v>
      </c>
      <c r="I40" s="110">
        <f>C40+H40</f>
        <v>0.20999921955640652</v>
      </c>
      <c r="J40" s="107">
        <f>分析係数表!G43</f>
        <v>0.32328917028178372</v>
      </c>
      <c r="K40" s="111">
        <f>I40*J40</f>
        <v>6.789047345021279E-2</v>
      </c>
      <c r="L40" s="79"/>
      <c r="M40" s="80"/>
      <c r="N40" s="81">
        <f>分析係数表!H43</f>
        <v>3.3255284074801286E-2</v>
      </c>
      <c r="O40" s="82">
        <f t="shared" si="4"/>
        <v>9.3713384817538617E-2</v>
      </c>
      <c r="P40" s="76">
        <f>分析係数表!C43</f>
        <v>0.30653454239506406</v>
      </c>
      <c r="Q40" s="82">
        <f>O40*P40</f>
        <v>2.8726389531336743E-2</v>
      </c>
      <c r="R40" s="83">
        <v>5.4256623547554297E-2</v>
      </c>
      <c r="S40" s="84">
        <f>I40+R40</f>
        <v>0.26425584310396083</v>
      </c>
      <c r="T40" s="85">
        <f>分析係数表!F43</f>
        <v>0.5899871028256537</v>
      </c>
      <c r="U40" s="86">
        <f t="shared" si="7"/>
        <v>0.15590753927765635</v>
      </c>
      <c r="V40" s="87">
        <f>分析係数表!D43</f>
        <v>0.19341853284871224</v>
      </c>
      <c r="W40" s="167">
        <f t="shared" si="8"/>
        <v>0</v>
      </c>
      <c r="X40" s="76">
        <f>分析係数表!E43</f>
        <v>0.14812209325047876</v>
      </c>
      <c r="Y40" s="166">
        <f t="shared" si="9"/>
        <v>0</v>
      </c>
    </row>
    <row r="41" spans="1:25" x14ac:dyDescent="0.2">
      <c r="A41" s="6" t="s">
        <v>341</v>
      </c>
      <c r="B41" s="5" t="s">
        <v>42</v>
      </c>
      <c r="C41" s="90"/>
      <c r="D41" s="107">
        <f>投入係数表!K41</f>
        <v>0</v>
      </c>
      <c r="E41" s="110">
        <f>$C$13*D41</f>
        <v>0</v>
      </c>
      <c r="F41" s="76">
        <f>分析係数表!C44</f>
        <v>0.56999532308435041</v>
      </c>
      <c r="G41" s="110">
        <f>E41*F41</f>
        <v>0</v>
      </c>
      <c r="H41" s="110">
        <v>7.4859063943362599E-4</v>
      </c>
      <c r="I41" s="110">
        <f>C41+H41</f>
        <v>7.4859063943362599E-4</v>
      </c>
      <c r="J41" s="107">
        <f>分析係数表!G44</f>
        <v>0.26801390783179974</v>
      </c>
      <c r="K41" s="111">
        <f>I41*J41</f>
        <v>2.0063270264091186E-4</v>
      </c>
      <c r="L41" s="79"/>
      <c r="M41" s="80"/>
      <c r="N41" s="81">
        <f>分析係数表!H44</f>
        <v>0.11320362456556662</v>
      </c>
      <c r="O41" s="82">
        <f t="shared" si="4"/>
        <v>0.31900779460463846</v>
      </c>
      <c r="P41" s="76">
        <f>分析係数表!C44</f>
        <v>0.56999532308435041</v>
      </c>
      <c r="Q41" s="82">
        <f>O41*P41</f>
        <v>0.18183295095209701</v>
      </c>
      <c r="R41" s="83">
        <v>0.18484808410233711</v>
      </c>
      <c r="S41" s="84">
        <f>I41+R41</f>
        <v>0.18559667474177075</v>
      </c>
      <c r="T41" s="85">
        <f>分析係数表!F44</f>
        <v>0.48400791440152141</v>
      </c>
      <c r="U41" s="86">
        <f t="shared" si="7"/>
        <v>8.9830259461621986E-2</v>
      </c>
      <c r="V41" s="87">
        <f>分析係数表!D44</f>
        <v>0.18890831204256872</v>
      </c>
      <c r="W41" s="167">
        <f t="shared" si="8"/>
        <v>0</v>
      </c>
      <c r="X41" s="76">
        <f>分析係数表!E44</f>
        <v>0.13982749678237316</v>
      </c>
      <c r="Y41" s="166">
        <f t="shared" si="9"/>
        <v>0</v>
      </c>
    </row>
    <row r="42" spans="1:25" x14ac:dyDescent="0.2">
      <c r="A42" s="6" t="s">
        <v>342</v>
      </c>
      <c r="B42" s="5" t="s">
        <v>279</v>
      </c>
      <c r="C42" s="90"/>
      <c r="D42" s="107">
        <f>投入係数表!K42</f>
        <v>0</v>
      </c>
      <c r="E42" s="110">
        <f>$C$13*D42</f>
        <v>0</v>
      </c>
      <c r="F42" s="76">
        <f>分析係数表!C45</f>
        <v>1</v>
      </c>
      <c r="G42" s="110">
        <f>E42*F42</f>
        <v>0</v>
      </c>
      <c r="H42" s="110">
        <v>6.6997305872394672E-3</v>
      </c>
      <c r="I42" s="110">
        <f>C42+H42</f>
        <v>6.6997305872394672E-3</v>
      </c>
      <c r="J42" s="107">
        <f>分析係数表!G45</f>
        <v>0</v>
      </c>
      <c r="K42" s="111">
        <f>I42*J42</f>
        <v>0</v>
      </c>
      <c r="L42" s="79"/>
      <c r="M42" s="80"/>
      <c r="N42" s="81">
        <f>分析係数表!H45</f>
        <v>0</v>
      </c>
      <c r="O42" s="82">
        <f t="shared" si="4"/>
        <v>0</v>
      </c>
      <c r="P42" s="76">
        <f>分析係数表!C45</f>
        <v>1</v>
      </c>
      <c r="Q42" s="82">
        <f>O42*P42</f>
        <v>0</v>
      </c>
      <c r="R42" s="83">
        <v>3.5298024944108788E-3</v>
      </c>
      <c r="S42" s="84">
        <f>I42+R42</f>
        <v>1.0229533081650345E-2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4.6860356138706655E-4</v>
      </c>
      <c r="E43" s="110">
        <f>$C$13*D43</f>
        <v>4.6860356138706656E-2</v>
      </c>
      <c r="F43" s="76">
        <f>分析係数表!C46</f>
        <v>0.19592142404516388</v>
      </c>
      <c r="G43" s="110">
        <f>E43*F43</f>
        <v>9.1809477059589459E-3</v>
      </c>
      <c r="H43" s="110">
        <v>1.6611235896884853E-2</v>
      </c>
      <c r="I43" s="110">
        <f>C43+H43</f>
        <v>1.6611235896884853E-2</v>
      </c>
      <c r="J43" s="107">
        <f>分析係数表!G46</f>
        <v>9.3869169844529188E-3</v>
      </c>
      <c r="K43" s="111">
        <f>I43*J43</f>
        <v>1.5592829237322245E-4</v>
      </c>
      <c r="L43" s="79"/>
      <c r="M43" s="80"/>
      <c r="N43" s="81">
        <f>分析係数表!H46</f>
        <v>2.2224088871155723E-2</v>
      </c>
      <c r="O43" s="82">
        <f t="shared" si="4"/>
        <v>6.2627478626168936E-2</v>
      </c>
      <c r="P43" s="76">
        <f>分析係数表!C46</f>
        <v>0.19592142404516388</v>
      </c>
      <c r="Q43" s="82">
        <f>O43*P43</f>
        <v>1.2270064796797082E-2</v>
      </c>
      <c r="R43" s="83">
        <v>1.399424478191829E-2</v>
      </c>
      <c r="S43" s="84">
        <f>I43+R43</f>
        <v>3.0605480678803143E-2</v>
      </c>
      <c r="T43" s="85">
        <f>分析係数表!F46</f>
        <v>0.31358169551188031</v>
      </c>
      <c r="U43" s="86">
        <f t="shared" si="7"/>
        <v>9.5973185232151835E-3</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108">
        <f>投入係数表!K44</f>
        <v>0.7010309278350515</v>
      </c>
      <c r="E44" s="91">
        <f>SUM(E5:E43)</f>
        <v>70.103092783505176</v>
      </c>
      <c r="F44" s="92">
        <f>分析係数表!C47</f>
        <v>0.45265703952364433</v>
      </c>
      <c r="G44" s="91">
        <f>SUM(G5:G43)</f>
        <v>3.1625955591793078</v>
      </c>
      <c r="H44" s="91">
        <f>SUM(H5:H43)</f>
        <v>3.5292851828153191</v>
      </c>
      <c r="I44" s="91">
        <f>SUM(I5:I43)</f>
        <v>103.5292851828153</v>
      </c>
      <c r="J44" s="108">
        <f>分析係数表!G47</f>
        <v>0.23980744030503759</v>
      </c>
      <c r="K44" s="93">
        <f>SUM(K5:K43)</f>
        <v>4.4920294821053481</v>
      </c>
      <c r="L44" s="94">
        <f>最終需要_まとめ!$L$33</f>
        <v>0.62733333333333341</v>
      </c>
      <c r="M44" s="91">
        <f>K44*L44</f>
        <v>2.8179998284407555</v>
      </c>
      <c r="N44" s="95">
        <f>分析係数表!H47</f>
        <v>1</v>
      </c>
      <c r="O44" s="96">
        <f>SUM(O5:O43)</f>
        <v>2.817999828440755</v>
      </c>
      <c r="P44" s="92">
        <f>分析係数表!C47</f>
        <v>0.45265703952364433</v>
      </c>
      <c r="Q44" s="96">
        <f>SUM(Q5:Q43)</f>
        <v>1.3734547870055094</v>
      </c>
      <c r="R44" s="91">
        <f>SUM(R5:R43)</f>
        <v>1.5300736943147124</v>
      </c>
      <c r="S44" s="97">
        <f>SUM(S5:S43)</f>
        <v>105.05935887713007</v>
      </c>
      <c r="T44" s="98">
        <f>分析係数表!F47</f>
        <v>0.49576236686958514</v>
      </c>
      <c r="U44" s="99">
        <f>SUM(U5:U43)</f>
        <v>31.983325702797647</v>
      </c>
      <c r="V44" s="100">
        <f>分析係数表!D47</f>
        <v>6.8132090397126518E-2</v>
      </c>
      <c r="W44" s="164">
        <f>SUM(W5:W43)</f>
        <v>0</v>
      </c>
      <c r="X44" s="92">
        <f>分析係数表!E47</f>
        <v>5.7986453629434859E-2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8.1494848361371441E-4</v>
      </c>
      <c r="E5" s="77">
        <f t="shared" ref="E5:E38" si="0">$C$14*D5</f>
        <v>8.1494848361371441E-2</v>
      </c>
      <c r="F5" s="76">
        <f>分析係数表!C8</f>
        <v>1.4618360363041205E-2</v>
      </c>
      <c r="G5" s="77">
        <f t="shared" ref="G5:G38" si="1">E5*F5</f>
        <v>1.1913210610779259E-3</v>
      </c>
      <c r="H5" s="77">
        <f t="array" ref="H5:H43">MMULT(逆行列係数!C5:AO43,'10'!G5:G43)</f>
        <v>1.2656065582447936E-3</v>
      </c>
      <c r="I5" s="77">
        <f t="shared" ref="I5:I38" si="2">C5+H5</f>
        <v>1.2656065582447936E-3</v>
      </c>
      <c r="J5" s="76">
        <f>分析係数表!G8</f>
        <v>0.12073170731707317</v>
      </c>
      <c r="K5" s="78">
        <f t="shared" ref="K5:K38" si="3">I5*J5</f>
        <v>1.5279884056857874E-4</v>
      </c>
      <c r="L5" s="79" t="s">
        <v>183</v>
      </c>
      <c r="M5" s="80" t="s">
        <v>183</v>
      </c>
      <c r="N5" s="81">
        <f>分析係数表!H8</f>
        <v>1.0812797278425854E-2</v>
      </c>
      <c r="O5" s="82">
        <f t="shared" ref="O5:O43" si="4">$M$44*N5</f>
        <v>0.1669485535086912</v>
      </c>
      <c r="P5" s="76">
        <f>分析係数表!C8</f>
        <v>1.4618360363041205E-2</v>
      </c>
      <c r="Q5" s="82">
        <f t="shared" ref="Q5:Q38" si="5">O5*P5</f>
        <v>2.440514117278515E-3</v>
      </c>
      <c r="R5" s="83">
        <f t="array" ref="R5:R43">MMULT(逆行列係数!C5:AO43,'10'!Q5:Q43)</f>
        <v>3.4545802305101778E-3</v>
      </c>
      <c r="S5" s="84">
        <f t="shared" ref="S5:S38" si="6">I5+R5</f>
        <v>4.7201867887549714E-3</v>
      </c>
      <c r="T5" s="85">
        <f>分析係数表!F8</f>
        <v>0.45487804878048782</v>
      </c>
      <c r="U5" s="86">
        <f t="shared" ref="U5:U43" si="7">S5*T5</f>
        <v>2.147109356348298E-3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投入係数表!L6</f>
        <v>0</v>
      </c>
      <c r="E6" s="77">
        <f t="shared" si="0"/>
        <v>0</v>
      </c>
      <c r="F6" s="76">
        <f>分析係数表!C9</f>
        <v>8.6715867158671633E-2</v>
      </c>
      <c r="G6" s="77">
        <f t="shared" si="1"/>
        <v>0</v>
      </c>
      <c r="H6" s="77">
        <v>7.857690305453019E-5</v>
      </c>
      <c r="I6" s="77">
        <f t="shared" si="2"/>
        <v>7.857690305453019E-5</v>
      </c>
      <c r="J6" s="76">
        <f>分析係数表!G9</f>
        <v>0.23529411764705882</v>
      </c>
      <c r="K6" s="78">
        <f t="shared" si="3"/>
        <v>1.8488683071654161E-5</v>
      </c>
      <c r="L6" s="79"/>
      <c r="M6" s="80"/>
      <c r="N6" s="81">
        <f>分析係数表!H9</f>
        <v>5.7539453375192939E-4</v>
      </c>
      <c r="O6" s="82">
        <f t="shared" si="4"/>
        <v>8.8840364461801116E-3</v>
      </c>
      <c r="P6" s="76">
        <f>分析係数表!C9</f>
        <v>8.6715867158671633E-2</v>
      </c>
      <c r="Q6" s="82">
        <f t="shared" si="5"/>
        <v>7.7038692429975183E-4</v>
      </c>
      <c r="R6" s="83">
        <v>9.1438595685299374E-4</v>
      </c>
      <c r="S6" s="84">
        <f t="shared" si="6"/>
        <v>9.9296285990752389E-4</v>
      </c>
      <c r="T6" s="85">
        <f>分析係数表!F9</f>
        <v>0.68627450980392157</v>
      </c>
      <c r="U6" s="86">
        <f t="shared" si="7"/>
        <v>6.8144509993653597E-4</v>
      </c>
      <c r="V6" s="87">
        <f>分析係数表!D9</f>
        <v>9.8039215686274508E-2</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5.1169590643275198E-3</v>
      </c>
      <c r="G7" s="77">
        <f t="shared" si="1"/>
        <v>0</v>
      </c>
      <c r="H7" s="77">
        <v>1.699993243609505E-6</v>
      </c>
      <c r="I7" s="77">
        <f t="shared" si="2"/>
        <v>1.699993243609505E-6</v>
      </c>
      <c r="J7" s="76">
        <f>分析係数表!G10</f>
        <v>0.19230769230769232</v>
      </c>
      <c r="K7" s="78">
        <f t="shared" si="3"/>
        <v>3.2692177761721253E-7</v>
      </c>
      <c r="L7" s="79"/>
      <c r="M7" s="80"/>
      <c r="N7" s="81">
        <f>分析係数表!H10</f>
        <v>1.0751897856970359E-3</v>
      </c>
      <c r="O7" s="82">
        <f t="shared" si="4"/>
        <v>1.6600827227898605E-2</v>
      </c>
      <c r="P7" s="76">
        <f>分析係数表!C10</f>
        <v>5.1169590643275198E-3</v>
      </c>
      <c r="Q7" s="82">
        <f t="shared" si="5"/>
        <v>8.4945753359130864E-5</v>
      </c>
      <c r="R7" s="83">
        <v>1.4831161596259596E-4</v>
      </c>
      <c r="S7" s="84">
        <f t="shared" si="6"/>
        <v>1.5001160920620547E-4</v>
      </c>
      <c r="T7" s="85">
        <f>分析係数表!F10</f>
        <v>0.57692307692307687</v>
      </c>
      <c r="U7" s="86">
        <f t="shared" si="7"/>
        <v>8.6545159157426231E-5</v>
      </c>
      <c r="V7" s="87">
        <f>分析係数表!D10</f>
        <v>0</v>
      </c>
      <c r="W7" s="167">
        <f t="shared" si="8"/>
        <v>0</v>
      </c>
      <c r="X7" s="76">
        <f>分析係数表!E10</f>
        <v>0</v>
      </c>
      <c r="Y7" s="166">
        <f t="shared" si="9"/>
        <v>0</v>
      </c>
    </row>
    <row r="8" spans="1:25" x14ac:dyDescent="0.2">
      <c r="A8" s="6" t="s">
        <v>222</v>
      </c>
      <c r="B8" s="5" t="s">
        <v>27</v>
      </c>
      <c r="C8" s="90"/>
      <c r="D8" s="76">
        <f>投入係数表!L8</f>
        <v>5.821060597240817E-5</v>
      </c>
      <c r="E8" s="77">
        <f t="shared" si="0"/>
        <v>5.821060597240817E-3</v>
      </c>
      <c r="F8" s="76">
        <f>分析係数表!C11</f>
        <v>1.5386032798968108E-2</v>
      </c>
      <c r="G8" s="77">
        <f t="shared" si="1"/>
        <v>8.9563029273928099E-5</v>
      </c>
      <c r="H8" s="77">
        <v>1.4517496983076075E-3</v>
      </c>
      <c r="I8" s="77">
        <f t="shared" si="2"/>
        <v>1.4517496983076075E-3</v>
      </c>
      <c r="J8" s="76">
        <f>分析係数表!G11</f>
        <v>0.34285714285714286</v>
      </c>
      <c r="K8" s="78">
        <f t="shared" si="3"/>
        <v>4.9774275370546546E-4</v>
      </c>
      <c r="L8" s="79"/>
      <c r="M8" s="80"/>
      <c r="N8" s="81">
        <f>分析係数表!H11</f>
        <v>-2.0999800501895233E-5</v>
      </c>
      <c r="O8" s="82">
        <f t="shared" si="4"/>
        <v>-3.2423490679489461E-4</v>
      </c>
      <c r="P8" s="76">
        <f>分析係数表!C11</f>
        <v>1.5386032798968108E-2</v>
      </c>
      <c r="Q8" s="82">
        <f t="shared" si="5"/>
        <v>-4.9886889105166155E-6</v>
      </c>
      <c r="R8" s="83">
        <v>2.6634218576759513E-4</v>
      </c>
      <c r="S8" s="84">
        <f t="shared" si="6"/>
        <v>1.7180918840752025E-3</v>
      </c>
      <c r="T8" s="85">
        <f>分析係数表!F11</f>
        <v>0.5591836734693878</v>
      </c>
      <c r="U8" s="86">
        <f t="shared" si="7"/>
        <v>9.6072893109511333E-4</v>
      </c>
      <c r="V8" s="87">
        <f>分析係数表!D11</f>
        <v>0</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0.16460779895554434</v>
      </c>
      <c r="G9" s="77">
        <f t="shared" si="1"/>
        <v>0</v>
      </c>
      <c r="H9" s="77">
        <v>4.9612754345212408E-4</v>
      </c>
      <c r="I9" s="77">
        <f t="shared" si="2"/>
        <v>4.9612754345212408E-4</v>
      </c>
      <c r="J9" s="76">
        <f>分析係数表!G12</f>
        <v>0.13343519440833349</v>
      </c>
      <c r="K9" s="78">
        <f t="shared" si="3"/>
        <v>6.6200875211863089E-5</v>
      </c>
      <c r="L9" s="79"/>
      <c r="M9" s="80"/>
      <c r="N9" s="81">
        <f>分析係数表!H12</f>
        <v>9.0250842616995133E-2</v>
      </c>
      <c r="O9" s="82">
        <f t="shared" si="4"/>
        <v>1.3934643589324185</v>
      </c>
      <c r="P9" s="76">
        <f>分析係数表!C12</f>
        <v>0.16460779895554434</v>
      </c>
      <c r="Q9" s="82">
        <f t="shared" si="5"/>
        <v>0.22937510104686401</v>
      </c>
      <c r="R9" s="83">
        <v>0.26644236006391897</v>
      </c>
      <c r="S9" s="84">
        <f t="shared" si="6"/>
        <v>0.2669384876073711</v>
      </c>
      <c r="T9" s="85">
        <f>分析係数表!F12</f>
        <v>0.36075703601154802</v>
      </c>
      <c r="U9" s="86">
        <f t="shared" si="7"/>
        <v>9.6299937586640544E-2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投入係数表!L10</f>
        <v>1.3970545433377962E-3</v>
      </c>
      <c r="E10" s="77">
        <f t="shared" si="0"/>
        <v>0.13970545433377962</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0.22086881850868217</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投入係数表!L11</f>
        <v>7.2763257465510217E-3</v>
      </c>
      <c r="E11" s="77">
        <f t="shared" si="0"/>
        <v>0.72763257465510212</v>
      </c>
      <c r="F11" s="76">
        <f>分析係数表!C14</f>
        <v>0.17268980347649487</v>
      </c>
      <c r="G11" s="77">
        <f t="shared" si="1"/>
        <v>0.12565472632028557</v>
      </c>
      <c r="H11" s="77">
        <v>0.15436805247280164</v>
      </c>
      <c r="I11" s="77">
        <f t="shared" si="2"/>
        <v>0.15436805247280164</v>
      </c>
      <c r="J11" s="76">
        <f>分析係数表!G14</f>
        <v>0.183307408127552</v>
      </c>
      <c r="K11" s="78">
        <f t="shared" si="3"/>
        <v>2.8296807596487214E-2</v>
      </c>
      <c r="L11" s="79"/>
      <c r="M11" s="80"/>
      <c r="N11" s="81">
        <f>分析係数表!H14</f>
        <v>1.1717888680057539E-3</v>
      </c>
      <c r="O11" s="82">
        <f t="shared" si="4"/>
        <v>1.8092307799155116E-2</v>
      </c>
      <c r="P11" s="76">
        <f>分析係数表!C14</f>
        <v>0.17268980347649487</v>
      </c>
      <c r="Q11" s="82">
        <f t="shared" si="5"/>
        <v>3.1243570782723525E-3</v>
      </c>
      <c r="R11" s="83">
        <v>1.4474294236904805E-2</v>
      </c>
      <c r="S11" s="84">
        <f t="shared" si="6"/>
        <v>0.16884234670970644</v>
      </c>
      <c r="T11" s="85">
        <f>分析係数表!F14</f>
        <v>0.31324129885280966</v>
      </c>
      <c r="U11" s="86">
        <f t="shared" si="7"/>
        <v>5.2888395984704857E-2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投入係数表!L12</f>
        <v>0.21060597240817278</v>
      </c>
      <c r="E12" s="77">
        <f t="shared" si="0"/>
        <v>21.060597240817277</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0.12748916535175256</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投入係数表!L13</f>
        <v>1.1060015134757553E-3</v>
      </c>
      <c r="E13" s="77">
        <f t="shared" si="0"/>
        <v>0.11060015134757553</v>
      </c>
      <c r="F13" s="76">
        <f>分析係数表!C16</f>
        <v>4.378703578052201E-2</v>
      </c>
      <c r="G13" s="77">
        <f t="shared" si="1"/>
        <v>4.8428527843874395E-3</v>
      </c>
      <c r="H13" s="77">
        <v>9.8437462682786601E-3</v>
      </c>
      <c r="I13" s="77">
        <f t="shared" si="2"/>
        <v>9.8437462682786601E-3</v>
      </c>
      <c r="J13" s="76">
        <f>分析係数表!G16</f>
        <v>3.3270852858481727E-2</v>
      </c>
      <c r="K13" s="78">
        <f t="shared" si="3"/>
        <v>3.2750983366812788E-4</v>
      </c>
      <c r="L13" s="79"/>
      <c r="M13" s="80"/>
      <c r="N13" s="81">
        <f>分析係数表!H16</f>
        <v>1.6795640441415807E-2</v>
      </c>
      <c r="O13" s="82">
        <f t="shared" si="4"/>
        <v>0.25932307845455671</v>
      </c>
      <c r="P13" s="76">
        <f>分析係数表!C16</f>
        <v>4.378703578052201E-2</v>
      </c>
      <c r="Q13" s="82">
        <f t="shared" si="5"/>
        <v>1.1354988915004791E-2</v>
      </c>
      <c r="R13" s="83">
        <v>1.3729994229580732E-2</v>
      </c>
      <c r="S13" s="84">
        <f t="shared" si="6"/>
        <v>2.3573740497859392E-2</v>
      </c>
      <c r="T13" s="85">
        <f>分析係数表!F16</f>
        <v>0.28912839737582008</v>
      </c>
      <c r="U13" s="86">
        <f t="shared" si="7"/>
        <v>6.8158378102995531E-3</v>
      </c>
      <c r="V13" s="87">
        <f>分析係数表!D16</f>
        <v>4.6860356138706651E-3</v>
      </c>
      <c r="W13" s="167">
        <f t="shared" si="8"/>
        <v>0</v>
      </c>
      <c r="X13" s="76">
        <f>分析係数表!E16</f>
        <v>4.6860356138706651E-3</v>
      </c>
      <c r="Y13" s="166">
        <f t="shared" si="9"/>
        <v>0</v>
      </c>
    </row>
    <row r="14" spans="1:25" x14ac:dyDescent="0.2">
      <c r="A14" s="6" t="s">
        <v>2</v>
      </c>
      <c r="B14" s="5" t="s">
        <v>365</v>
      </c>
      <c r="C14" s="75">
        <f>最終需要_まとめ!C15</f>
        <v>100</v>
      </c>
      <c r="D14" s="76">
        <f>投入係数表!L14</f>
        <v>0.25996856627277493</v>
      </c>
      <c r="E14" s="77">
        <f t="shared" si="0"/>
        <v>25.996856627277491</v>
      </c>
      <c r="F14" s="76">
        <f>分析係数表!C17</f>
        <v>0.16391620825693176</v>
      </c>
      <c r="G14" s="77">
        <f t="shared" si="1"/>
        <v>4.2613061649424138</v>
      </c>
      <c r="H14" s="77">
        <v>4.4612639699953851</v>
      </c>
      <c r="I14" s="77">
        <f t="shared" si="2"/>
        <v>104.46126396999539</v>
      </c>
      <c r="J14" s="76">
        <f>分析係数表!G17</f>
        <v>0.21229407998137262</v>
      </c>
      <c r="K14" s="78">
        <f t="shared" si="3"/>
        <v>22.176507928201477</v>
      </c>
      <c r="L14" s="79"/>
      <c r="M14" s="80"/>
      <c r="N14" s="81">
        <f>分析係数表!H17</f>
        <v>3.0554709730257561E-3</v>
      </c>
      <c r="O14" s="82">
        <f t="shared" si="4"/>
        <v>4.7176178938657158E-2</v>
      </c>
      <c r="P14" s="76">
        <f>分析係数表!C17</f>
        <v>0.16391620825693176</v>
      </c>
      <c r="Q14" s="82">
        <f t="shared" si="5"/>
        <v>7.7329403716752051E-3</v>
      </c>
      <c r="R14" s="83">
        <v>1.5709686766934943E-2</v>
      </c>
      <c r="S14" s="84">
        <f t="shared" si="6"/>
        <v>104.47697365676233</v>
      </c>
      <c r="T14" s="85">
        <f>分析係数表!F17</f>
        <v>0.32277781011700329</v>
      </c>
      <c r="U14" s="86">
        <f t="shared" si="7"/>
        <v>33.722848764581585</v>
      </c>
      <c r="V14" s="87">
        <f>分析係数表!D17</f>
        <v>5.5300075673787766E-2</v>
      </c>
      <c r="W14" s="167">
        <f t="shared" si="8"/>
        <v>6</v>
      </c>
      <c r="X14" s="76">
        <f>分析係数表!E17</f>
        <v>5.4426916584201644E-2</v>
      </c>
      <c r="Y14" s="166">
        <f t="shared" si="9"/>
        <v>6</v>
      </c>
    </row>
    <row r="15" spans="1:25" x14ac:dyDescent="0.2">
      <c r="A15" s="6" t="s">
        <v>3</v>
      </c>
      <c r="B15" s="5" t="s">
        <v>31</v>
      </c>
      <c r="C15" s="90"/>
      <c r="D15" s="76">
        <f>投入係数表!L15</f>
        <v>3.7836893882065314E-3</v>
      </c>
      <c r="E15" s="77">
        <f t="shared" si="0"/>
        <v>0.37836893882065314</v>
      </c>
      <c r="F15" s="76">
        <f>分析係数表!C18</f>
        <v>9.9153926079857513E-2</v>
      </c>
      <c r="G15" s="77">
        <f t="shared" si="1"/>
        <v>3.7516765790737171E-2</v>
      </c>
      <c r="H15" s="77">
        <v>4.2314568087753614E-2</v>
      </c>
      <c r="I15" s="77">
        <f t="shared" si="2"/>
        <v>4.2314568087753614E-2</v>
      </c>
      <c r="J15" s="76">
        <f>分析係数表!G18</f>
        <v>0.21554507077228707</v>
      </c>
      <c r="K15" s="78">
        <f t="shared" si="3"/>
        <v>9.1206965731736121E-3</v>
      </c>
      <c r="L15" s="79"/>
      <c r="M15" s="80"/>
      <c r="N15" s="81">
        <f>分析係数表!H18</f>
        <v>4.4309579058998937E-4</v>
      </c>
      <c r="O15" s="82">
        <f t="shared" si="4"/>
        <v>6.8413565333722759E-3</v>
      </c>
      <c r="P15" s="76">
        <f>分析係数表!C18</f>
        <v>9.9153926079857513E-2</v>
      </c>
      <c r="Q15" s="82">
        <f t="shared" si="5"/>
        <v>6.7834735999594488E-4</v>
      </c>
      <c r="R15" s="83">
        <v>1.6483206282199674E-3</v>
      </c>
      <c r="S15" s="84">
        <f t="shared" si="6"/>
        <v>4.3962888715973578E-2</v>
      </c>
      <c r="T15" s="85">
        <f>分析係数表!F18</f>
        <v>0.45865408492674448</v>
      </c>
      <c r="U15" s="86">
        <f t="shared" si="7"/>
        <v>2.0163758494761163E-2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投入係数表!L16</f>
        <v>1.6298969672274288E-3</v>
      </c>
      <c r="E16" s="77">
        <f t="shared" si="0"/>
        <v>0.16298969672274288</v>
      </c>
      <c r="F16" s="76">
        <f>分析係数表!C19</f>
        <v>0.34885493758536357</v>
      </c>
      <c r="G16" s="77">
        <f t="shared" si="1"/>
        <v>5.6859760477269802E-2</v>
      </c>
      <c r="H16" s="77">
        <v>8.8046982809218785E-2</v>
      </c>
      <c r="I16" s="77">
        <f t="shared" si="2"/>
        <v>8.8046982809218785E-2</v>
      </c>
      <c r="J16" s="76">
        <f>分析係数表!G19</f>
        <v>5.7666214382632294E-2</v>
      </c>
      <c r="K16" s="78">
        <f t="shared" si="3"/>
        <v>5.0773361864203505E-3</v>
      </c>
      <c r="L16" s="79"/>
      <c r="M16" s="80"/>
      <c r="N16" s="81">
        <f>分析係数表!H19</f>
        <v>-1.1339892271023426E-4</v>
      </c>
      <c r="O16" s="82">
        <f t="shared" si="4"/>
        <v>-1.7508684966924309E-3</v>
      </c>
      <c r="P16" s="76">
        <f>分析係数表!C19</f>
        <v>0.34885493758536357</v>
      </c>
      <c r="Q16" s="82">
        <f t="shared" si="5"/>
        <v>-6.1079912013381737E-4</v>
      </c>
      <c r="R16" s="83">
        <v>3.8473255759995293E-3</v>
      </c>
      <c r="S16" s="84">
        <f t="shared" si="6"/>
        <v>9.189430838521831E-2</v>
      </c>
      <c r="T16" s="85">
        <f>分析係数表!F19</f>
        <v>0.24001206090758329</v>
      </c>
      <c r="U16" s="86">
        <f t="shared" si="7"/>
        <v>2.2055742341213259E-2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投入係数表!L17</f>
        <v>2.6194772687583678E-3</v>
      </c>
      <c r="E17" s="77">
        <f t="shared" si="0"/>
        <v>0.26194772687583678</v>
      </c>
      <c r="F17" s="76">
        <f>分析係数表!C20</f>
        <v>6.1611763739423342E-2</v>
      </c>
      <c r="G17" s="77">
        <f t="shared" si="1"/>
        <v>1.6139061460353051E-2</v>
      </c>
      <c r="H17" s="77">
        <v>1.8223248264427953E-2</v>
      </c>
      <c r="I17" s="77">
        <f t="shared" si="2"/>
        <v>1.8223248264427953E-2</v>
      </c>
      <c r="J17" s="76">
        <f>分析係数表!G20</f>
        <v>9.9807003032809483E-2</v>
      </c>
      <c r="K17" s="78">
        <f t="shared" si="3"/>
        <v>1.8188077947954009E-3</v>
      </c>
      <c r="L17" s="79"/>
      <c r="M17" s="80"/>
      <c r="N17" s="81">
        <f>分析係数表!H20</f>
        <v>5.5019477314965503E-4</v>
      </c>
      <c r="O17" s="82">
        <f t="shared" si="4"/>
        <v>8.4949545580262371E-3</v>
      </c>
      <c r="P17" s="76">
        <f>分析係数表!C20</f>
        <v>6.1611763739423342E-2</v>
      </c>
      <c r="Q17" s="82">
        <f t="shared" si="5"/>
        <v>5.2338913320624993E-4</v>
      </c>
      <c r="R17" s="83">
        <v>1.4329412826350849E-3</v>
      </c>
      <c r="S17" s="84">
        <f t="shared" si="6"/>
        <v>1.9656189547063038E-2</v>
      </c>
      <c r="T17" s="85">
        <f>分析係数表!F20</f>
        <v>0.22277364212848083</v>
      </c>
      <c r="U17" s="86">
        <f t="shared" si="7"/>
        <v>4.3788809357670072E-3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投入係数表!L18</f>
        <v>2.3284242388963267E-3</v>
      </c>
      <c r="E18" s="77">
        <f t="shared" si="0"/>
        <v>0.23284242388963267</v>
      </c>
      <c r="F18" s="76">
        <f>分析係数表!C21</f>
        <v>0.26616480709772816</v>
      </c>
      <c r="G18" s="77">
        <f t="shared" si="1"/>
        <v>6.197445883875153E-2</v>
      </c>
      <c r="H18" s="77">
        <v>8.1902150520147834E-2</v>
      </c>
      <c r="I18" s="77">
        <f t="shared" si="2"/>
        <v>8.1902150520147834E-2</v>
      </c>
      <c r="J18" s="76">
        <f>分析係数表!G21</f>
        <v>0.28515758528748203</v>
      </c>
      <c r="K18" s="78">
        <f t="shared" si="3"/>
        <v>2.3355019472177246E-2</v>
      </c>
      <c r="L18" s="79"/>
      <c r="M18" s="80"/>
      <c r="N18" s="81">
        <f>分析係数表!H21</f>
        <v>9.2609120213357971E-4</v>
      </c>
      <c r="O18" s="82">
        <f t="shared" si="4"/>
        <v>1.4298759389654851E-2</v>
      </c>
      <c r="P18" s="76">
        <f>分析係数表!C21</f>
        <v>0.26616480709772816</v>
      </c>
      <c r="Q18" s="82">
        <f t="shared" si="5"/>
        <v>3.8058265346843129E-3</v>
      </c>
      <c r="R18" s="83">
        <v>1.0352609427102602E-2</v>
      </c>
      <c r="S18" s="84">
        <f t="shared" si="6"/>
        <v>9.2254759947250436E-2</v>
      </c>
      <c r="T18" s="85">
        <f>分析係数表!F21</f>
        <v>0.42568537635878856</v>
      </c>
      <c r="U18" s="86">
        <f t="shared" si="7"/>
        <v>3.9271502209034997E-2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投入係数表!L19</f>
        <v>4.6568484777926536E-4</v>
      </c>
      <c r="E19" s="77">
        <f t="shared" si="0"/>
        <v>4.6568484777926536E-2</v>
      </c>
      <c r="F19" s="76">
        <f>分析係数表!C22</f>
        <v>6.8073136427566849E-2</v>
      </c>
      <c r="G19" s="77">
        <f t="shared" si="1"/>
        <v>3.1700628175128634E-3</v>
      </c>
      <c r="H19" s="77">
        <v>4.8926815004641609E-3</v>
      </c>
      <c r="I19" s="77">
        <f t="shared" si="2"/>
        <v>4.8926815004641609E-3</v>
      </c>
      <c r="J19" s="76">
        <f>分析係数表!G22</f>
        <v>0.19468102201510526</v>
      </c>
      <c r="K19" s="78">
        <f t="shared" si="3"/>
        <v>9.5251223490476153E-4</v>
      </c>
      <c r="L19" s="79"/>
      <c r="M19" s="80"/>
      <c r="N19" s="81">
        <f>分析係数表!H22</f>
        <v>4.4099581053979989E-5</v>
      </c>
      <c r="O19" s="82">
        <f t="shared" si="4"/>
        <v>6.8089330426927862E-4</v>
      </c>
      <c r="P19" s="76">
        <f>分析係数表!C22</f>
        <v>6.8073136427566849E-2</v>
      </c>
      <c r="Q19" s="82">
        <f t="shared" si="5"/>
        <v>4.635054279413939E-5</v>
      </c>
      <c r="R19" s="83">
        <v>4.9670081277838516E-4</v>
      </c>
      <c r="S19" s="84">
        <f t="shared" si="6"/>
        <v>5.3893823132425463E-3</v>
      </c>
      <c r="T19" s="85">
        <f>分析係数表!F22</f>
        <v>0.41266270287642615</v>
      </c>
      <c r="U19" s="86">
        <f t="shared" si="7"/>
        <v>2.2239970722170753E-3</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投入係数表!L20</f>
        <v>3.3762151463996742E-3</v>
      </c>
      <c r="E20" s="77">
        <f t="shared" si="0"/>
        <v>0.33762151463996742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3.8908188815387352E-4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投入係数表!L21</f>
        <v>0</v>
      </c>
      <c r="E21" s="77">
        <f t="shared" si="0"/>
        <v>0</v>
      </c>
      <c r="F21" s="76">
        <f>分析係数表!C24</f>
        <v>0.19862660944206012</v>
      </c>
      <c r="G21" s="77">
        <f t="shared" si="1"/>
        <v>0</v>
      </c>
      <c r="H21" s="77">
        <v>2.7278785428039801E-3</v>
      </c>
      <c r="I21" s="77">
        <f t="shared" si="2"/>
        <v>2.7278785428039801E-3</v>
      </c>
      <c r="J21" s="76">
        <f>分析係数表!G24</f>
        <v>0.20794148380355276</v>
      </c>
      <c r="K21" s="78">
        <f t="shared" si="3"/>
        <v>5.6723911182653293E-4</v>
      </c>
      <c r="L21" s="79"/>
      <c r="M21" s="80"/>
      <c r="N21" s="81">
        <f>分析係数表!H24</f>
        <v>3.2549690777937607E-4</v>
      </c>
      <c r="O21" s="82">
        <f t="shared" si="4"/>
        <v>5.0256410553208659E-3</v>
      </c>
      <c r="P21" s="76">
        <f>分析係数表!C24</f>
        <v>0.19862660944206012</v>
      </c>
      <c r="Q21" s="82">
        <f t="shared" si="5"/>
        <v>9.9822604309120059E-4</v>
      </c>
      <c r="R21" s="83">
        <v>3.8923175376478322E-3</v>
      </c>
      <c r="S21" s="84">
        <f t="shared" si="6"/>
        <v>6.6201960804518119E-3</v>
      </c>
      <c r="T21" s="85">
        <f>分析係数表!F24</f>
        <v>0.39132706374085685</v>
      </c>
      <c r="U21" s="86">
        <f t="shared" si="7"/>
        <v>2.590661893551937E-3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投入係数表!L22</f>
        <v>0</v>
      </c>
      <c r="E22" s="77">
        <f t="shared" si="0"/>
        <v>0</v>
      </c>
      <c r="F22" s="76">
        <f>分析係数表!C25</f>
        <v>0.10815402038505095</v>
      </c>
      <c r="G22" s="77">
        <f t="shared" si="1"/>
        <v>0</v>
      </c>
      <c r="H22" s="77">
        <v>3.8113493641326562E-3</v>
      </c>
      <c r="I22" s="77">
        <f t="shared" si="2"/>
        <v>3.8113493641326562E-3</v>
      </c>
      <c r="J22" s="76">
        <f>分析係数表!G25</f>
        <v>0.19693726937269374</v>
      </c>
      <c r="K22" s="78">
        <f t="shared" si="3"/>
        <v>7.5059673639763793E-4</v>
      </c>
      <c r="L22" s="79"/>
      <c r="M22" s="80"/>
      <c r="N22" s="81">
        <f>分析係数表!H25</f>
        <v>5.1029515219605417E-4</v>
      </c>
      <c r="O22" s="82">
        <f t="shared" si="4"/>
        <v>7.8789082351159393E-3</v>
      </c>
      <c r="P22" s="76">
        <f>分析係数表!C25</f>
        <v>0.10815402038505095</v>
      </c>
      <c r="Q22" s="82">
        <f t="shared" si="5"/>
        <v>8.5213560187267514E-4</v>
      </c>
      <c r="R22" s="83">
        <v>7.2076287603468443E-3</v>
      </c>
      <c r="S22" s="84">
        <f t="shared" si="6"/>
        <v>1.10189781244795E-2</v>
      </c>
      <c r="T22" s="85">
        <f>分析係数表!F25</f>
        <v>0.3500369003690037</v>
      </c>
      <c r="U22" s="86">
        <f t="shared" si="7"/>
        <v>3.8570489479266622E-3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投入係数表!L23</f>
        <v>0</v>
      </c>
      <c r="E23" s="77">
        <f t="shared" si="0"/>
        <v>0</v>
      </c>
      <c r="F23" s="76">
        <f>分析係数表!C26</f>
        <v>0.27743634767339775</v>
      </c>
      <c r="G23" s="77">
        <f t="shared" si="1"/>
        <v>0</v>
      </c>
      <c r="H23" s="77">
        <v>5.9127958503370189E-3</v>
      </c>
      <c r="I23" s="77">
        <f t="shared" si="2"/>
        <v>5.9127958503370189E-3</v>
      </c>
      <c r="J23" s="76">
        <f>分析係数表!G26</f>
        <v>0.19644944793245292</v>
      </c>
      <c r="K23" s="78">
        <f t="shared" si="3"/>
        <v>1.1615654805360058E-3</v>
      </c>
      <c r="L23" s="79"/>
      <c r="M23" s="80"/>
      <c r="N23" s="81">
        <f>分析係数表!H26</f>
        <v>1.0285702285828285E-2</v>
      </c>
      <c r="O23" s="82">
        <f t="shared" si="4"/>
        <v>0.15881025734813939</v>
      </c>
      <c r="P23" s="76">
        <f>分析係数表!C26</f>
        <v>0.27743634767339775</v>
      </c>
      <c r="Q23" s="82">
        <f t="shared" si="5"/>
        <v>4.4059737771740166E-2</v>
      </c>
      <c r="R23" s="83">
        <v>4.8182074170462878E-2</v>
      </c>
      <c r="S23" s="84">
        <f t="shared" si="6"/>
        <v>5.40948700207999E-2</v>
      </c>
      <c r="T23" s="85">
        <f>分析係数表!F26</f>
        <v>0.33444468499675256</v>
      </c>
      <c r="U23" s="86">
        <f t="shared" si="7"/>
        <v>1.8091741764046695E-2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投入係数表!L24</f>
        <v>0</v>
      </c>
      <c r="E24" s="77">
        <f t="shared" si="0"/>
        <v>0</v>
      </c>
      <c r="F24" s="76">
        <f>分析係数表!C27</f>
        <v>0.68206432556613061</v>
      </c>
      <c r="G24" s="77">
        <f t="shared" si="1"/>
        <v>0</v>
      </c>
      <c r="H24" s="77">
        <v>3.0686370562964214E-3</v>
      </c>
      <c r="I24" s="77">
        <f t="shared" si="2"/>
        <v>3.0686370562964214E-3</v>
      </c>
      <c r="J24" s="76">
        <f>分析係数表!G27</f>
        <v>0.17097786061735692</v>
      </c>
      <c r="K24" s="78">
        <f t="shared" si="3"/>
        <v>5.2466899889670596E-4</v>
      </c>
      <c r="L24" s="79"/>
      <c r="M24" s="80"/>
      <c r="N24" s="81">
        <f>分析係数表!H27</f>
        <v>1.1068994844548976E-2</v>
      </c>
      <c r="O24" s="82">
        <f t="shared" si="4"/>
        <v>0.17090421937158892</v>
      </c>
      <c r="P24" s="76">
        <f>分析係数表!C27</f>
        <v>0.68206432556613061</v>
      </c>
      <c r="Q24" s="82">
        <f t="shared" si="5"/>
        <v>0.11656767112208884</v>
      </c>
      <c r="R24" s="83">
        <v>0.12008922914907931</v>
      </c>
      <c r="S24" s="84">
        <f t="shared" si="6"/>
        <v>0.12315786620537574</v>
      </c>
      <c r="T24" s="85">
        <f>分析係数表!F27</f>
        <v>0.32177115061144701</v>
      </c>
      <c r="U24" s="86">
        <f t="shared" si="7"/>
        <v>3.9628648315754397E-2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投入係数表!L25</f>
        <v>0</v>
      </c>
      <c r="E25" s="77">
        <f t="shared" si="0"/>
        <v>0</v>
      </c>
      <c r="F25" s="76">
        <f>分析係数表!C28</f>
        <v>0.14118101348541556</v>
      </c>
      <c r="G25" s="77">
        <f t="shared" si="1"/>
        <v>0</v>
      </c>
      <c r="H25" s="77">
        <v>1.2726849881635117E-2</v>
      </c>
      <c r="I25" s="77">
        <f t="shared" si="2"/>
        <v>1.2726849881635117E-2</v>
      </c>
      <c r="J25" s="76">
        <f>分析係数表!G28</f>
        <v>0.12484707609493516</v>
      </c>
      <c r="K25" s="78">
        <f t="shared" si="3"/>
        <v>1.588909995621316E-3</v>
      </c>
      <c r="L25" s="79"/>
      <c r="M25" s="80"/>
      <c r="N25" s="81">
        <f>分析係数表!H28</f>
        <v>2.043280588834406E-2</v>
      </c>
      <c r="O25" s="82">
        <f t="shared" si="4"/>
        <v>0.3154805643114324</v>
      </c>
      <c r="P25" s="76">
        <f>分析係数表!C28</f>
        <v>0.14118101348541556</v>
      </c>
      <c r="Q25" s="82">
        <f t="shared" si="5"/>
        <v>4.4539865804438847E-2</v>
      </c>
      <c r="R25" s="83">
        <v>5.1165859276102239E-2</v>
      </c>
      <c r="S25" s="84">
        <f t="shared" si="6"/>
        <v>6.3892709157737357E-2</v>
      </c>
      <c r="T25" s="85">
        <f>分析係数表!F28</f>
        <v>0.21311475409836064</v>
      </c>
      <c r="U25" s="86">
        <f t="shared" si="7"/>
        <v>1.3616479000829271E-2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投入係数表!L26</f>
        <v>2.2702136329239187E-3</v>
      </c>
      <c r="E26" s="77">
        <f t="shared" si="0"/>
        <v>0.22702136329239186</v>
      </c>
      <c r="F26" s="76">
        <f>分析係数表!C29</f>
        <v>0.16227976317854342</v>
      </c>
      <c r="G26" s="77">
        <f t="shared" si="1"/>
        <v>3.6840973071559424E-2</v>
      </c>
      <c r="H26" s="77">
        <v>4.612054559012016E-2</v>
      </c>
      <c r="I26" s="77">
        <f t="shared" si="2"/>
        <v>4.612054559012016E-2</v>
      </c>
      <c r="J26" s="76">
        <f>分析係数表!G29</f>
        <v>0.26081698468153725</v>
      </c>
      <c r="K26" s="78">
        <f t="shared" si="3"/>
        <v>1.202902163268251E-2</v>
      </c>
      <c r="L26" s="79"/>
      <c r="M26" s="80"/>
      <c r="N26" s="81">
        <f>分析係数表!H29</f>
        <v>1.0220602904272409E-2</v>
      </c>
      <c r="O26" s="82">
        <f t="shared" si="4"/>
        <v>0.1578051291370752</v>
      </c>
      <c r="P26" s="76">
        <f>分析係数表!C29</f>
        <v>0.16227976317854342</v>
      </c>
      <c r="Q26" s="82">
        <f t="shared" si="5"/>
        <v>2.5608578984724024E-2</v>
      </c>
      <c r="R26" s="83">
        <v>3.3788062827771068E-2</v>
      </c>
      <c r="S26" s="84">
        <f t="shared" si="6"/>
        <v>7.9908608417891228E-2</v>
      </c>
      <c r="T26" s="85">
        <f>分析係数表!F29</f>
        <v>0.4334856221445848</v>
      </c>
      <c r="U26" s="86">
        <f t="shared" si="7"/>
        <v>3.4639232834737584E-2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投入係数表!L27</f>
        <v>3.5508469643168983E-3</v>
      </c>
      <c r="E27" s="77">
        <f t="shared" si="0"/>
        <v>0.35508469643168983</v>
      </c>
      <c r="F27" s="76">
        <f>分析係数表!C30</f>
        <v>1</v>
      </c>
      <c r="G27" s="77">
        <f t="shared" si="1"/>
        <v>0.35508469643168983</v>
      </c>
      <c r="H27" s="77">
        <v>0.3936382704769808</v>
      </c>
      <c r="I27" s="77">
        <f t="shared" si="2"/>
        <v>0.3936382704769808</v>
      </c>
      <c r="J27" s="76">
        <f>分析係数表!G30</f>
        <v>0.34448439248553536</v>
      </c>
      <c r="K27" s="78">
        <f t="shared" si="3"/>
        <v>0.13560224046431957</v>
      </c>
      <c r="L27" s="79"/>
      <c r="M27" s="80"/>
      <c r="N27" s="81">
        <f>分析係数表!H30</f>
        <v>0</v>
      </c>
      <c r="O27" s="82">
        <f t="shared" si="4"/>
        <v>0</v>
      </c>
      <c r="P27" s="76">
        <f>分析係数表!C30</f>
        <v>1</v>
      </c>
      <c r="Q27" s="82">
        <f t="shared" si="5"/>
        <v>0</v>
      </c>
      <c r="R27" s="83">
        <v>4.1427809917517829E-2</v>
      </c>
      <c r="S27" s="84">
        <f t="shared" si="6"/>
        <v>0.43506608039449862</v>
      </c>
      <c r="T27" s="85">
        <f>分析係数表!F30</f>
        <v>0.44001047643991525</v>
      </c>
      <c r="U27" s="86">
        <f t="shared" si="7"/>
        <v>0.19143363331722982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投入係数表!L28</f>
        <v>3.4460678735665641E-2</v>
      </c>
      <c r="E28" s="77">
        <f t="shared" si="0"/>
        <v>3.4460678735665642</v>
      </c>
      <c r="F28" s="76">
        <f>分析係数表!C31</f>
        <v>6.2020555045463999E-2</v>
      </c>
      <c r="G28" s="77">
        <f t="shared" si="1"/>
        <v>0.21372704224294017</v>
      </c>
      <c r="H28" s="77">
        <v>0.2315258166195743</v>
      </c>
      <c r="I28" s="77">
        <f t="shared" si="2"/>
        <v>0.2315258166195743</v>
      </c>
      <c r="J28" s="76">
        <f>分析係数表!G31</f>
        <v>7.0817490494296573E-2</v>
      </c>
      <c r="K28" s="78">
        <f t="shared" si="3"/>
        <v>1.6396077317640954E-2</v>
      </c>
      <c r="L28" s="79"/>
      <c r="M28" s="80"/>
      <c r="N28" s="81">
        <f>分析係数表!H31</f>
        <v>2.2278688352460652E-2</v>
      </c>
      <c r="O28" s="82">
        <f t="shared" si="4"/>
        <v>0.34398081261870367</v>
      </c>
      <c r="P28" s="76">
        <f>分析係数表!C31</f>
        <v>6.2020555045463999E-2</v>
      </c>
      <c r="Q28" s="82">
        <f t="shared" si="5"/>
        <v>2.1333880923601747E-2</v>
      </c>
      <c r="R28" s="83">
        <v>2.8687004786813349E-2</v>
      </c>
      <c r="S28" s="84">
        <f t="shared" si="6"/>
        <v>0.26021282140638763</v>
      </c>
      <c r="T28" s="85">
        <f>分析係数表!F31</f>
        <v>0.3450570342205323</v>
      </c>
      <c r="U28" s="86">
        <f t="shared" si="7"/>
        <v>8.978826442064515E-2</v>
      </c>
      <c r="V28" s="87">
        <f>分析係数表!D31</f>
        <v>0</v>
      </c>
      <c r="W28" s="167">
        <f t="shared" si="8"/>
        <v>0</v>
      </c>
      <c r="X28" s="76">
        <f>分析係数表!E31</f>
        <v>0</v>
      </c>
      <c r="Y28" s="166">
        <f t="shared" si="9"/>
        <v>0</v>
      </c>
    </row>
    <row r="29" spans="1:25" x14ac:dyDescent="0.2">
      <c r="A29" s="6" t="s">
        <v>17</v>
      </c>
      <c r="B29" s="5" t="s">
        <v>273</v>
      </c>
      <c r="C29" s="90"/>
      <c r="D29" s="76">
        <f>投入係数表!L29</f>
        <v>9.8958030153093899E-4</v>
      </c>
      <c r="E29" s="77">
        <f t="shared" si="0"/>
        <v>9.8958030153093901E-2</v>
      </c>
      <c r="F29" s="76">
        <f>分析係数表!C32</f>
        <v>0.51031613976705492</v>
      </c>
      <c r="G29" s="77">
        <f t="shared" si="1"/>
        <v>5.0499879946678705E-2</v>
      </c>
      <c r="H29" s="77">
        <v>6.1158138180063985E-2</v>
      </c>
      <c r="I29" s="77">
        <f t="shared" si="2"/>
        <v>6.1158138180063985E-2</v>
      </c>
      <c r="J29" s="76">
        <f>分析係数表!G32</f>
        <v>0.13989637305699482</v>
      </c>
      <c r="K29" s="78">
        <f t="shared" si="3"/>
        <v>8.5558017143094692E-3</v>
      </c>
      <c r="L29" s="79"/>
      <c r="M29" s="80"/>
      <c r="N29" s="81">
        <f>分析係数表!H32</f>
        <v>6.3083400707693279E-3</v>
      </c>
      <c r="O29" s="82">
        <f t="shared" si="4"/>
        <v>9.7400166001186339E-2</v>
      </c>
      <c r="P29" s="76">
        <f>分析係数表!C32</f>
        <v>0.51031613976705492</v>
      </c>
      <c r="Q29" s="82">
        <f t="shared" si="5"/>
        <v>4.9704876726395758E-2</v>
      </c>
      <c r="R29" s="83">
        <v>6.4713821920624415E-2</v>
      </c>
      <c r="S29" s="84">
        <f t="shared" si="6"/>
        <v>0.12587196010068841</v>
      </c>
      <c r="T29" s="85">
        <f>分析係数表!F32</f>
        <v>0.48186528497409326</v>
      </c>
      <c r="U29" s="86">
        <f t="shared" si="7"/>
        <v>6.0653327924165917E-2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投入係数表!L30</f>
        <v>5.821060597240817E-5</v>
      </c>
      <c r="E30" s="77">
        <f t="shared" si="0"/>
        <v>5.821060597240817E-3</v>
      </c>
      <c r="F30" s="76">
        <f>分析係数表!C33</f>
        <v>0.64380825565912114</v>
      </c>
      <c r="G30" s="77">
        <f t="shared" si="1"/>
        <v>3.7476468691956524E-3</v>
      </c>
      <c r="H30" s="77">
        <v>1.2266572424036159E-2</v>
      </c>
      <c r="I30" s="77">
        <f t="shared" si="2"/>
        <v>1.2266572424036159E-2</v>
      </c>
      <c r="J30" s="76">
        <f>分析係数表!G33</f>
        <v>0.50735483870967746</v>
      </c>
      <c r="K30" s="78">
        <f t="shared" si="3"/>
        <v>6.2235048737174425E-3</v>
      </c>
      <c r="L30" s="79"/>
      <c r="M30" s="80"/>
      <c r="N30" s="81">
        <f>分析係数表!H33</f>
        <v>9.5549092283623302E-4</v>
      </c>
      <c r="O30" s="82">
        <f t="shared" si="4"/>
        <v>1.4752688259167703E-2</v>
      </c>
      <c r="P30" s="76">
        <f>分析係数表!C33</f>
        <v>0.64380825565912114</v>
      </c>
      <c r="Q30" s="82">
        <f t="shared" si="5"/>
        <v>9.4979024944175545E-3</v>
      </c>
      <c r="R30" s="83">
        <v>2.9062223261345624E-2</v>
      </c>
      <c r="S30" s="84">
        <f t="shared" si="6"/>
        <v>4.1328795685381781E-2</v>
      </c>
      <c r="T30" s="85">
        <f>分析係数表!F33</f>
        <v>0.64387096774193553</v>
      </c>
      <c r="U30" s="86">
        <f t="shared" si="7"/>
        <v>2.6610411673555497E-2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投入係数表!L31</f>
        <v>6.0364398393387274E-2</v>
      </c>
      <c r="E31" s="77">
        <f t="shared" si="0"/>
        <v>6.0364398393387271</v>
      </c>
      <c r="F31" s="76">
        <f>分析係数表!C34</f>
        <v>0.4497281074016104</v>
      </c>
      <c r="G31" s="77">
        <f t="shared" si="1"/>
        <v>2.7147566643894869</v>
      </c>
      <c r="H31" s="77">
        <v>2.9032578179917543</v>
      </c>
      <c r="I31" s="77">
        <f t="shared" si="2"/>
        <v>2.9032578179917543</v>
      </c>
      <c r="J31" s="76">
        <f>分析係数表!G34</f>
        <v>0.42484737951445389</v>
      </c>
      <c r="K31" s="78">
        <f t="shared" si="3"/>
        <v>1.2334414760286481</v>
      </c>
      <c r="L31" s="79"/>
      <c r="M31" s="80"/>
      <c r="N31" s="81">
        <f>分析係数表!H34</f>
        <v>0.15783450057224457</v>
      </c>
      <c r="O31" s="82">
        <f t="shared" si="4"/>
        <v>2.436949559470428</v>
      </c>
      <c r="P31" s="76">
        <f>分析係数表!C34</f>
        <v>0.4497281074016104</v>
      </c>
      <c r="Q31" s="82">
        <f t="shared" si="5"/>
        <v>1.0959647132138237</v>
      </c>
      <c r="R31" s="83">
        <v>1.1982390918639285</v>
      </c>
      <c r="S31" s="84">
        <f t="shared" si="6"/>
        <v>4.1014969098556833</v>
      </c>
      <c r="T31" s="85">
        <f>分析係数表!F34</f>
        <v>0.69859228761453362</v>
      </c>
      <c r="U31" s="86">
        <f t="shared" si="7"/>
        <v>2.8652741089000222</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投入係数表!L32</f>
        <v>2.7941090866755924E-3</v>
      </c>
      <c r="E32" s="77">
        <f t="shared" si="0"/>
        <v>0.27941090866755924</v>
      </c>
      <c r="F32" s="76">
        <f>分析係数表!C35</f>
        <v>0.49909685188370889</v>
      </c>
      <c r="G32" s="77">
        <f t="shared" si="1"/>
        <v>0.13945310489794532</v>
      </c>
      <c r="H32" s="77">
        <v>0.20356872017335209</v>
      </c>
      <c r="I32" s="77">
        <f t="shared" si="2"/>
        <v>0.20356872017335209</v>
      </c>
      <c r="J32" s="76">
        <f>分析係数表!G35</f>
        <v>0.31379756038452217</v>
      </c>
      <c r="K32" s="78">
        <f t="shared" si="3"/>
        <v>6.3879367760997355E-2</v>
      </c>
      <c r="L32" s="79"/>
      <c r="M32" s="80"/>
      <c r="N32" s="81">
        <f>分析係数表!H35</f>
        <v>5.9221537395394742E-2</v>
      </c>
      <c r="O32" s="82">
        <f t="shared" si="4"/>
        <v>0.91437486065228224</v>
      </c>
      <c r="P32" s="76">
        <f>分析係数表!C35</f>
        <v>0.49909685188370889</v>
      </c>
      <c r="Q32" s="82">
        <f t="shared" si="5"/>
        <v>0.45636161439315909</v>
      </c>
      <c r="R32" s="83">
        <v>0.60141404282697386</v>
      </c>
      <c r="S32" s="84">
        <f t="shared" si="6"/>
        <v>0.8049827630003259</v>
      </c>
      <c r="T32" s="85">
        <f>分析係数表!F35</f>
        <v>0.64201470231844249</v>
      </c>
      <c r="U32" s="86">
        <f t="shared" si="7"/>
        <v>0.51681076895913158</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投入係数表!L33</f>
        <v>5.2389545375167352E-4</v>
      </c>
      <c r="E33" s="77">
        <f t="shared" si="0"/>
        <v>5.2389545375167351E-2</v>
      </c>
      <c r="F33" s="76">
        <f>分析係数表!C36</f>
        <v>0.87819146249052793</v>
      </c>
      <c r="G33" s="77">
        <f t="shared" si="1"/>
        <v>4.6008051472232088E-2</v>
      </c>
      <c r="H33" s="77">
        <v>0.15029702799653544</v>
      </c>
      <c r="I33" s="77">
        <f t="shared" si="2"/>
        <v>0.15029702799653544</v>
      </c>
      <c r="J33" s="76">
        <f>分析係数表!G36</f>
        <v>4.4874661895938493E-2</v>
      </c>
      <c r="K33" s="78">
        <f t="shared" si="3"/>
        <v>6.7445283153089296E-3</v>
      </c>
      <c r="L33" s="79"/>
      <c r="M33" s="80"/>
      <c r="N33" s="81">
        <f>分析係数表!H36</f>
        <v>0.18774661640714413</v>
      </c>
      <c r="O33" s="82">
        <f t="shared" si="4"/>
        <v>2.8987897607090756</v>
      </c>
      <c r="P33" s="76">
        <f>分析係数表!C36</f>
        <v>0.87819146249052793</v>
      </c>
      <c r="Q33" s="82">
        <f t="shared" si="5"/>
        <v>2.5456924194096704</v>
      </c>
      <c r="R33" s="83">
        <v>2.6682959605204966</v>
      </c>
      <c r="S33" s="84">
        <f t="shared" si="6"/>
        <v>2.818592988517032</v>
      </c>
      <c r="T33" s="85">
        <f>分析係数表!F36</f>
        <v>0.85371541754520475</v>
      </c>
      <c r="U33" s="86">
        <f t="shared" si="7"/>
        <v>2.4062762900818044</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投入係数表!L34</f>
        <v>1.7113918155888003E-2</v>
      </c>
      <c r="E34" s="77">
        <f t="shared" si="0"/>
        <v>1.7113918155888004</v>
      </c>
      <c r="F34" s="76">
        <f>分析係数表!C37</f>
        <v>0.51844868831853386</v>
      </c>
      <c r="G34" s="77">
        <f t="shared" si="1"/>
        <v>0.88726884199108769</v>
      </c>
      <c r="H34" s="77">
        <v>1.0327144500266312</v>
      </c>
      <c r="I34" s="77">
        <f t="shared" si="2"/>
        <v>1.0327144500266312</v>
      </c>
      <c r="J34" s="76">
        <f>分析係数表!G37</f>
        <v>0.40787398349003462</v>
      </c>
      <c r="K34" s="78">
        <f t="shared" si="3"/>
        <v>0.42121735654008235</v>
      </c>
      <c r="L34" s="79"/>
      <c r="M34" s="80"/>
      <c r="N34" s="81">
        <f>分析係数表!H37</f>
        <v>4.7856445363769047E-2</v>
      </c>
      <c r="O34" s="82">
        <f t="shared" si="4"/>
        <v>0.7388989290948853</v>
      </c>
      <c r="P34" s="76">
        <f>分析係数表!C37</f>
        <v>0.51844868831853386</v>
      </c>
      <c r="Q34" s="82">
        <f t="shared" si="5"/>
        <v>0.38308118058921264</v>
      </c>
      <c r="R34" s="83">
        <v>0.4626711939165718</v>
      </c>
      <c r="S34" s="84">
        <f t="shared" si="6"/>
        <v>1.4953856439432029</v>
      </c>
      <c r="T34" s="85">
        <f>分析係数表!F37</f>
        <v>0.62993916303078723</v>
      </c>
      <c r="U34" s="86">
        <f t="shared" si="7"/>
        <v>0.94200198095383603</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投入係数表!L35</f>
        <v>3.4926363583444903E-3</v>
      </c>
      <c r="E35" s="77">
        <f t="shared" si="0"/>
        <v>0.34926363583444903</v>
      </c>
      <c r="F35" s="76">
        <f>分析係数表!C38</f>
        <v>4.0466683025854988E-2</v>
      </c>
      <c r="G35" s="77">
        <f t="shared" si="1"/>
        <v>1.4133540843770297E-2</v>
      </c>
      <c r="H35" s="77">
        <v>2.2476791489665193E-2</v>
      </c>
      <c r="I35" s="77">
        <f t="shared" si="2"/>
        <v>2.2476791489665193E-2</v>
      </c>
      <c r="J35" s="76">
        <f>分析係数表!G38</f>
        <v>0.23169218038891187</v>
      </c>
      <c r="K35" s="78">
        <f t="shared" si="3"/>
        <v>5.2076968283874675E-3</v>
      </c>
      <c r="L35" s="79"/>
      <c r="M35" s="80"/>
      <c r="N35" s="81">
        <f>分析係数表!H38</f>
        <v>4.3698484864393788E-2</v>
      </c>
      <c r="O35" s="82">
        <f t="shared" si="4"/>
        <v>0.67470041754949617</v>
      </c>
      <c r="P35" s="76">
        <f>分析係数表!C38</f>
        <v>4.0466683025854988E-2</v>
      </c>
      <c r="Q35" s="82">
        <f t="shared" si="5"/>
        <v>2.7302887934387468E-2</v>
      </c>
      <c r="R35" s="83">
        <v>3.3931396623099547E-2</v>
      </c>
      <c r="S35" s="84">
        <f t="shared" si="6"/>
        <v>5.640818811276474E-2</v>
      </c>
      <c r="T35" s="85">
        <f>分析係数表!F38</f>
        <v>0.47745138601572196</v>
      </c>
      <c r="U35" s="86">
        <f t="shared" si="7"/>
        <v>2.6932167597075098E-2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投入係数表!L36</f>
        <v>0</v>
      </c>
      <c r="E36" s="77">
        <f t="shared" si="0"/>
        <v>0</v>
      </c>
      <c r="F36" s="76">
        <f>分析係数表!C39</f>
        <v>1</v>
      </c>
      <c r="G36" s="77">
        <f t="shared" si="1"/>
        <v>0</v>
      </c>
      <c r="H36" s="77">
        <v>8.710979326015408E-3</v>
      </c>
      <c r="I36" s="77">
        <f t="shared" si="2"/>
        <v>8.710979326015408E-3</v>
      </c>
      <c r="J36" s="76">
        <f>分析係数表!G39</f>
        <v>0.35155763393872286</v>
      </c>
      <c r="K36" s="78">
        <f t="shared" si="3"/>
        <v>3.0624112811431076E-3</v>
      </c>
      <c r="L36" s="79"/>
      <c r="M36" s="80"/>
      <c r="N36" s="81">
        <f>分析係数表!H39</f>
        <v>3.8093638110437951E-3</v>
      </c>
      <c r="O36" s="82">
        <f t="shared" si="4"/>
        <v>5.8816212092593877E-2</v>
      </c>
      <c r="P36" s="76">
        <f>分析係数表!C39</f>
        <v>1</v>
      </c>
      <c r="Q36" s="82">
        <f t="shared" si="5"/>
        <v>5.8816212092593877E-2</v>
      </c>
      <c r="R36" s="83">
        <v>7.3345978101189327E-2</v>
      </c>
      <c r="S36" s="84">
        <f t="shared" si="6"/>
        <v>8.205695742720473E-2</v>
      </c>
      <c r="T36" s="85">
        <f>分析係数表!F39</f>
        <v>0.70231445322154884</v>
      </c>
      <c r="U36" s="86">
        <f t="shared" si="7"/>
        <v>5.7629787188511201E-2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投入係数表!L37</f>
        <v>1.1642121194481634E-4</v>
      </c>
      <c r="E37" s="77">
        <f t="shared" si="0"/>
        <v>1.1642121194481634E-2</v>
      </c>
      <c r="F37" s="76">
        <f>分析係数表!C40</f>
        <v>0.93645125291670894</v>
      </c>
      <c r="G37" s="77">
        <f t="shared" si="1"/>
        <v>1.0902278979180498E-2</v>
      </c>
      <c r="H37" s="77">
        <v>1.2155554546391787E-2</v>
      </c>
      <c r="I37" s="77">
        <f t="shared" si="2"/>
        <v>1.2155554546391787E-2</v>
      </c>
      <c r="J37" s="76">
        <f>分析係数表!G40</f>
        <v>0.5322000781555295</v>
      </c>
      <c r="K37" s="78">
        <f t="shared" si="3"/>
        <v>6.4691870796135106E-3</v>
      </c>
      <c r="L37" s="79"/>
      <c r="M37" s="80"/>
      <c r="N37" s="81">
        <f>分析係数表!H40</f>
        <v>3.4185575237035248E-2</v>
      </c>
      <c r="O37" s="82">
        <f t="shared" si="4"/>
        <v>0.52782200477140895</v>
      </c>
      <c r="P37" s="76">
        <f>分析係数表!C40</f>
        <v>0.93645125291670894</v>
      </c>
      <c r="Q37" s="82">
        <f t="shared" si="5"/>
        <v>0.49427957768519504</v>
      </c>
      <c r="R37" s="83">
        <v>0.4951193604491318</v>
      </c>
      <c r="S37" s="84">
        <f t="shared" si="6"/>
        <v>0.50727491499552357</v>
      </c>
      <c r="T37" s="85">
        <f>分析係数表!F40</f>
        <v>0.72698319656115673</v>
      </c>
      <c r="U37" s="86">
        <f t="shared" si="7"/>
        <v>0.36878033923873477</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投入係数表!L38</f>
        <v>0</v>
      </c>
      <c r="E38" s="77">
        <f t="shared" si="0"/>
        <v>0</v>
      </c>
      <c r="F38" s="76">
        <f>分析係数表!C41</f>
        <v>0.75829086289227354</v>
      </c>
      <c r="G38" s="77">
        <f t="shared" si="1"/>
        <v>0</v>
      </c>
      <c r="H38" s="77">
        <v>1.8879318726855603E-3</v>
      </c>
      <c r="I38" s="77">
        <f t="shared" si="2"/>
        <v>1.8879318726855603E-3</v>
      </c>
      <c r="J38" s="76">
        <f>分析係数表!G41</f>
        <v>0.44682169065091015</v>
      </c>
      <c r="K38" s="78">
        <f t="shared" si="3"/>
        <v>8.4356891118710098E-4</v>
      </c>
      <c r="L38" s="79"/>
      <c r="M38" s="80"/>
      <c r="N38" s="81">
        <f>分析係数表!H41</f>
        <v>5.4536481903421918E-2</v>
      </c>
      <c r="O38" s="82">
        <f t="shared" si="4"/>
        <v>0.84203805294634126</v>
      </c>
      <c r="P38" s="76">
        <f>分析係数表!C41</f>
        <v>0.75829086289227354</v>
      </c>
      <c r="Q38" s="82">
        <f t="shared" si="5"/>
        <v>0.63850976175681107</v>
      </c>
      <c r="R38" s="83">
        <v>0.64965564781010954</v>
      </c>
      <c r="S38" s="84">
        <f t="shared" si="6"/>
        <v>0.65154357968279508</v>
      </c>
      <c r="T38" s="85">
        <f>分析係数表!F41</f>
        <v>0.55047809650878365</v>
      </c>
      <c r="U38" s="86">
        <f t="shared" si="7"/>
        <v>0.35866046953630404</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投入係数表!L39</f>
        <v>2.9105302986204084E-4</v>
      </c>
      <c r="E39" s="77">
        <f>$C$14*D39</f>
        <v>2.9105302986204083E-2</v>
      </c>
      <c r="F39" s="76">
        <f>分析係数表!C42</f>
        <v>0.17334729285073291</v>
      </c>
      <c r="G39" s="77">
        <f>E39*F39</f>
        <v>5.0453254802588308E-3</v>
      </c>
      <c r="H39" s="77">
        <v>6.4926860324557665E-3</v>
      </c>
      <c r="I39" s="77">
        <f>C39+H39</f>
        <v>6.4926860324557665E-3</v>
      </c>
      <c r="J39" s="76">
        <f>分析係数表!G42</f>
        <v>0.48544520547945208</v>
      </c>
      <c r="K39" s="78">
        <f>I39*J39</f>
        <v>3.1518433051390582E-3</v>
      </c>
      <c r="L39" s="79"/>
      <c r="M39" s="80"/>
      <c r="N39" s="81">
        <f>分析係数表!H42</f>
        <v>1.188798706412289E-2</v>
      </c>
      <c r="O39" s="82">
        <f t="shared" si="4"/>
        <v>0.18354938073658983</v>
      </c>
      <c r="P39" s="76">
        <f>分析係数表!C42</f>
        <v>0.17334729285073291</v>
      </c>
      <c r="Q39" s="82">
        <f>O39*P39</f>
        <v>3.181778825511631E-2</v>
      </c>
      <c r="R39" s="83">
        <v>3.34358116078559E-2</v>
      </c>
      <c r="S39" s="84">
        <f>I39+R39</f>
        <v>3.9928497640311665E-2</v>
      </c>
      <c r="T39" s="85">
        <f>分析係数表!F42</f>
        <v>0.55565068493150682</v>
      </c>
      <c r="U39" s="86">
        <f t="shared" si="7"/>
        <v>2.2186297062125229E-2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投入係数表!L40</f>
        <v>3.609057570289307E-2</v>
      </c>
      <c r="E40" s="77">
        <f>$C$14*D40</f>
        <v>3.6090575702893068</v>
      </c>
      <c r="F40" s="76">
        <f>分析係数表!C43</f>
        <v>0.30653454239506406</v>
      </c>
      <c r="G40" s="77">
        <f>E40*F40</f>
        <v>1.1063008107860743</v>
      </c>
      <c r="H40" s="77">
        <v>1.3464143348067634</v>
      </c>
      <c r="I40" s="77">
        <f>C40+H40</f>
        <v>1.3464143348067634</v>
      </c>
      <c r="J40" s="76">
        <f>分析係数表!G43</f>
        <v>0.32328917028178372</v>
      </c>
      <c r="K40" s="78">
        <f>I40*J40</f>
        <v>0.43528117315517828</v>
      </c>
      <c r="L40" s="79"/>
      <c r="M40" s="80"/>
      <c r="N40" s="81">
        <f>分析係数表!H43</f>
        <v>3.3255284074801286E-2</v>
      </c>
      <c r="O40" s="82">
        <f t="shared" si="4"/>
        <v>0.51345839840039498</v>
      </c>
      <c r="P40" s="76">
        <f>分析係数表!C43</f>
        <v>0.30653454239506406</v>
      </c>
      <c r="Q40" s="82">
        <f>O40*P40</f>
        <v>0.15739273519256758</v>
      </c>
      <c r="R40" s="83">
        <v>0.29727364008440571</v>
      </c>
      <c r="S40" s="84">
        <f>I40+R40</f>
        <v>1.643687974891169</v>
      </c>
      <c r="T40" s="85">
        <f>分析係数表!F43</f>
        <v>0.5899871028256537</v>
      </c>
      <c r="U40" s="86">
        <f t="shared" si="7"/>
        <v>0.96975470625540661</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投入係数表!L41</f>
        <v>1.1642121194481634E-4</v>
      </c>
      <c r="E41" s="77">
        <f>$C$14*D41</f>
        <v>1.1642121194481634E-2</v>
      </c>
      <c r="F41" s="76">
        <f>分析係数表!C44</f>
        <v>0.56999532308435041</v>
      </c>
      <c r="G41" s="77">
        <f>E41*F41</f>
        <v>6.6359546316357224E-3</v>
      </c>
      <c r="H41" s="77">
        <v>9.8504494139809509E-3</v>
      </c>
      <c r="I41" s="77">
        <f>C41+H41</f>
        <v>9.8504494139809509E-3</v>
      </c>
      <c r="J41" s="76">
        <f>分析係数表!G44</f>
        <v>0.26801390783179974</v>
      </c>
      <c r="K41" s="78">
        <f>I41*J41</f>
        <v>2.6400574413404962E-3</v>
      </c>
      <c r="L41" s="79"/>
      <c r="M41" s="80"/>
      <c r="N41" s="81">
        <f>分析係数表!H44</f>
        <v>0.11320362456556662</v>
      </c>
      <c r="O41" s="82">
        <f t="shared" si="4"/>
        <v>1.7478531120592382</v>
      </c>
      <c r="P41" s="76">
        <f>分析係数表!C44</f>
        <v>0.56999532308435041</v>
      </c>
      <c r="Q41" s="82">
        <f>O41*P41</f>
        <v>0.99626809931219285</v>
      </c>
      <c r="R41" s="83">
        <v>1.0127881027386028</v>
      </c>
      <c r="S41" s="84">
        <f>I41+R41</f>
        <v>1.0226385521525838</v>
      </c>
      <c r="T41" s="85">
        <f>分析係数表!F44</f>
        <v>0.48400791440152141</v>
      </c>
      <c r="U41" s="86">
        <f t="shared" si="7"/>
        <v>0.49496515281396358</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投入係数表!L42</f>
        <v>1.7463181791722453E-4</v>
      </c>
      <c r="E42" s="77">
        <f>$C$14*D42</f>
        <v>1.7463181791722453E-2</v>
      </c>
      <c r="F42" s="76">
        <f>分析係数表!C45</f>
        <v>1</v>
      </c>
      <c r="G42" s="77">
        <f>E42*F42</f>
        <v>1.7463181791722453E-2</v>
      </c>
      <c r="H42" s="77">
        <v>3.6461132352989027E-2</v>
      </c>
      <c r="I42" s="77">
        <f>C42+H42</f>
        <v>3.6461132352989027E-2</v>
      </c>
      <c r="J42" s="76">
        <f>分析係数表!G45</f>
        <v>0</v>
      </c>
      <c r="K42" s="78">
        <f>I42*J42</f>
        <v>0</v>
      </c>
      <c r="L42" s="79"/>
      <c r="M42" s="80"/>
      <c r="N42" s="81">
        <f>分析係数表!H45</f>
        <v>0</v>
      </c>
      <c r="O42" s="82">
        <f t="shared" si="4"/>
        <v>0</v>
      </c>
      <c r="P42" s="76">
        <f>分析係数表!C45</f>
        <v>1</v>
      </c>
      <c r="Q42" s="82">
        <f>O42*P42</f>
        <v>0</v>
      </c>
      <c r="R42" s="83">
        <v>1.9339891937301307E-2</v>
      </c>
      <c r="S42" s="84">
        <f>I42+R42</f>
        <v>5.5801024290290338E-2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1.6881075731998371E-3</v>
      </c>
      <c r="E43" s="77">
        <f>$C$14*D43</f>
        <v>0.16881075731998371</v>
      </c>
      <c r="F43" s="76">
        <f>分析係数表!C46</f>
        <v>0.19592142404516388</v>
      </c>
      <c r="G43" s="77">
        <f>E43*F43</f>
        <v>3.307364396827378E-2</v>
      </c>
      <c r="H43" s="77">
        <v>4.596862000369431E-2</v>
      </c>
      <c r="I43" s="77">
        <f>C43+H43</f>
        <v>4.596862000369431E-2</v>
      </c>
      <c r="J43" s="76">
        <f>分析係数表!G46</f>
        <v>9.3869169844529188E-3</v>
      </c>
      <c r="K43" s="78">
        <f>I43*J43</f>
        <v>4.315036198645403E-4</v>
      </c>
      <c r="L43" s="79"/>
      <c r="M43" s="80"/>
      <c r="N43" s="81">
        <f>分析係数表!H46</f>
        <v>2.2224088871155723E-2</v>
      </c>
      <c r="O43" s="82">
        <f t="shared" si="4"/>
        <v>0.34313780186103693</v>
      </c>
      <c r="P43" s="76">
        <f>分析係数表!C46</f>
        <v>0.19592142404516388</v>
      </c>
      <c r="Q43" s="82">
        <f>O43*P43</f>
        <v>6.7228046784341647E-2</v>
      </c>
      <c r="R43" s="83">
        <v>7.6674879757433326E-2</v>
      </c>
      <c r="S43" s="84">
        <f>I43+R43</f>
        <v>0.12264349976112764</v>
      </c>
      <c r="T43" s="85">
        <f>分析係数表!F46</f>
        <v>0.31358169551188031</v>
      </c>
      <c r="U43" s="86">
        <f t="shared" si="7"/>
        <v>3.8458756598605294E-2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投入係数表!L44</f>
        <v>0.65952616566738465</v>
      </c>
      <c r="E44" s="91">
        <f>SUM(E5:E43)</f>
        <v>65.95261656673847</v>
      </c>
      <c r="F44" s="92">
        <f>分析係数表!C47</f>
        <v>0.45265703952364433</v>
      </c>
      <c r="G44" s="91">
        <f>SUM(G5:G43)</f>
        <v>10.209686375315794</v>
      </c>
      <c r="H44" s="91">
        <f>SUM(H5:H43)</f>
        <v>11.417362510633675</v>
      </c>
      <c r="I44" s="91">
        <f>SUM(I5:I43)</f>
        <v>111.41736251063367</v>
      </c>
      <c r="J44" s="92">
        <f>分析係数表!G47</f>
        <v>0.23980744030503759</v>
      </c>
      <c r="K44" s="93">
        <f>SUM(K5:K43)</f>
        <v>24.611961972560277</v>
      </c>
      <c r="L44" s="94">
        <f>最終需要_まとめ!$L$33</f>
        <v>0.62733333333333341</v>
      </c>
      <c r="M44" s="91">
        <f>K44*L44</f>
        <v>15.439904144119483</v>
      </c>
      <c r="N44" s="95">
        <f>分析係数表!H47</f>
        <v>1</v>
      </c>
      <c r="O44" s="96">
        <f>SUM(O5:O43)</f>
        <v>15.439904144119483</v>
      </c>
      <c r="P44" s="92">
        <f>分析係数表!C47</f>
        <v>0.45265703952364433</v>
      </c>
      <c r="Q44" s="96">
        <f>SUM(Q5:Q43)</f>
        <v>7.5251992720598331</v>
      </c>
      <c r="R44" s="91">
        <f>SUM(R5:R43)</f>
        <v>8.3833188828579797</v>
      </c>
      <c r="S44" s="97">
        <f>SUM(S5:S43)</f>
        <v>119.80068139349164</v>
      </c>
      <c r="T44" s="98">
        <f>分析係数表!F47</f>
        <v>0.49576236686958514</v>
      </c>
      <c r="U44" s="99">
        <f>SUM(U5:U43)</f>
        <v>43.519462920840724</v>
      </c>
      <c r="V44" s="100">
        <f>分析係数表!D47</f>
        <v>6.8132090397126518E-2</v>
      </c>
      <c r="W44" s="164">
        <f>SUM(W5:W43)</f>
        <v>7</v>
      </c>
      <c r="X44" s="92">
        <f>分析係数表!E47</f>
        <v>5.7986453629434859E-2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2.4832381425378696E-4</v>
      </c>
      <c r="E5" s="77">
        <f t="shared" ref="E5:E38" si="0">$C$15*D5</f>
        <v>2.4832381425378695E-2</v>
      </c>
      <c r="F5" s="76">
        <f>分析係数表!C8</f>
        <v>1.4618360363041205E-2</v>
      </c>
      <c r="G5" s="77">
        <f t="shared" ref="G5:G38" si="1">E5*F5</f>
        <v>3.6300870034867657E-4</v>
      </c>
      <c r="H5" s="77">
        <f t="array" ref="H5:H43">MMULT(逆行列係数!C5:AO43,'11'!G5:G43)</f>
        <v>4.1341138603596511E-4</v>
      </c>
      <c r="I5" s="77">
        <f t="shared" ref="I5:I38" si="2">C5+H5</f>
        <v>4.1341138603596511E-4</v>
      </c>
      <c r="J5" s="76">
        <f>分析係数表!G8</f>
        <v>0.12073170731707317</v>
      </c>
      <c r="K5" s="78">
        <f t="shared" ref="K5:K38" si="3">I5*J5</f>
        <v>4.9911862460439685E-5</v>
      </c>
      <c r="L5" s="79" t="s">
        <v>183</v>
      </c>
      <c r="M5" s="80" t="s">
        <v>183</v>
      </c>
      <c r="N5" s="81">
        <f>分析係数表!H8</f>
        <v>1.0812797278425854E-2</v>
      </c>
      <c r="O5" s="82">
        <f t="shared" ref="O5:O43" si="4">$M$44*N5</f>
        <v>0.17052127422015365</v>
      </c>
      <c r="P5" s="76">
        <f>分析係数表!C8</f>
        <v>1.4618360363041205E-2</v>
      </c>
      <c r="Q5" s="82">
        <f t="shared" ref="Q5:Q38" si="5">O5*P5</f>
        <v>2.4927414361151741E-3</v>
      </c>
      <c r="R5" s="83">
        <f t="array" ref="R5:R43">MMULT(逆行列係数!C5:AO43,'11'!Q5:Q43)</f>
        <v>3.5285086957742391E-3</v>
      </c>
      <c r="S5" s="84">
        <f t="shared" ref="S5:S38" si="6">I5+R5</f>
        <v>3.9419200818102042E-3</v>
      </c>
      <c r="T5" s="85">
        <f>分析係数表!F8</f>
        <v>0.45487804878048782</v>
      </c>
      <c r="U5" s="86">
        <f t="shared" ref="U5:U43" si="7">S5*T5</f>
        <v>1.7930929152624466E-3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投入係数表!M6</f>
        <v>0</v>
      </c>
      <c r="E6" s="77">
        <f t="shared" si="0"/>
        <v>0</v>
      </c>
      <c r="F6" s="76">
        <f>分析係数表!C9</f>
        <v>8.6715867158671633E-2</v>
      </c>
      <c r="G6" s="77">
        <f t="shared" si="1"/>
        <v>0</v>
      </c>
      <c r="H6" s="77">
        <v>2.1231626561745505E-4</v>
      </c>
      <c r="I6" s="77">
        <f t="shared" si="2"/>
        <v>2.1231626561745505E-4</v>
      </c>
      <c r="J6" s="76">
        <f>分析係数表!G9</f>
        <v>0.23529411764705882</v>
      </c>
      <c r="K6" s="78">
        <f t="shared" si="3"/>
        <v>4.9956768380577658E-5</v>
      </c>
      <c r="L6" s="79"/>
      <c r="M6" s="80"/>
      <c r="N6" s="81">
        <f>分析係数表!H9</f>
        <v>5.7539453375192939E-4</v>
      </c>
      <c r="O6" s="82">
        <f t="shared" si="4"/>
        <v>9.07415597908761E-3</v>
      </c>
      <c r="P6" s="76">
        <f>分析係数表!C9</f>
        <v>8.6715867158671633E-2</v>
      </c>
      <c r="Q6" s="82">
        <f t="shared" si="5"/>
        <v>7.8687330445962711E-4</v>
      </c>
      <c r="R6" s="83">
        <v>9.3395393499752424E-4</v>
      </c>
      <c r="S6" s="84">
        <f t="shared" si="6"/>
        <v>1.1462702006149793E-3</v>
      </c>
      <c r="T6" s="85">
        <f>分析係数表!F9</f>
        <v>0.68627450980392157</v>
      </c>
      <c r="U6" s="86">
        <f t="shared" si="7"/>
        <v>7.8665602002988774E-4</v>
      </c>
      <c r="V6" s="87">
        <f>分析係数表!D9</f>
        <v>9.8039215686274508E-2</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5.1169590643275198E-3</v>
      </c>
      <c r="G7" s="77">
        <f t="shared" si="1"/>
        <v>0</v>
      </c>
      <c r="H7" s="77">
        <v>6.8211994698989354E-6</v>
      </c>
      <c r="I7" s="77">
        <f t="shared" si="2"/>
        <v>6.8211994698989354E-6</v>
      </c>
      <c r="J7" s="76">
        <f>分析係数表!G10</f>
        <v>0.19230769230769232</v>
      </c>
      <c r="K7" s="78">
        <f t="shared" si="3"/>
        <v>1.3117691288267185E-6</v>
      </c>
      <c r="L7" s="79"/>
      <c r="M7" s="80"/>
      <c r="N7" s="81">
        <f>分析係数表!H10</f>
        <v>1.0751897856970359E-3</v>
      </c>
      <c r="O7" s="82">
        <f t="shared" si="4"/>
        <v>1.6956087085010424E-2</v>
      </c>
      <c r="P7" s="76">
        <f>分析係数表!C10</f>
        <v>5.1169590643275198E-3</v>
      </c>
      <c r="Q7" s="82">
        <f t="shared" si="5"/>
        <v>8.6763603505170882E-5</v>
      </c>
      <c r="R7" s="83">
        <v>1.5148550379189324E-4</v>
      </c>
      <c r="S7" s="84">
        <f t="shared" si="6"/>
        <v>1.5830670326179218E-4</v>
      </c>
      <c r="T7" s="85">
        <f>分析係数表!F10</f>
        <v>0.57692307692307687</v>
      </c>
      <c r="U7" s="86">
        <f t="shared" si="7"/>
        <v>9.133079034334163E-5</v>
      </c>
      <c r="V7" s="87">
        <f>分析係数表!D10</f>
        <v>0</v>
      </c>
      <c r="W7" s="167">
        <f t="shared" si="8"/>
        <v>0</v>
      </c>
      <c r="X7" s="76">
        <f>分析係数表!E10</f>
        <v>0</v>
      </c>
      <c r="Y7" s="166">
        <f t="shared" si="9"/>
        <v>0</v>
      </c>
    </row>
    <row r="8" spans="1:25" x14ac:dyDescent="0.2">
      <c r="A8" s="6" t="s">
        <v>222</v>
      </c>
      <c r="B8" s="5" t="s">
        <v>27</v>
      </c>
      <c r="C8" s="90"/>
      <c r="D8" s="76">
        <f>投入係数表!M8</f>
        <v>6.8785696548298983E-2</v>
      </c>
      <c r="E8" s="77">
        <f t="shared" si="0"/>
        <v>6.8785696548298985</v>
      </c>
      <c r="F8" s="76">
        <f>分析係数表!C11</f>
        <v>1.5386032798968108E-2</v>
      </c>
      <c r="G8" s="77">
        <f t="shared" si="1"/>
        <v>0.10583389831919955</v>
      </c>
      <c r="H8" s="77">
        <v>0.11007203560053845</v>
      </c>
      <c r="I8" s="77">
        <f t="shared" si="2"/>
        <v>0.11007203560053845</v>
      </c>
      <c r="J8" s="76">
        <f>分析係数表!G11</f>
        <v>0.34285714285714286</v>
      </c>
      <c r="K8" s="78">
        <f t="shared" si="3"/>
        <v>3.7738983634470327E-2</v>
      </c>
      <c r="L8" s="79"/>
      <c r="M8" s="80"/>
      <c r="N8" s="81">
        <f>分析係数表!H11</f>
        <v>-2.0999800501895233E-5</v>
      </c>
      <c r="O8" s="82">
        <f t="shared" si="4"/>
        <v>-3.311735758791099E-4</v>
      </c>
      <c r="P8" s="76">
        <f>分析係数表!C11</f>
        <v>1.5386032798968108E-2</v>
      </c>
      <c r="Q8" s="82">
        <f t="shared" si="5"/>
        <v>-5.0954475006275382E-6</v>
      </c>
      <c r="R8" s="83">
        <v>2.7204194310858064E-4</v>
      </c>
      <c r="S8" s="84">
        <f t="shared" si="6"/>
        <v>0.11034407754364703</v>
      </c>
      <c r="T8" s="85">
        <f>分析係数表!F11</f>
        <v>0.5591836734693878</v>
      </c>
      <c r="U8" s="86">
        <f t="shared" si="7"/>
        <v>6.1702606626447526E-2</v>
      </c>
      <c r="V8" s="87">
        <f>分析係数表!D11</f>
        <v>0</v>
      </c>
      <c r="W8" s="167">
        <f t="shared" si="8"/>
        <v>0</v>
      </c>
      <c r="X8" s="76">
        <f>分析係数表!E11</f>
        <v>0</v>
      </c>
      <c r="Y8" s="166">
        <f t="shared" si="9"/>
        <v>0</v>
      </c>
    </row>
    <row r="9" spans="1:25" x14ac:dyDescent="0.2">
      <c r="A9" s="6" t="s">
        <v>223</v>
      </c>
      <c r="B9" s="5" t="s">
        <v>191</v>
      </c>
      <c r="C9" s="90"/>
      <c r="D9" s="76">
        <f>投入係数表!M9</f>
        <v>4.9664762850757391E-4</v>
      </c>
      <c r="E9" s="77">
        <f t="shared" si="0"/>
        <v>4.9664762850757389E-2</v>
      </c>
      <c r="F9" s="76">
        <f>分析係数表!C12</f>
        <v>0.16460779895554434</v>
      </c>
      <c r="G9" s="77">
        <f t="shared" si="1"/>
        <v>8.1752072985122586E-3</v>
      </c>
      <c r="H9" s="77">
        <v>8.9970102278938962E-3</v>
      </c>
      <c r="I9" s="77">
        <f t="shared" si="2"/>
        <v>8.9970102278938962E-3</v>
      </c>
      <c r="J9" s="76">
        <f>分析係数表!G12</f>
        <v>0.13343519440833349</v>
      </c>
      <c r="K9" s="78">
        <f t="shared" si="3"/>
        <v>1.2005178088527867E-3</v>
      </c>
      <c r="L9" s="79"/>
      <c r="M9" s="80"/>
      <c r="N9" s="81">
        <f>分析係数表!H12</f>
        <v>9.0250842616995133E-2</v>
      </c>
      <c r="O9" s="82">
        <f t="shared" si="4"/>
        <v>1.4232846770556504</v>
      </c>
      <c r="P9" s="76">
        <f>分析係数表!C12</f>
        <v>0.16460779895554434</v>
      </c>
      <c r="Q9" s="82">
        <f t="shared" si="5"/>
        <v>0.23428375797728335</v>
      </c>
      <c r="R9" s="83">
        <v>0.27214426114784618</v>
      </c>
      <c r="S9" s="84">
        <f t="shared" si="6"/>
        <v>0.28114127137574008</v>
      </c>
      <c r="T9" s="85">
        <f>分析係数表!F12</f>
        <v>0.36075703601154802</v>
      </c>
      <c r="U9" s="86">
        <f t="shared" si="7"/>
        <v>0.10142369176203025</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投入係数表!M10</f>
        <v>3.2282095852992302E-3</v>
      </c>
      <c r="E10" s="77">
        <f t="shared" si="0"/>
        <v>0.32282095852992304</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0.22559543988884964</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投入係数表!M11</f>
        <v>2.0859200397318103E-2</v>
      </c>
      <c r="E11" s="77">
        <f t="shared" si="0"/>
        <v>2.0859200397318105</v>
      </c>
      <c r="F11" s="76">
        <f>分析係数表!C14</f>
        <v>0.17268980347649487</v>
      </c>
      <c r="G11" s="77">
        <f t="shared" si="1"/>
        <v>0.36021712172896875</v>
      </c>
      <c r="H11" s="77">
        <v>0.42453029711034662</v>
      </c>
      <c r="I11" s="77">
        <f t="shared" si="2"/>
        <v>0.42453029711034662</v>
      </c>
      <c r="J11" s="76">
        <f>分析係数表!G14</f>
        <v>0.183307408127552</v>
      </c>
      <c r="K11" s="78">
        <f t="shared" si="3"/>
        <v>7.7819548434917216E-2</v>
      </c>
      <c r="L11" s="79"/>
      <c r="M11" s="80"/>
      <c r="N11" s="81">
        <f>分析係数表!H14</f>
        <v>1.1717888680057539E-3</v>
      </c>
      <c r="O11" s="82">
        <f t="shared" si="4"/>
        <v>1.8479485534054329E-2</v>
      </c>
      <c r="P11" s="76">
        <f>分析係数表!C14</f>
        <v>0.17268980347649487</v>
      </c>
      <c r="Q11" s="82">
        <f t="shared" si="5"/>
        <v>3.1912187252225721E-3</v>
      </c>
      <c r="R11" s="83">
        <v>1.478404601203054E-2</v>
      </c>
      <c r="S11" s="84">
        <f t="shared" si="6"/>
        <v>0.43931434312237716</v>
      </c>
      <c r="T11" s="85">
        <f>分析係数表!F14</f>
        <v>0.31324129885280966</v>
      </c>
      <c r="U11" s="86">
        <f t="shared" si="7"/>
        <v>0.1376113954443223</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投入係数表!M12</f>
        <v>3.4765333995530175E-2</v>
      </c>
      <c r="E12" s="77">
        <f t="shared" si="0"/>
        <v>3.4765333995530177</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0.13021745003566601</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投入係数表!M13</f>
        <v>2.2845790911348397E-2</v>
      </c>
      <c r="E13" s="77">
        <f t="shared" si="0"/>
        <v>2.2845790911348396</v>
      </c>
      <c r="F13" s="76">
        <f>分析係数表!C16</f>
        <v>4.378703578052201E-2</v>
      </c>
      <c r="G13" s="77">
        <f t="shared" si="1"/>
        <v>0.10003494640695368</v>
      </c>
      <c r="H13" s="77">
        <v>0.11227050602889017</v>
      </c>
      <c r="I13" s="77">
        <f t="shared" si="2"/>
        <v>0.11227050602889017</v>
      </c>
      <c r="J13" s="76">
        <f>分析係数表!G16</f>
        <v>3.3270852858481727E-2</v>
      </c>
      <c r="K13" s="78">
        <f t="shared" si="3"/>
        <v>3.7353354864344906E-3</v>
      </c>
      <c r="L13" s="79"/>
      <c r="M13" s="80"/>
      <c r="N13" s="81">
        <f>分析係数表!H16</f>
        <v>1.6795640441415807E-2</v>
      </c>
      <c r="O13" s="82">
        <f t="shared" si="4"/>
        <v>0.26487262598811206</v>
      </c>
      <c r="P13" s="76">
        <f>分析係数表!C16</f>
        <v>4.378703578052201E-2</v>
      </c>
      <c r="Q13" s="82">
        <f t="shared" si="5"/>
        <v>1.1597987151422287E-2</v>
      </c>
      <c r="R13" s="83">
        <v>1.4023817887955403E-2</v>
      </c>
      <c r="S13" s="84">
        <f t="shared" si="6"/>
        <v>0.12629432391684559</v>
      </c>
      <c r="T13" s="85">
        <f>分析係数表!F16</f>
        <v>0.28912839737582008</v>
      </c>
      <c r="U13" s="86">
        <f t="shared" si="7"/>
        <v>3.6515275471740272E-2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投入係数表!M14</f>
        <v>7.9463620561211826E-3</v>
      </c>
      <c r="E14" s="77">
        <f t="shared" si="0"/>
        <v>0.79463620561211823</v>
      </c>
      <c r="F14" s="76">
        <f>分析係数表!C17</f>
        <v>0.16391620825693176</v>
      </c>
      <c r="G14" s="77">
        <f t="shared" si="1"/>
        <v>0.13025375376761403</v>
      </c>
      <c r="H14" s="77">
        <v>0.15443952974310224</v>
      </c>
      <c r="I14" s="77">
        <f t="shared" si="2"/>
        <v>0.15443952974310224</v>
      </c>
      <c r="J14" s="76">
        <f>分析係数表!G17</f>
        <v>0.21229407998137262</v>
      </c>
      <c r="K14" s="78">
        <f t="shared" si="3"/>
        <v>3.2786597879567725E-2</v>
      </c>
      <c r="L14" s="79"/>
      <c r="M14" s="80"/>
      <c r="N14" s="81">
        <f>分析係数表!H17</f>
        <v>3.0554709730257561E-3</v>
      </c>
      <c r="O14" s="82">
        <f t="shared" si="4"/>
        <v>4.8185755290410484E-2</v>
      </c>
      <c r="P14" s="76">
        <f>分析係数表!C17</f>
        <v>0.16391620825693176</v>
      </c>
      <c r="Q14" s="82">
        <f t="shared" si="5"/>
        <v>7.898426299200477E-3</v>
      </c>
      <c r="R14" s="83">
        <v>1.604587610253104E-2</v>
      </c>
      <c r="S14" s="84">
        <f t="shared" si="6"/>
        <v>0.17048540584563326</v>
      </c>
      <c r="T14" s="85">
        <f>分析係数表!F17</f>
        <v>0.32277781011700329</v>
      </c>
      <c r="U14" s="86">
        <f t="shared" si="7"/>
        <v>5.5028905955762056E-2</v>
      </c>
      <c r="V14" s="87">
        <f>分析係数表!D17</f>
        <v>5.5300075673787766E-2</v>
      </c>
      <c r="W14" s="167">
        <f t="shared" si="8"/>
        <v>0</v>
      </c>
      <c r="X14" s="76">
        <f>分析係数表!E17</f>
        <v>5.4426916584201644E-2</v>
      </c>
      <c r="Y14" s="166">
        <f t="shared" si="9"/>
        <v>0</v>
      </c>
    </row>
    <row r="15" spans="1:25" x14ac:dyDescent="0.2">
      <c r="A15" s="6" t="s">
        <v>3</v>
      </c>
      <c r="B15" s="5" t="s">
        <v>31</v>
      </c>
      <c r="C15" s="75">
        <f>最終需要_まとめ!C16</f>
        <v>100</v>
      </c>
      <c r="D15" s="76">
        <f>投入係数表!M15</f>
        <v>8.6913334988825433E-2</v>
      </c>
      <c r="E15" s="77">
        <f t="shared" si="0"/>
        <v>8.6913334988825426</v>
      </c>
      <c r="F15" s="76">
        <f>分析係数表!C18</f>
        <v>9.9153926079857513E-2</v>
      </c>
      <c r="G15" s="77">
        <f t="shared" si="1"/>
        <v>0.86177983928358903</v>
      </c>
      <c r="H15" s="77">
        <v>0.8741008559517659</v>
      </c>
      <c r="I15" s="77">
        <f t="shared" si="2"/>
        <v>100.87410085595177</v>
      </c>
      <c r="J15" s="76">
        <f>分析係数表!G18</f>
        <v>0.21554507077228707</v>
      </c>
      <c r="K15" s="78">
        <f t="shared" si="3"/>
        <v>21.742915208086949</v>
      </c>
      <c r="L15" s="79"/>
      <c r="M15" s="80"/>
      <c r="N15" s="81">
        <f>分析係数表!H18</f>
        <v>4.4309579058998937E-4</v>
      </c>
      <c r="O15" s="82">
        <f t="shared" si="4"/>
        <v>6.9877624510492177E-3</v>
      </c>
      <c r="P15" s="76">
        <f>分析係数表!C18</f>
        <v>9.9153926079857513E-2</v>
      </c>
      <c r="Q15" s="82">
        <f t="shared" si="5"/>
        <v>6.9286408153493805E-4</v>
      </c>
      <c r="R15" s="83">
        <v>1.6835949035808844E-3</v>
      </c>
      <c r="S15" s="84">
        <f t="shared" si="6"/>
        <v>100.87578445085535</v>
      </c>
      <c r="T15" s="85">
        <f>分析係数表!F18</f>
        <v>0.45865408492674448</v>
      </c>
      <c r="U15" s="86">
        <f t="shared" si="7"/>
        <v>46.267090608574577</v>
      </c>
      <c r="V15" s="87">
        <f>分析係数表!D18</f>
        <v>4.8671467593742239E-2</v>
      </c>
      <c r="W15" s="167">
        <f t="shared" si="8"/>
        <v>5</v>
      </c>
      <c r="X15" s="76">
        <f>分析係数表!E18</f>
        <v>4.544325800844301E-2</v>
      </c>
      <c r="Y15" s="166">
        <f t="shared" si="9"/>
        <v>5</v>
      </c>
    </row>
    <row r="16" spans="1:25" x14ac:dyDescent="0.2">
      <c r="A16" s="6" t="s">
        <v>4</v>
      </c>
      <c r="B16" s="5" t="s">
        <v>32</v>
      </c>
      <c r="C16" s="90"/>
      <c r="D16" s="76">
        <f>投入係数表!M16</f>
        <v>8.443009684628756E-3</v>
      </c>
      <c r="E16" s="77">
        <f t="shared" si="0"/>
        <v>0.84430096846287561</v>
      </c>
      <c r="F16" s="76">
        <f>分析係数表!C19</f>
        <v>0.34885493758536357</v>
      </c>
      <c r="G16" s="77">
        <f t="shared" si="1"/>
        <v>0.29453856165637848</v>
      </c>
      <c r="H16" s="77">
        <v>0.41205078445263249</v>
      </c>
      <c r="I16" s="77">
        <f t="shared" si="2"/>
        <v>0.41205078445263249</v>
      </c>
      <c r="J16" s="76">
        <f>分析係数表!G19</f>
        <v>5.7666214382632294E-2</v>
      </c>
      <c r="K16" s="78">
        <f t="shared" si="3"/>
        <v>2.3761408872777313E-2</v>
      </c>
      <c r="L16" s="79"/>
      <c r="M16" s="80"/>
      <c r="N16" s="81">
        <f>分析係数表!H19</f>
        <v>-1.1339892271023426E-4</v>
      </c>
      <c r="O16" s="82">
        <f t="shared" si="4"/>
        <v>-1.7883373097471933E-3</v>
      </c>
      <c r="P16" s="76">
        <f>分析係数表!C19</f>
        <v>0.34885493758536357</v>
      </c>
      <c r="Q16" s="82">
        <f t="shared" si="5"/>
        <v>-6.2387030057343409E-4</v>
      </c>
      <c r="R16" s="83">
        <v>3.9296588426270679E-3</v>
      </c>
      <c r="S16" s="84">
        <f t="shared" si="6"/>
        <v>0.41598044329525957</v>
      </c>
      <c r="T16" s="85">
        <f>分析係数表!F19</f>
        <v>0.24001206090758329</v>
      </c>
      <c r="U16" s="86">
        <f t="shared" si="7"/>
        <v>9.9840323492545333E-2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投入係数表!M17</f>
        <v>1.0429600198659052E-2</v>
      </c>
      <c r="E17" s="77">
        <f t="shared" si="0"/>
        <v>1.0429600198659053</v>
      </c>
      <c r="F17" s="76">
        <f>分析係数表!C20</f>
        <v>6.1611763739423342E-2</v>
      </c>
      <c r="G17" s="77">
        <f t="shared" si="1"/>
        <v>6.4258606333642429E-2</v>
      </c>
      <c r="H17" s="77">
        <v>6.9175895106344754E-2</v>
      </c>
      <c r="I17" s="77">
        <f t="shared" si="2"/>
        <v>6.9175895106344754E-2</v>
      </c>
      <c r="J17" s="76">
        <f>分析係数表!G20</f>
        <v>9.9807003032809483E-2</v>
      </c>
      <c r="K17" s="78">
        <f t="shared" si="3"/>
        <v>6.9042387726762616E-3</v>
      </c>
      <c r="L17" s="79"/>
      <c r="M17" s="80"/>
      <c r="N17" s="81">
        <f>分析係数表!H20</f>
        <v>5.5019477314965503E-4</v>
      </c>
      <c r="O17" s="82">
        <f t="shared" si="4"/>
        <v>8.676747688032678E-3</v>
      </c>
      <c r="P17" s="76">
        <f>分析係数表!C20</f>
        <v>6.1611763739423342E-2</v>
      </c>
      <c r="Q17" s="82">
        <f t="shared" si="5"/>
        <v>5.3458972858165706E-4</v>
      </c>
      <c r="R17" s="83">
        <v>1.4636064120488205E-3</v>
      </c>
      <c r="S17" s="84">
        <f t="shared" si="6"/>
        <v>7.0639501518393571E-2</v>
      </c>
      <c r="T17" s="85">
        <f>分析係数表!F20</f>
        <v>0.22277364212848083</v>
      </c>
      <c r="U17" s="86">
        <f t="shared" si="7"/>
        <v>1.5736619031392889E-2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投入係数表!M18</f>
        <v>1.1174571641420413E-2</v>
      </c>
      <c r="E18" s="77">
        <f t="shared" si="0"/>
        <v>1.1174571641420412</v>
      </c>
      <c r="F18" s="76">
        <f>分析係数表!C21</f>
        <v>0.26616480709772816</v>
      </c>
      <c r="G18" s="77">
        <f t="shared" si="1"/>
        <v>0.29742777053384073</v>
      </c>
      <c r="H18" s="77">
        <v>0.33117685849227491</v>
      </c>
      <c r="I18" s="77">
        <f t="shared" si="2"/>
        <v>0.33117685849227491</v>
      </c>
      <c r="J18" s="76">
        <f>分析係数表!G21</f>
        <v>0.28515758528748203</v>
      </c>
      <c r="K18" s="78">
        <f t="shared" si="3"/>
        <v>9.4437593270751255E-2</v>
      </c>
      <c r="L18" s="79"/>
      <c r="M18" s="80"/>
      <c r="N18" s="81">
        <f>分析係数表!H21</f>
        <v>9.2609120213357971E-4</v>
      </c>
      <c r="O18" s="82">
        <f t="shared" si="4"/>
        <v>1.4604754696268745E-2</v>
      </c>
      <c r="P18" s="76">
        <f>分析係数表!C21</f>
        <v>0.26616480709772816</v>
      </c>
      <c r="Q18" s="82">
        <f t="shared" si="5"/>
        <v>3.8872717164420102E-3</v>
      </c>
      <c r="R18" s="83">
        <v>1.0574156612391425E-2</v>
      </c>
      <c r="S18" s="84">
        <f t="shared" si="6"/>
        <v>0.34175101510466632</v>
      </c>
      <c r="T18" s="85">
        <f>分析係数表!F21</f>
        <v>0.42568537635878856</v>
      </c>
      <c r="U18" s="86">
        <f t="shared" si="7"/>
        <v>0.14547840948582791</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投入係数表!M19</f>
        <v>2.2349143282840824E-3</v>
      </c>
      <c r="E19" s="77">
        <f t="shared" si="0"/>
        <v>0.22349143282840825</v>
      </c>
      <c r="F19" s="76">
        <f>分析係数表!C22</f>
        <v>6.8073136427566849E-2</v>
      </c>
      <c r="G19" s="77">
        <f t="shared" si="1"/>
        <v>1.5213762797320627E-2</v>
      </c>
      <c r="H19" s="77">
        <v>1.7810319445644592E-2</v>
      </c>
      <c r="I19" s="77">
        <f t="shared" si="2"/>
        <v>1.7810319445644592E-2</v>
      </c>
      <c r="J19" s="76">
        <f>分析係数表!G22</f>
        <v>0.19468102201510526</v>
      </c>
      <c r="K19" s="78">
        <f t="shared" si="3"/>
        <v>3.467331192093592E-3</v>
      </c>
      <c r="L19" s="79"/>
      <c r="M19" s="80"/>
      <c r="N19" s="81">
        <f>分析係数表!H22</f>
        <v>4.4099581053979989E-5</v>
      </c>
      <c r="O19" s="82">
        <f t="shared" si="4"/>
        <v>6.9546450934613072E-4</v>
      </c>
      <c r="P19" s="76">
        <f>分析係数表!C22</f>
        <v>6.8073136427566849E-2</v>
      </c>
      <c r="Q19" s="82">
        <f t="shared" si="5"/>
        <v>4.7342450425249997E-5</v>
      </c>
      <c r="R19" s="83">
        <v>5.0733027463305865E-4</v>
      </c>
      <c r="S19" s="84">
        <f t="shared" si="6"/>
        <v>1.8317649720277652E-2</v>
      </c>
      <c r="T19" s="85">
        <f>分析係数表!F22</f>
        <v>0.41266270287642615</v>
      </c>
      <c r="U19" s="86">
        <f t="shared" si="7"/>
        <v>7.5590108439133868E-3</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投入係数表!M20</f>
        <v>1.4899428855227217E-3</v>
      </c>
      <c r="E20" s="77">
        <f t="shared" si="0"/>
        <v>0.14899428855227217</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3.9740829105493187E-4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投入係数表!M21</f>
        <v>0</v>
      </c>
      <c r="E21" s="77">
        <f t="shared" si="0"/>
        <v>0</v>
      </c>
      <c r="F21" s="76">
        <f>分析係数表!C24</f>
        <v>0.19862660944206012</v>
      </c>
      <c r="G21" s="77">
        <f t="shared" si="1"/>
        <v>0</v>
      </c>
      <c r="H21" s="77">
        <v>3.6960186771974398E-3</v>
      </c>
      <c r="I21" s="77">
        <f t="shared" si="2"/>
        <v>3.6960186771974398E-3</v>
      </c>
      <c r="J21" s="76">
        <f>分析係数表!G24</f>
        <v>0.20794148380355276</v>
      </c>
      <c r="K21" s="78">
        <f t="shared" si="3"/>
        <v>7.6855560790207989E-4</v>
      </c>
      <c r="L21" s="79"/>
      <c r="M21" s="80"/>
      <c r="N21" s="81">
        <f>分析係数表!H24</f>
        <v>3.2549690777937607E-4</v>
      </c>
      <c r="O21" s="82">
        <f t="shared" si="4"/>
        <v>5.1331904261262022E-3</v>
      </c>
      <c r="P21" s="76">
        <f>分析係数表!C24</f>
        <v>0.19862660944206012</v>
      </c>
      <c r="Q21" s="82">
        <f t="shared" si="5"/>
        <v>1.0195882099618913E-3</v>
      </c>
      <c r="R21" s="83">
        <v>3.9756136380936441E-3</v>
      </c>
      <c r="S21" s="84">
        <f t="shared" si="6"/>
        <v>7.6716323152910843E-3</v>
      </c>
      <c r="T21" s="85">
        <f>分析係数表!F24</f>
        <v>0.39132706374085685</v>
      </c>
      <c r="U21" s="86">
        <f t="shared" si="7"/>
        <v>3.0021173480423314E-3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投入係数表!M22</f>
        <v>0</v>
      </c>
      <c r="E22" s="77">
        <f t="shared" si="0"/>
        <v>0</v>
      </c>
      <c r="F22" s="76">
        <f>分析係数表!C25</f>
        <v>0.10815402038505095</v>
      </c>
      <c r="G22" s="77">
        <f t="shared" si="1"/>
        <v>0</v>
      </c>
      <c r="H22" s="77">
        <v>7.1046409145060782E-3</v>
      </c>
      <c r="I22" s="77">
        <f t="shared" si="2"/>
        <v>7.1046409145060782E-3</v>
      </c>
      <c r="J22" s="76">
        <f>分析係数表!G25</f>
        <v>0.19693726937269374</v>
      </c>
      <c r="K22" s="78">
        <f t="shared" si="3"/>
        <v>1.3991685815763447E-3</v>
      </c>
      <c r="L22" s="79"/>
      <c r="M22" s="80"/>
      <c r="N22" s="81">
        <f>分析係数表!H25</f>
        <v>5.1029515219605417E-4</v>
      </c>
      <c r="O22" s="82">
        <f t="shared" si="4"/>
        <v>8.0475178938623701E-3</v>
      </c>
      <c r="P22" s="76">
        <f>分析係数表!C25</f>
        <v>0.10815402038505095</v>
      </c>
      <c r="Q22" s="82">
        <f t="shared" si="5"/>
        <v>8.7037141434185314E-4</v>
      </c>
      <c r="R22" s="83">
        <v>7.3618729512153983E-3</v>
      </c>
      <c r="S22" s="84">
        <f t="shared" si="6"/>
        <v>1.4466513865721477E-2</v>
      </c>
      <c r="T22" s="85">
        <f>分析係数表!F25</f>
        <v>0.3500369003690037</v>
      </c>
      <c r="U22" s="86">
        <f t="shared" si="7"/>
        <v>5.0638136727023594E-3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投入係数表!M23</f>
        <v>0</v>
      </c>
      <c r="E23" s="77">
        <f t="shared" si="0"/>
        <v>0</v>
      </c>
      <c r="F23" s="76">
        <f>分析係数表!C26</f>
        <v>0.27743634767339775</v>
      </c>
      <c r="G23" s="77">
        <f t="shared" si="1"/>
        <v>0</v>
      </c>
      <c r="H23" s="77">
        <v>8.6931905872245797E-3</v>
      </c>
      <c r="I23" s="77">
        <f t="shared" si="2"/>
        <v>8.6931905872245797E-3</v>
      </c>
      <c r="J23" s="76">
        <f>分析係数表!G26</f>
        <v>0.19644944793245292</v>
      </c>
      <c r="K23" s="78">
        <f t="shared" si="3"/>
        <v>1.707772491631865E-3</v>
      </c>
      <c r="L23" s="79"/>
      <c r="M23" s="80"/>
      <c r="N23" s="81">
        <f>分析係数表!H26</f>
        <v>1.0285702285828285E-2</v>
      </c>
      <c r="O23" s="82">
        <f t="shared" si="4"/>
        <v>0.16220881746558802</v>
      </c>
      <c r="P23" s="76">
        <f>分析係数表!C26</f>
        <v>0.27743634767339775</v>
      </c>
      <c r="Q23" s="82">
        <f t="shared" si="5"/>
        <v>4.5002621878073593E-2</v>
      </c>
      <c r="R23" s="83">
        <v>4.9213176810720689E-2</v>
      </c>
      <c r="S23" s="84">
        <f t="shared" si="6"/>
        <v>5.7906367397945267E-2</v>
      </c>
      <c r="T23" s="85">
        <f>分析係数表!F26</f>
        <v>0.33444468499675256</v>
      </c>
      <c r="U23" s="86">
        <f t="shared" si="7"/>
        <v>1.9366476803712028E-2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投入係数表!M24</f>
        <v>0</v>
      </c>
      <c r="E24" s="77">
        <f t="shared" si="0"/>
        <v>0</v>
      </c>
      <c r="F24" s="76">
        <f>分析係数表!C27</f>
        <v>0.68206432556613061</v>
      </c>
      <c r="G24" s="77">
        <f t="shared" si="1"/>
        <v>0</v>
      </c>
      <c r="H24" s="77">
        <v>4.1261445715696041E-3</v>
      </c>
      <c r="I24" s="77">
        <f t="shared" si="2"/>
        <v>4.1261445715696041E-3</v>
      </c>
      <c r="J24" s="76">
        <f>分析係数表!G27</f>
        <v>0.17097786061735692</v>
      </c>
      <c r="K24" s="78">
        <f t="shared" si="3"/>
        <v>7.0547937144489173E-4</v>
      </c>
      <c r="L24" s="79"/>
      <c r="M24" s="80"/>
      <c r="N24" s="81">
        <f>分析係数表!H27</f>
        <v>1.1068994844548976E-2</v>
      </c>
      <c r="O24" s="82">
        <f t="shared" si="4"/>
        <v>0.1745615918458788</v>
      </c>
      <c r="P24" s="76">
        <f>分析係数表!C27</f>
        <v>0.68206432556613061</v>
      </c>
      <c r="Q24" s="82">
        <f t="shared" si="5"/>
        <v>0.11906223441210949</v>
      </c>
      <c r="R24" s="83">
        <v>0.12265915423790096</v>
      </c>
      <c r="S24" s="84">
        <f t="shared" si="6"/>
        <v>0.12678529880947056</v>
      </c>
      <c r="T24" s="85">
        <f>分析係数表!F27</f>
        <v>0.32177115061144701</v>
      </c>
      <c r="U24" s="86">
        <f t="shared" si="7"/>
        <v>4.0795851478539466E-2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投入係数表!M25</f>
        <v>0</v>
      </c>
      <c r="E25" s="77">
        <f t="shared" si="0"/>
        <v>0</v>
      </c>
      <c r="F25" s="76">
        <f>分析係数表!C28</f>
        <v>0.14118101348541556</v>
      </c>
      <c r="G25" s="77">
        <f t="shared" si="1"/>
        <v>0</v>
      </c>
      <c r="H25" s="77">
        <v>2.1016424214389186E-2</v>
      </c>
      <c r="I25" s="77">
        <f t="shared" si="2"/>
        <v>2.1016424214389186E-2</v>
      </c>
      <c r="J25" s="76">
        <f>分析係数表!G28</f>
        <v>0.12484707609493516</v>
      </c>
      <c r="K25" s="78">
        <f t="shared" si="3"/>
        <v>2.6238391131372845E-3</v>
      </c>
      <c r="L25" s="79"/>
      <c r="M25" s="80"/>
      <c r="N25" s="81">
        <f>分析係数表!H28</f>
        <v>2.043280588834406E-2</v>
      </c>
      <c r="O25" s="82">
        <f t="shared" si="4"/>
        <v>0.32223188933037389</v>
      </c>
      <c r="P25" s="76">
        <f>分析係数表!C28</f>
        <v>0.14118101348541556</v>
      </c>
      <c r="Q25" s="82">
        <f t="shared" si="5"/>
        <v>4.5493024712982451E-2</v>
      </c>
      <c r="R25" s="83">
        <v>5.2260815304852673E-2</v>
      </c>
      <c r="S25" s="84">
        <f t="shared" si="6"/>
        <v>7.3277239519241866E-2</v>
      </c>
      <c r="T25" s="85">
        <f>分析係数表!F28</f>
        <v>0.21311475409836064</v>
      </c>
      <c r="U25" s="86">
        <f t="shared" si="7"/>
        <v>1.5616460881149905E-2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投入係数表!M26</f>
        <v>1.0181276384405264E-2</v>
      </c>
      <c r="E26" s="77">
        <f t="shared" si="0"/>
        <v>1.0181276384405265</v>
      </c>
      <c r="F26" s="76">
        <f>分析係数表!C29</f>
        <v>0.16227976317854342</v>
      </c>
      <c r="G26" s="77">
        <f t="shared" si="1"/>
        <v>0.1652215120516583</v>
      </c>
      <c r="H26" s="77">
        <v>0.1802358209266231</v>
      </c>
      <c r="I26" s="77">
        <f t="shared" si="2"/>
        <v>0.1802358209266231</v>
      </c>
      <c r="J26" s="76">
        <f>分析係数表!G29</f>
        <v>0.26081698468153725</v>
      </c>
      <c r="K26" s="78">
        <f t="shared" si="3"/>
        <v>4.7008563345683346E-2</v>
      </c>
      <c r="L26" s="79"/>
      <c r="M26" s="80"/>
      <c r="N26" s="81">
        <f>分析係数表!H29</f>
        <v>1.0220602904272409E-2</v>
      </c>
      <c r="O26" s="82">
        <f t="shared" si="4"/>
        <v>0.16118217938036278</v>
      </c>
      <c r="P26" s="76">
        <f>分析係数表!C29</f>
        <v>0.16227976317854342</v>
      </c>
      <c r="Q26" s="82">
        <f t="shared" si="5"/>
        <v>2.6156605898446778E-2</v>
      </c>
      <c r="R26" s="83">
        <v>3.4511131757258305E-2</v>
      </c>
      <c r="S26" s="84">
        <f t="shared" si="6"/>
        <v>0.21474695268388141</v>
      </c>
      <c r="T26" s="85">
        <f>分析係数表!F29</f>
        <v>0.4334856221445848</v>
      </c>
      <c r="U26" s="86">
        <f t="shared" si="7"/>
        <v>9.3089716387826052E-2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投入係数表!M27</f>
        <v>5.7114477278370993E-3</v>
      </c>
      <c r="E27" s="77">
        <f t="shared" si="0"/>
        <v>0.5711447727837099</v>
      </c>
      <c r="F27" s="76">
        <f>分析係数表!C30</f>
        <v>1</v>
      </c>
      <c r="G27" s="77">
        <f t="shared" si="1"/>
        <v>0.5711447727837099</v>
      </c>
      <c r="H27" s="77">
        <v>0.61162676046669706</v>
      </c>
      <c r="I27" s="77">
        <f t="shared" si="2"/>
        <v>0.61162676046669706</v>
      </c>
      <c r="J27" s="76">
        <f>分析係数表!G30</f>
        <v>0.34448439248553536</v>
      </c>
      <c r="K27" s="78">
        <f t="shared" si="3"/>
        <v>0.21069587300726619</v>
      </c>
      <c r="L27" s="79"/>
      <c r="M27" s="80"/>
      <c r="N27" s="81">
        <f>分析係数表!H30</f>
        <v>0</v>
      </c>
      <c r="O27" s="82">
        <f t="shared" si="4"/>
        <v>0</v>
      </c>
      <c r="P27" s="76">
        <f>分析係数表!C30</f>
        <v>1</v>
      </c>
      <c r="Q27" s="82">
        <f t="shared" si="5"/>
        <v>0</v>
      </c>
      <c r="R27" s="83">
        <v>4.2314370426202563E-2</v>
      </c>
      <c r="S27" s="84">
        <f t="shared" si="6"/>
        <v>0.65394113089289962</v>
      </c>
      <c r="T27" s="85">
        <f>分析係数表!F30</f>
        <v>0.44001047643991525</v>
      </c>
      <c r="U27" s="86">
        <f t="shared" si="7"/>
        <v>0.28774094856784177</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投入係数表!M28</f>
        <v>5.7859448721132356E-2</v>
      </c>
      <c r="E28" s="77">
        <f t="shared" si="0"/>
        <v>5.7859448721132356</v>
      </c>
      <c r="F28" s="76">
        <f>分析係数表!C31</f>
        <v>6.2020555045463999E-2</v>
      </c>
      <c r="G28" s="77">
        <f t="shared" si="1"/>
        <v>0.35884751243091906</v>
      </c>
      <c r="H28" s="77">
        <v>0.37459046885622754</v>
      </c>
      <c r="I28" s="77">
        <f t="shared" si="2"/>
        <v>0.37459046885622754</v>
      </c>
      <c r="J28" s="76">
        <f>分析係数表!G31</f>
        <v>7.0817490494296573E-2</v>
      </c>
      <c r="K28" s="78">
        <f t="shared" si="3"/>
        <v>2.6527556967479989E-2</v>
      </c>
      <c r="L28" s="79"/>
      <c r="M28" s="80"/>
      <c r="N28" s="81">
        <f>分析係数表!H31</f>
        <v>2.2278688352460652E-2</v>
      </c>
      <c r="O28" s="82">
        <f t="shared" si="4"/>
        <v>0.35134204665014768</v>
      </c>
      <c r="P28" s="76">
        <f>分析係数表!C31</f>
        <v>6.2020555045463999E-2</v>
      </c>
      <c r="Q28" s="82">
        <f t="shared" si="5"/>
        <v>2.1790428744051463E-2</v>
      </c>
      <c r="R28" s="83">
        <v>2.9300910412215095E-2</v>
      </c>
      <c r="S28" s="84">
        <f t="shared" si="6"/>
        <v>0.40389137926844265</v>
      </c>
      <c r="T28" s="85">
        <f>分析係数表!F31</f>
        <v>0.3450570342205323</v>
      </c>
      <c r="U28" s="86">
        <f t="shared" si="7"/>
        <v>0.13936556147760901</v>
      </c>
      <c r="V28" s="87">
        <f>分析係数表!D31</f>
        <v>0</v>
      </c>
      <c r="W28" s="167">
        <f t="shared" si="8"/>
        <v>0</v>
      </c>
      <c r="X28" s="76">
        <f>分析係数表!E31</f>
        <v>0</v>
      </c>
      <c r="Y28" s="166">
        <f t="shared" si="9"/>
        <v>0</v>
      </c>
    </row>
    <row r="29" spans="1:25" x14ac:dyDescent="0.2">
      <c r="A29" s="6" t="s">
        <v>17</v>
      </c>
      <c r="B29" s="5" t="s">
        <v>273</v>
      </c>
      <c r="C29" s="90"/>
      <c r="D29" s="76">
        <f>投入係数表!M29</f>
        <v>1.2416190712689348E-3</v>
      </c>
      <c r="E29" s="77">
        <f t="shared" si="0"/>
        <v>0.12416190712689348</v>
      </c>
      <c r="F29" s="76">
        <f>分析係数表!C32</f>
        <v>0.51031613976705492</v>
      </c>
      <c r="G29" s="77">
        <f t="shared" si="1"/>
        <v>6.336182515111187E-2</v>
      </c>
      <c r="H29" s="77">
        <v>7.5198648249321931E-2</v>
      </c>
      <c r="I29" s="77">
        <f t="shared" si="2"/>
        <v>7.5198648249321931E-2</v>
      </c>
      <c r="J29" s="76">
        <f>分析係数表!G32</f>
        <v>0.13989637305699482</v>
      </c>
      <c r="K29" s="78">
        <f t="shared" si="3"/>
        <v>1.0520018148868871E-2</v>
      </c>
      <c r="L29" s="79"/>
      <c r="M29" s="80"/>
      <c r="N29" s="81">
        <f>分析係数表!H32</f>
        <v>6.3083400707693279E-3</v>
      </c>
      <c r="O29" s="82">
        <f t="shared" si="4"/>
        <v>9.9484542194084605E-2</v>
      </c>
      <c r="P29" s="76">
        <f>分析係数表!C32</f>
        <v>0.51031613976705492</v>
      </c>
      <c r="Q29" s="82">
        <f t="shared" si="5"/>
        <v>5.0768567538977953E-2</v>
      </c>
      <c r="R29" s="83">
        <v>6.6098706108205424E-2</v>
      </c>
      <c r="S29" s="84">
        <f t="shared" si="6"/>
        <v>0.14129735435752735</v>
      </c>
      <c r="T29" s="85">
        <f>分析係数表!F32</f>
        <v>0.48186528497409326</v>
      </c>
      <c r="U29" s="86">
        <f t="shared" si="7"/>
        <v>6.8086289923575349E-2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投入係数表!M30</f>
        <v>2.2349143282840824E-3</v>
      </c>
      <c r="E30" s="77">
        <f t="shared" si="0"/>
        <v>0.22349143282840825</v>
      </c>
      <c r="F30" s="76">
        <f>分析係数表!C33</f>
        <v>0.64380825565912114</v>
      </c>
      <c r="G30" s="77">
        <f t="shared" si="1"/>
        <v>0.14388562952401515</v>
      </c>
      <c r="H30" s="77">
        <v>0.15976626176168471</v>
      </c>
      <c r="I30" s="77">
        <f t="shared" si="2"/>
        <v>0.15976626176168471</v>
      </c>
      <c r="J30" s="76">
        <f>分析係数表!G33</f>
        <v>0.50735483870967746</v>
      </c>
      <c r="K30" s="78">
        <f t="shared" si="3"/>
        <v>8.1058185967347651E-2</v>
      </c>
      <c r="L30" s="79"/>
      <c r="M30" s="80"/>
      <c r="N30" s="81">
        <f>分析係数表!H33</f>
        <v>9.5549092283623302E-4</v>
      </c>
      <c r="O30" s="82">
        <f t="shared" si="4"/>
        <v>1.5068397702499499E-2</v>
      </c>
      <c r="P30" s="76">
        <f>分析係数表!C33</f>
        <v>0.64380825565912114</v>
      </c>
      <c r="Q30" s="82">
        <f t="shared" si="5"/>
        <v>9.7011588404241102E-3</v>
      </c>
      <c r="R30" s="83">
        <v>2.9684158610797758E-2</v>
      </c>
      <c r="S30" s="84">
        <f t="shared" si="6"/>
        <v>0.18945042037248247</v>
      </c>
      <c r="T30" s="85">
        <f>分析係数表!F33</f>
        <v>0.64387096774193553</v>
      </c>
      <c r="U30" s="86">
        <f t="shared" si="7"/>
        <v>0.12198162550434678</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投入係数表!M31</f>
        <v>3.8241867395083187E-2</v>
      </c>
      <c r="E31" s="77">
        <f t="shared" si="0"/>
        <v>3.8241867395083187</v>
      </c>
      <c r="F31" s="76">
        <f>分析係数表!C34</f>
        <v>0.4497281074016104</v>
      </c>
      <c r="G31" s="77">
        <f t="shared" si="1"/>
        <v>1.7198442647094114</v>
      </c>
      <c r="H31" s="77">
        <v>1.8678190014852507</v>
      </c>
      <c r="I31" s="77">
        <f t="shared" si="2"/>
        <v>1.8678190014852507</v>
      </c>
      <c r="J31" s="76">
        <f>分析係数表!G34</f>
        <v>0.42484737951445389</v>
      </c>
      <c r="K31" s="78">
        <f t="shared" si="3"/>
        <v>0.79353800818831266</v>
      </c>
      <c r="L31" s="79"/>
      <c r="M31" s="80"/>
      <c r="N31" s="81">
        <f>分析係数表!H34</f>
        <v>0.15783450057224457</v>
      </c>
      <c r="O31" s="82">
        <f t="shared" si="4"/>
        <v>2.4891005963073898</v>
      </c>
      <c r="P31" s="76">
        <f>分析係数表!C34</f>
        <v>0.4497281074016104</v>
      </c>
      <c r="Q31" s="82">
        <f t="shared" si="5"/>
        <v>1.1194185003095423</v>
      </c>
      <c r="R31" s="83">
        <v>1.2238815639358014</v>
      </c>
      <c r="S31" s="84">
        <f t="shared" si="6"/>
        <v>3.0917005654210521</v>
      </c>
      <c r="T31" s="85">
        <f>分析係数表!F34</f>
        <v>0.69859228761453362</v>
      </c>
      <c r="U31" s="86">
        <f t="shared" si="7"/>
        <v>2.1598381706166401</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投入係数表!M32</f>
        <v>1.0926247827166625E-2</v>
      </c>
      <c r="E32" s="77">
        <f t="shared" si="0"/>
        <v>1.0926247827166624</v>
      </c>
      <c r="F32" s="76">
        <f>分析係数表!C35</f>
        <v>0.49909685188370889</v>
      </c>
      <c r="G32" s="77">
        <f t="shared" si="1"/>
        <v>0.54532558934400766</v>
      </c>
      <c r="H32" s="77">
        <v>0.64230006360775538</v>
      </c>
      <c r="I32" s="77">
        <f t="shared" si="2"/>
        <v>0.64230006360775538</v>
      </c>
      <c r="J32" s="76">
        <f>分析係数表!G35</f>
        <v>0.31379756038452217</v>
      </c>
      <c r="K32" s="78">
        <f t="shared" si="3"/>
        <v>0.20155219299493704</v>
      </c>
      <c r="L32" s="79"/>
      <c r="M32" s="80"/>
      <c r="N32" s="81">
        <f>分析係数表!H35</f>
        <v>5.9221537395394742E-2</v>
      </c>
      <c r="O32" s="82">
        <f t="shared" si="4"/>
        <v>0.93394260133667772</v>
      </c>
      <c r="P32" s="76">
        <f>分析係数表!C35</f>
        <v>0.49909685188370889</v>
      </c>
      <c r="Q32" s="82">
        <f t="shared" si="5"/>
        <v>0.4661278121672176</v>
      </c>
      <c r="R32" s="83">
        <v>0.61428438139424046</v>
      </c>
      <c r="S32" s="84">
        <f t="shared" si="6"/>
        <v>1.2565844450019958</v>
      </c>
      <c r="T32" s="85">
        <f>分析係数表!F35</f>
        <v>0.64201470231844249</v>
      </c>
      <c r="U32" s="86">
        <f t="shared" si="7"/>
        <v>0.80674568839594163</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投入係数表!M33</f>
        <v>2.4832381425378696E-3</v>
      </c>
      <c r="E33" s="77">
        <f t="shared" si="0"/>
        <v>0.24832381425378697</v>
      </c>
      <c r="F33" s="76">
        <f>分析係数表!C36</f>
        <v>0.87819146249052793</v>
      </c>
      <c r="G33" s="77">
        <f t="shared" si="1"/>
        <v>0.21807585361075937</v>
      </c>
      <c r="H33" s="77">
        <v>0.34204742327621496</v>
      </c>
      <c r="I33" s="77">
        <f t="shared" si="2"/>
        <v>0.34204742327621496</v>
      </c>
      <c r="J33" s="76">
        <f>分析係数表!G36</f>
        <v>4.4874661895938493E-2</v>
      </c>
      <c r="K33" s="78">
        <f t="shared" si="3"/>
        <v>1.5349262471897109E-2</v>
      </c>
      <c r="L33" s="79"/>
      <c r="M33" s="80"/>
      <c r="N33" s="81">
        <f>分析係数表!H36</f>
        <v>0.18774661640714413</v>
      </c>
      <c r="O33" s="82">
        <f t="shared" si="4"/>
        <v>2.9608242377895939</v>
      </c>
      <c r="P33" s="76">
        <f>分析係数表!C36</f>
        <v>0.87819146249052793</v>
      </c>
      <c r="Q33" s="82">
        <f t="shared" si="5"/>
        <v>2.6001705675618463</v>
      </c>
      <c r="R33" s="83">
        <v>2.7253978403637786</v>
      </c>
      <c r="S33" s="84">
        <f t="shared" si="6"/>
        <v>3.0674452636399936</v>
      </c>
      <c r="T33" s="85">
        <f>分析係数表!F36</f>
        <v>0.85371541754520475</v>
      </c>
      <c r="U33" s="86">
        <f t="shared" si="7"/>
        <v>2.6187253140454776</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投入係数表!M34</f>
        <v>4.5691581822696795E-2</v>
      </c>
      <c r="E34" s="77">
        <f t="shared" si="0"/>
        <v>4.5691581822696792</v>
      </c>
      <c r="F34" s="76">
        <f>分析係数表!C37</f>
        <v>0.51844868831853386</v>
      </c>
      <c r="G34" s="77">
        <f t="shared" si="1"/>
        <v>2.3688740663176118</v>
      </c>
      <c r="H34" s="77">
        <v>2.6004635714167574</v>
      </c>
      <c r="I34" s="77">
        <f t="shared" si="2"/>
        <v>2.6004635714167574</v>
      </c>
      <c r="J34" s="76">
        <f>分析係数表!G37</f>
        <v>0.40787398349003462</v>
      </c>
      <c r="K34" s="78">
        <f t="shared" si="3"/>
        <v>1.060661435794475</v>
      </c>
      <c r="L34" s="79"/>
      <c r="M34" s="80"/>
      <c r="N34" s="81">
        <f>分析係数表!H37</f>
        <v>4.7856445363769047E-2</v>
      </c>
      <c r="O34" s="82">
        <f t="shared" si="4"/>
        <v>0.75471146207090356</v>
      </c>
      <c r="P34" s="76">
        <f>分析係数表!C37</f>
        <v>0.51844868831853386</v>
      </c>
      <c r="Q34" s="82">
        <f t="shared" si="5"/>
        <v>0.39127916756962289</v>
      </c>
      <c r="R34" s="83">
        <v>0.47257241751128082</v>
      </c>
      <c r="S34" s="84">
        <f t="shared" si="6"/>
        <v>3.0730359889280381</v>
      </c>
      <c r="T34" s="85">
        <f>分析係数表!F37</f>
        <v>0.62993916303078723</v>
      </c>
      <c r="U34" s="86">
        <f t="shared" si="7"/>
        <v>1.9358257188288159</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投入係数表!M35</f>
        <v>5.2148000993295258E-3</v>
      </c>
      <c r="E35" s="77">
        <f t="shared" si="0"/>
        <v>0.52148000993295263</v>
      </c>
      <c r="F35" s="76">
        <f>分析係数表!C38</f>
        <v>4.0466683025854988E-2</v>
      </c>
      <c r="G35" s="77">
        <f t="shared" si="1"/>
        <v>2.1102566266276504E-2</v>
      </c>
      <c r="H35" s="77">
        <v>3.0670284029529135E-2</v>
      </c>
      <c r="I35" s="77">
        <f t="shared" si="2"/>
        <v>3.0670284029529135E-2</v>
      </c>
      <c r="J35" s="76">
        <f>分析係数表!G38</f>
        <v>0.23169218038891187</v>
      </c>
      <c r="K35" s="78">
        <f t="shared" si="3"/>
        <v>7.1060649799488274E-3</v>
      </c>
      <c r="L35" s="79"/>
      <c r="M35" s="80"/>
      <c r="N35" s="81">
        <f>分析係数表!H38</f>
        <v>4.3698484864393788E-2</v>
      </c>
      <c r="O35" s="82">
        <f t="shared" si="4"/>
        <v>0.68913909404683971</v>
      </c>
      <c r="P35" s="76">
        <f>分析係数表!C38</f>
        <v>4.0466683025854988E-2</v>
      </c>
      <c r="Q35" s="82">
        <f t="shared" si="5"/>
        <v>2.7887173279518333E-2</v>
      </c>
      <c r="R35" s="83">
        <v>3.4657532914408498E-2</v>
      </c>
      <c r="S35" s="84">
        <f t="shared" si="6"/>
        <v>6.5327816943937633E-2</v>
      </c>
      <c r="T35" s="85">
        <f>分析係数表!F38</f>
        <v>0.47745138601572196</v>
      </c>
      <c r="U35" s="86">
        <f t="shared" si="7"/>
        <v>3.1190856745264388E-2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投入係数表!M36</f>
        <v>0</v>
      </c>
      <c r="E36" s="77">
        <f t="shared" si="0"/>
        <v>0</v>
      </c>
      <c r="F36" s="76">
        <f>分析係数表!C39</f>
        <v>1</v>
      </c>
      <c r="G36" s="77">
        <f t="shared" si="1"/>
        <v>0</v>
      </c>
      <c r="H36" s="77">
        <v>3.7708198764924081E-2</v>
      </c>
      <c r="I36" s="77">
        <f t="shared" si="2"/>
        <v>3.7708198764924081E-2</v>
      </c>
      <c r="J36" s="76">
        <f>分析係数表!G39</f>
        <v>0.35155763393872286</v>
      </c>
      <c r="K36" s="78">
        <f t="shared" si="3"/>
        <v>1.3256605137887782E-2</v>
      </c>
      <c r="L36" s="79"/>
      <c r="M36" s="80"/>
      <c r="N36" s="81">
        <f>分析係数表!H39</f>
        <v>3.8093638110437951E-3</v>
      </c>
      <c r="O36" s="82">
        <f t="shared" si="4"/>
        <v>6.0074886664470528E-2</v>
      </c>
      <c r="P36" s="76">
        <f>分析係数表!C39</f>
        <v>1</v>
      </c>
      <c r="Q36" s="82">
        <f t="shared" si="5"/>
        <v>6.0074886664470528E-2</v>
      </c>
      <c r="R36" s="83">
        <v>7.4915591551304964E-2</v>
      </c>
      <c r="S36" s="84">
        <f t="shared" si="6"/>
        <v>0.11262379031622904</v>
      </c>
      <c r="T36" s="85">
        <f>分析係数表!F39</f>
        <v>0.70231445322154884</v>
      </c>
      <c r="U36" s="86">
        <f t="shared" si="7"/>
        <v>7.9097315715680766E-2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投入係数表!M37</f>
        <v>2.4832381425378696E-4</v>
      </c>
      <c r="E37" s="77">
        <f t="shared" si="0"/>
        <v>2.4832381425378695E-2</v>
      </c>
      <c r="F37" s="76">
        <f>分析係数表!C40</f>
        <v>0.93645125291670894</v>
      </c>
      <c r="G37" s="77">
        <f t="shared" si="1"/>
        <v>2.3254314698701491E-2</v>
      </c>
      <c r="H37" s="77">
        <v>2.4932239141985495E-2</v>
      </c>
      <c r="I37" s="77">
        <f t="shared" si="2"/>
        <v>2.4932239141985495E-2</v>
      </c>
      <c r="J37" s="76">
        <f>分析係数表!G40</f>
        <v>0.5322000781555295</v>
      </c>
      <c r="K37" s="78">
        <f t="shared" si="3"/>
        <v>1.3268939619957032E-2</v>
      </c>
      <c r="L37" s="79"/>
      <c r="M37" s="80"/>
      <c r="N37" s="81">
        <f>分析係数表!H40</f>
        <v>3.4185575237035248E-2</v>
      </c>
      <c r="O37" s="82">
        <f t="shared" si="4"/>
        <v>0.53911746417360296</v>
      </c>
      <c r="P37" s="76">
        <f>分析係数表!C40</f>
        <v>0.93645125291670894</v>
      </c>
      <c r="Q37" s="82">
        <f t="shared" si="5"/>
        <v>0.50485722479464945</v>
      </c>
      <c r="R37" s="83">
        <v>0.50571497901872042</v>
      </c>
      <c r="S37" s="84">
        <f t="shared" si="6"/>
        <v>0.53064721816070592</v>
      </c>
      <c r="T37" s="85">
        <f>分析係数表!F40</f>
        <v>0.72698319656115673</v>
      </c>
      <c r="U37" s="86">
        <f t="shared" si="7"/>
        <v>0.38577161090475548</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投入係数表!M38</f>
        <v>0</v>
      </c>
      <c r="E38" s="77">
        <f t="shared" si="0"/>
        <v>0</v>
      </c>
      <c r="F38" s="76">
        <f>分析係数表!C41</f>
        <v>0.75829086289227354</v>
      </c>
      <c r="G38" s="77">
        <f t="shared" si="1"/>
        <v>0</v>
      </c>
      <c r="H38" s="77">
        <v>4.7264443346334848E-3</v>
      </c>
      <c r="I38" s="77">
        <f t="shared" si="2"/>
        <v>4.7264443346334848E-3</v>
      </c>
      <c r="J38" s="76">
        <f>分析係数表!G41</f>
        <v>0.44682169065091015</v>
      </c>
      <c r="K38" s="78">
        <f t="shared" si="3"/>
        <v>2.1118778483683498E-3</v>
      </c>
      <c r="L38" s="79"/>
      <c r="M38" s="80"/>
      <c r="N38" s="81">
        <f>分析係数表!H41</f>
        <v>5.4536481903421918E-2</v>
      </c>
      <c r="O38" s="82">
        <f t="shared" si="4"/>
        <v>0.86005777655804838</v>
      </c>
      <c r="P38" s="76">
        <f>分析係数表!C41</f>
        <v>0.75829086289227354</v>
      </c>
      <c r="Q38" s="82">
        <f t="shared" si="5"/>
        <v>0.65217395352341268</v>
      </c>
      <c r="R38" s="83">
        <v>0.66355836298475113</v>
      </c>
      <c r="S38" s="84">
        <f t="shared" si="6"/>
        <v>0.66828480731938467</v>
      </c>
      <c r="T38" s="85">
        <f>分析係数表!F41</f>
        <v>0.55047809650878365</v>
      </c>
      <c r="U38" s="86">
        <f t="shared" si="7"/>
        <v>0.3678761486589141</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投入係数表!M39</f>
        <v>2.4832381425378696E-4</v>
      </c>
      <c r="E39" s="77">
        <f>$C$15*D39</f>
        <v>2.4832381425378695E-2</v>
      </c>
      <c r="F39" s="76">
        <f>分析係数表!C42</f>
        <v>0.17334729285073291</v>
      </c>
      <c r="G39" s="77">
        <f>E39*F39</f>
        <v>4.3046260951262209E-3</v>
      </c>
      <c r="H39" s="77">
        <v>6.7107238553590874E-3</v>
      </c>
      <c r="I39" s="77">
        <f>C39+H39</f>
        <v>6.7107238553590874E-3</v>
      </c>
      <c r="J39" s="76">
        <f>分析係数表!G42</f>
        <v>0.48544520547945208</v>
      </c>
      <c r="K39" s="78">
        <f>I39*J39</f>
        <v>3.2576887208806533E-3</v>
      </c>
      <c r="L39" s="79"/>
      <c r="M39" s="80"/>
      <c r="N39" s="81">
        <f>分析係数表!H42</f>
        <v>1.188798706412289E-2</v>
      </c>
      <c r="O39" s="82">
        <f t="shared" si="4"/>
        <v>0.18747736130516407</v>
      </c>
      <c r="P39" s="76">
        <f>分析係数表!C42</f>
        <v>0.17334729285073291</v>
      </c>
      <c r="Q39" s="82">
        <f>O39*P39</f>
        <v>3.2498693053048942E-2</v>
      </c>
      <c r="R39" s="83">
        <v>3.4151342315522228E-2</v>
      </c>
      <c r="S39" s="84">
        <f>I39+R39</f>
        <v>4.0862066170881312E-2</v>
      </c>
      <c r="T39" s="85">
        <f>分析係数表!F42</f>
        <v>0.55565068493150682</v>
      </c>
      <c r="U39" s="86">
        <f t="shared" si="7"/>
        <v>2.2705035055566754E-2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投入係数表!M40</f>
        <v>5.3141296250310402E-2</v>
      </c>
      <c r="E40" s="77">
        <f>$C$15*D40</f>
        <v>5.3141296250310406</v>
      </c>
      <c r="F40" s="76">
        <f>分析係数表!C43</f>
        <v>0.30653454239506406</v>
      </c>
      <c r="G40" s="77">
        <f>E40*F40</f>
        <v>1.6289642928369434</v>
      </c>
      <c r="H40" s="77">
        <v>1.9112590890341823</v>
      </c>
      <c r="I40" s="77">
        <f>C40+H40</f>
        <v>1.9112590890341823</v>
      </c>
      <c r="J40" s="76">
        <f>分析係数表!G43</f>
        <v>0.32328917028178372</v>
      </c>
      <c r="K40" s="78">
        <f>I40*J40</f>
        <v>0.61788936508737857</v>
      </c>
      <c r="L40" s="79"/>
      <c r="M40" s="80"/>
      <c r="N40" s="81">
        <f>分析係数表!H43</f>
        <v>3.3255284074801286E-2</v>
      </c>
      <c r="O40" s="82">
        <f t="shared" si="4"/>
        <v>0.52444647476215833</v>
      </c>
      <c r="P40" s="76">
        <f>分析係数表!C43</f>
        <v>0.30653454239506406</v>
      </c>
      <c r="Q40" s="82">
        <f>O40*P40</f>
        <v>0.1607609601519227</v>
      </c>
      <c r="R40" s="83">
        <v>0.3036353345620168</v>
      </c>
      <c r="S40" s="84">
        <f>I40+R40</f>
        <v>2.2148944235961991</v>
      </c>
      <c r="T40" s="85">
        <f>分析係数表!F43</f>
        <v>0.5899871028256537</v>
      </c>
      <c r="U40" s="86">
        <f t="shared" si="7"/>
        <v>1.3067591440422177</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投入係数表!M41</f>
        <v>0</v>
      </c>
      <c r="E41" s="77">
        <f>$C$15*D41</f>
        <v>0</v>
      </c>
      <c r="F41" s="76">
        <f>分析係数表!C44</f>
        <v>0.56999532308435041</v>
      </c>
      <c r="G41" s="77">
        <f>E41*F41</f>
        <v>0</v>
      </c>
      <c r="H41" s="77">
        <v>3.4283937492583971E-3</v>
      </c>
      <c r="I41" s="77">
        <f>C41+H41</f>
        <v>3.4283937492583971E-3</v>
      </c>
      <c r="J41" s="76">
        <f>分析係数表!G44</f>
        <v>0.26801390783179974</v>
      </c>
      <c r="K41" s="78">
        <f>I41*J41</f>
        <v>9.1885720632485838E-4</v>
      </c>
      <c r="L41" s="79"/>
      <c r="M41" s="80"/>
      <c r="N41" s="81">
        <f>分析係数表!H44</f>
        <v>0.11320362456556662</v>
      </c>
      <c r="O41" s="82">
        <f t="shared" si="4"/>
        <v>1.7852573954915174</v>
      </c>
      <c r="P41" s="76">
        <f>分析係数表!C44</f>
        <v>0.56999532308435041</v>
      </c>
      <c r="Q41" s="82">
        <f>O41*P41</f>
        <v>1.0175883659319134</v>
      </c>
      <c r="R41" s="83">
        <v>1.0344618995755941</v>
      </c>
      <c r="S41" s="84">
        <f>I41+R41</f>
        <v>1.0378902933248524</v>
      </c>
      <c r="T41" s="85">
        <f>分析係数表!F44</f>
        <v>0.48400791440152141</v>
      </c>
      <c r="U41" s="86">
        <f t="shared" si="7"/>
        <v>0.50234711624974515</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投入係数表!M42</f>
        <v>1.7382666997765085E-3</v>
      </c>
      <c r="E42" s="77">
        <f>$C$15*D42</f>
        <v>0.17382666997765084</v>
      </c>
      <c r="F42" s="76">
        <f>分析係数表!C45</f>
        <v>1</v>
      </c>
      <c r="G42" s="77">
        <f>E42*F42</f>
        <v>0.17382666997765084</v>
      </c>
      <c r="H42" s="77">
        <v>0.20037340162308487</v>
      </c>
      <c r="I42" s="77">
        <f>C42+H42</f>
        <v>0.20037340162308487</v>
      </c>
      <c r="J42" s="76">
        <f>分析係数表!G45</f>
        <v>0</v>
      </c>
      <c r="K42" s="78">
        <f>I42*J42</f>
        <v>0</v>
      </c>
      <c r="L42" s="79"/>
      <c r="M42" s="80"/>
      <c r="N42" s="81">
        <f>分析係数表!H45</f>
        <v>0</v>
      </c>
      <c r="O42" s="82">
        <f t="shared" si="4"/>
        <v>0</v>
      </c>
      <c r="P42" s="76">
        <f>分析係数表!C45</f>
        <v>1</v>
      </c>
      <c r="Q42" s="82">
        <f>O42*P42</f>
        <v>0</v>
      </c>
      <c r="R42" s="83">
        <v>1.9753768134666769E-2</v>
      </c>
      <c r="S42" s="84">
        <f>I42+R42</f>
        <v>0.22012716975775165</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9.1879811273901171E-3</v>
      </c>
      <c r="E43" s="77">
        <f>$C$15*D43</f>
        <v>0.91879811273901169</v>
      </c>
      <c r="F43" s="76">
        <f>分析係数表!C46</f>
        <v>0.19592142404516388</v>
      </c>
      <c r="G43" s="77">
        <f>E43*F43</f>
        <v>0.1800122346578362</v>
      </c>
      <c r="H43" s="77">
        <v>0.19898955044833774</v>
      </c>
      <c r="I43" s="77">
        <f>C43+H43</f>
        <v>0.19898955044833774</v>
      </c>
      <c r="J43" s="76">
        <f>分析係数表!G46</f>
        <v>9.3869169844529188E-3</v>
      </c>
      <c r="K43" s="78">
        <f>I43*J43</f>
        <v>1.8678983908321524E-3</v>
      </c>
      <c r="L43" s="79"/>
      <c r="M43" s="80"/>
      <c r="N43" s="81">
        <f>分析係数表!H46</f>
        <v>2.2224088871155723E-2</v>
      </c>
      <c r="O43" s="82">
        <f t="shared" si="4"/>
        <v>0.35048099535286198</v>
      </c>
      <c r="P43" s="76">
        <f>分析係数表!C46</f>
        <v>0.19592142404516388</v>
      </c>
      <c r="Q43" s="82">
        <f>O43*P43</f>
        <v>6.8666735710299187E-2</v>
      </c>
      <c r="R43" s="83">
        <v>7.8315732135013305E-2</v>
      </c>
      <c r="S43" s="84">
        <f>I43+R43</f>
        <v>0.27730528258335108</v>
      </c>
      <c r="T43" s="85">
        <f>分析係数表!F46</f>
        <v>0.31358169551188031</v>
      </c>
      <c r="U43" s="86">
        <f t="shared" si="7"/>
        <v>8.6957860686888322E-2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投入係数表!M44</f>
        <v>0.52421157188974421</v>
      </c>
      <c r="E44" s="91">
        <f>SUM(E5:E43)</f>
        <v>52.421157188974419</v>
      </c>
      <c r="F44" s="92">
        <f>分析係数表!C47</f>
        <v>0.45265703952364433</v>
      </c>
      <c r="G44" s="91">
        <f>SUM(G5:G43)</f>
        <v>10.424142207282108</v>
      </c>
      <c r="H44" s="91">
        <f>SUM(H5:H43)</f>
        <v>11.832739405003272</v>
      </c>
      <c r="I44" s="91">
        <f>SUM(I5:I43)</f>
        <v>111.83273940500327</v>
      </c>
      <c r="J44" s="92">
        <f>分析係数表!G47</f>
        <v>0.23980744030503759</v>
      </c>
      <c r="K44" s="93">
        <f>SUM(K5:K43)</f>
        <v>25.138661152883003</v>
      </c>
      <c r="L44" s="94">
        <f>最終需要_まとめ!$L$33</f>
        <v>0.62733333333333341</v>
      </c>
      <c r="M44" s="91">
        <f>K44*L44</f>
        <v>15.770320096575272</v>
      </c>
      <c r="N44" s="95">
        <f>分析係数表!H47</f>
        <v>1</v>
      </c>
      <c r="O44" s="96">
        <f>SUM(O5:O43)</f>
        <v>15.770320096575274</v>
      </c>
      <c r="P44" s="92">
        <f>分析係数表!C47</f>
        <v>0.45265703952364433</v>
      </c>
      <c r="Q44" s="96">
        <f>SUM(Q5:Q43)</f>
        <v>7.6862395130929535</v>
      </c>
      <c r="R44" s="91">
        <f>SUM(R5:R43)</f>
        <v>8.5627229949278796</v>
      </c>
      <c r="S44" s="97">
        <f>SUM(S5:S43)</f>
        <v>120.39546239993118</v>
      </c>
      <c r="T44" s="98">
        <f>分析係数表!F47</f>
        <v>0.49576236686958514</v>
      </c>
      <c r="U44" s="99">
        <f>SUM(U5:U43)</f>
        <v>58.028606768405432</v>
      </c>
      <c r="V44" s="100">
        <f>分析係数表!D47</f>
        <v>6.8132090397126518E-2</v>
      </c>
      <c r="W44" s="164">
        <f>SUM(W5:W43)</f>
        <v>5</v>
      </c>
      <c r="X44" s="92">
        <f>分析係数表!E47</f>
        <v>5.7986453629434859E-2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1.4618360363041205E-2</v>
      </c>
      <c r="G5" s="77">
        <f t="shared" ref="G5:G38" si="1">E5*F5</f>
        <v>0</v>
      </c>
      <c r="H5" s="77">
        <f t="array" ref="H5:H43">MMULT(逆行列係数!C5:AO43,'12'!G5:G43)</f>
        <v>1.8454942524572698E-5</v>
      </c>
      <c r="I5" s="77">
        <f t="shared" ref="I5:I38" si="2">C5+H5</f>
        <v>1.8454942524572698E-5</v>
      </c>
      <c r="J5" s="76">
        <f>分析係数表!G8</f>
        <v>0.12073170731707317</v>
      </c>
      <c r="K5" s="78">
        <f t="shared" ref="K5:K38" si="3">I5*J5</f>
        <v>2.2280967194301182E-6</v>
      </c>
      <c r="L5" s="79" t="s">
        <v>183</v>
      </c>
      <c r="M5" s="80" t="s">
        <v>183</v>
      </c>
      <c r="N5" s="81">
        <f>分析係数表!H8</f>
        <v>1.0812797278425854E-2</v>
      </c>
      <c r="O5" s="82">
        <f t="shared" ref="O5:O43" si="4">$M$44*N5</f>
        <v>5.9571600822384489E-2</v>
      </c>
      <c r="P5" s="76">
        <f>分析係数表!C8</f>
        <v>1.4618360363041205E-2</v>
      </c>
      <c r="Q5" s="82">
        <f t="shared" ref="Q5:Q38" si="5">O5*P5</f>
        <v>8.7083912822485824E-4</v>
      </c>
      <c r="R5" s="83">
        <f t="array" ref="R5:R43">MMULT(逆行列係数!C5:AO43,'12'!Q5:Q43)</f>
        <v>1.2326843819592593E-3</v>
      </c>
      <c r="S5" s="84">
        <f t="shared" ref="S5:S38" si="6">I5+R5</f>
        <v>1.251139324483832E-3</v>
      </c>
      <c r="T5" s="85">
        <f>分析係数表!F8</f>
        <v>0.45487804878048782</v>
      </c>
      <c r="U5" s="86">
        <f t="shared" ref="U5:U38" si="7">S5*T5</f>
        <v>5.691158146737431E-4</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投入係数表!N6</f>
        <v>0</v>
      </c>
      <c r="E6" s="77">
        <f t="shared" si="0"/>
        <v>0</v>
      </c>
      <c r="F6" s="76">
        <f>分析係数表!C9</f>
        <v>8.6715867158671633E-2</v>
      </c>
      <c r="G6" s="77">
        <f t="shared" si="1"/>
        <v>0</v>
      </c>
      <c r="H6" s="77">
        <v>1.7176468717614881E-5</v>
      </c>
      <c r="I6" s="77">
        <f t="shared" si="2"/>
        <v>1.7176468717614881E-5</v>
      </c>
      <c r="J6" s="76">
        <f>分析係数表!G9</f>
        <v>0.23529411764705882</v>
      </c>
      <c r="K6" s="78">
        <f t="shared" si="3"/>
        <v>4.0415220512035012E-6</v>
      </c>
      <c r="L6" s="79"/>
      <c r="M6" s="80"/>
      <c r="N6" s="81">
        <f>分析係数表!H9</f>
        <v>5.7539453375192939E-4</v>
      </c>
      <c r="O6" s="82">
        <f t="shared" si="4"/>
        <v>3.1700560546384449E-3</v>
      </c>
      <c r="P6" s="76">
        <f>分析係数表!C9</f>
        <v>8.6715867158671633E-2</v>
      </c>
      <c r="Q6" s="82">
        <f t="shared" si="5"/>
        <v>2.7489415971957012E-4</v>
      </c>
      <c r="R6" s="83">
        <v>3.2627677254121819E-4</v>
      </c>
      <c r="S6" s="84">
        <f t="shared" si="6"/>
        <v>3.4345324125883308E-4</v>
      </c>
      <c r="T6" s="85">
        <f>分析係数表!F9</f>
        <v>0.68627450980392157</v>
      </c>
      <c r="U6" s="86">
        <f t="shared" si="7"/>
        <v>2.3570320478547368E-4</v>
      </c>
      <c r="V6" s="87">
        <f>分析係数表!D9</f>
        <v>9.8039215686274508E-2</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5.1169590643275198E-3</v>
      </c>
      <c r="G7" s="77">
        <f t="shared" si="1"/>
        <v>0</v>
      </c>
      <c r="H7" s="77">
        <v>5.2939323790545236E-6</v>
      </c>
      <c r="I7" s="77">
        <f t="shared" si="2"/>
        <v>5.2939323790545236E-6</v>
      </c>
      <c r="J7" s="76">
        <f>分析係数表!G10</f>
        <v>0.19230769230769232</v>
      </c>
      <c r="K7" s="78">
        <f t="shared" si="3"/>
        <v>1.018063919048947E-6</v>
      </c>
      <c r="L7" s="79"/>
      <c r="M7" s="80"/>
      <c r="N7" s="81">
        <f>分析係数表!H10</f>
        <v>1.0751897856970359E-3</v>
      </c>
      <c r="O7" s="82">
        <f t="shared" si="4"/>
        <v>5.9236083940689185E-3</v>
      </c>
      <c r="P7" s="76">
        <f>分析係数表!C10</f>
        <v>5.1169590643275198E-3</v>
      </c>
      <c r="Q7" s="82">
        <f t="shared" si="5"/>
        <v>3.0310861665557536E-5</v>
      </c>
      <c r="R7" s="83">
        <v>5.2921455129508507E-5</v>
      </c>
      <c r="S7" s="84">
        <f t="shared" si="6"/>
        <v>5.821538750856303E-5</v>
      </c>
      <c r="T7" s="85">
        <f>分析係数表!F10</f>
        <v>0.57692307692307687</v>
      </c>
      <c r="U7" s="86">
        <f t="shared" si="7"/>
        <v>3.358580048570944E-5</v>
      </c>
      <c r="V7" s="87">
        <f>分析係数表!D10</f>
        <v>0</v>
      </c>
      <c r="W7" s="167">
        <f t="shared" si="8"/>
        <v>0</v>
      </c>
      <c r="X7" s="76">
        <f>分析係数表!E10</f>
        <v>0</v>
      </c>
      <c r="Y7" s="166">
        <f t="shared" si="9"/>
        <v>0</v>
      </c>
    </row>
    <row r="8" spans="1:25" x14ac:dyDescent="0.2">
      <c r="A8" s="6" t="s">
        <v>222</v>
      </c>
      <c r="B8" s="5" t="s">
        <v>27</v>
      </c>
      <c r="C8" s="90"/>
      <c r="D8" s="76">
        <f>投入係数表!N8</f>
        <v>5.1519263188191278E-2</v>
      </c>
      <c r="E8" s="77">
        <f t="shared" si="0"/>
        <v>5.151926318819128</v>
      </c>
      <c r="F8" s="76">
        <f>分析係数表!C11</f>
        <v>1.5386032798968108E-2</v>
      </c>
      <c r="G8" s="77">
        <f t="shared" si="1"/>
        <v>7.9267707319218131E-2</v>
      </c>
      <c r="H8" s="77">
        <v>0.10058713311914667</v>
      </c>
      <c r="I8" s="77">
        <f t="shared" si="2"/>
        <v>0.10058713311914667</v>
      </c>
      <c r="J8" s="76">
        <f>分析係数表!G11</f>
        <v>0.34285714285714286</v>
      </c>
      <c r="K8" s="78">
        <f t="shared" si="3"/>
        <v>3.448701706942172E-2</v>
      </c>
      <c r="L8" s="79"/>
      <c r="M8" s="80"/>
      <c r="N8" s="81">
        <f>分析係数表!H11</f>
        <v>-2.0999800501895233E-5</v>
      </c>
      <c r="O8" s="82">
        <f t="shared" si="4"/>
        <v>-1.1569547644665857E-4</v>
      </c>
      <c r="P8" s="76">
        <f>分析係数表!C11</f>
        <v>1.5386032798968108E-2</v>
      </c>
      <c r="Q8" s="82">
        <f t="shared" si="5"/>
        <v>-1.7800943953005309E-6</v>
      </c>
      <c r="R8" s="83">
        <v>9.5037842732087922E-5</v>
      </c>
      <c r="S8" s="84">
        <f t="shared" si="6"/>
        <v>0.10068217096187876</v>
      </c>
      <c r="T8" s="85">
        <f>分析係数表!F11</f>
        <v>0.5591836734693878</v>
      </c>
      <c r="U8" s="86">
        <f t="shared" si="7"/>
        <v>5.6299826211336293E-2</v>
      </c>
      <c r="V8" s="87">
        <f>分析係数表!D11</f>
        <v>0</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0.16460779895554434</v>
      </c>
      <c r="G9" s="77">
        <f t="shared" si="1"/>
        <v>0</v>
      </c>
      <c r="H9" s="77">
        <v>3.1196984887408652E-4</v>
      </c>
      <c r="I9" s="77">
        <f t="shared" si="2"/>
        <v>3.1196984887408652E-4</v>
      </c>
      <c r="J9" s="76">
        <f>分析係数表!G12</f>
        <v>0.13343519440833349</v>
      </c>
      <c r="K9" s="78">
        <f t="shared" si="3"/>
        <v>4.1627757434052151E-5</v>
      </c>
      <c r="L9" s="79"/>
      <c r="M9" s="80"/>
      <c r="N9" s="81">
        <f>分析係数表!H12</f>
        <v>9.0250842616995133E-2</v>
      </c>
      <c r="O9" s="82">
        <f t="shared" si="4"/>
        <v>0.49722444912480446</v>
      </c>
      <c r="P9" s="76">
        <f>分析係数表!C12</f>
        <v>0.16460779895554434</v>
      </c>
      <c r="Q9" s="82">
        <f t="shared" si="5"/>
        <v>8.1847022157317095E-2</v>
      </c>
      <c r="R9" s="83">
        <v>9.5073587535309242E-2</v>
      </c>
      <c r="S9" s="84">
        <f t="shared" si="6"/>
        <v>9.5385557384183334E-2</v>
      </c>
      <c r="T9" s="85">
        <f>分析係数表!F12</f>
        <v>0.36075703601154802</v>
      </c>
      <c r="U9" s="86">
        <f t="shared" si="7"/>
        <v>3.4411010960227403E-2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投入係数表!N10</f>
        <v>3.4263941997998986E-4</v>
      </c>
      <c r="E10" s="77">
        <f t="shared" si="0"/>
        <v>3.4263941997998988E-2</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7.8811758555463809E-2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投入係数表!N11</f>
        <v>3.2893384318079027E-4</v>
      </c>
      <c r="E11" s="77">
        <f t="shared" si="0"/>
        <v>3.2893384318079026E-2</v>
      </c>
      <c r="F11" s="76">
        <f>分析係数表!C14</f>
        <v>0.17268980347649487</v>
      </c>
      <c r="G11" s="77">
        <f t="shared" si="1"/>
        <v>5.6803520735658856E-3</v>
      </c>
      <c r="H11" s="77">
        <v>2.5488070002329995E-2</v>
      </c>
      <c r="I11" s="77">
        <f t="shared" si="2"/>
        <v>2.5488070002329995E-2</v>
      </c>
      <c r="J11" s="76">
        <f>分析係数表!G14</f>
        <v>0.183307408127552</v>
      </c>
      <c r="K11" s="78">
        <f t="shared" si="3"/>
        <v>4.6721520503007199E-3</v>
      </c>
      <c r="L11" s="79"/>
      <c r="M11" s="80"/>
      <c r="N11" s="81">
        <f>分析係数表!H14</f>
        <v>1.1717888680057539E-3</v>
      </c>
      <c r="O11" s="82">
        <f t="shared" si="4"/>
        <v>6.455807585723547E-3</v>
      </c>
      <c r="P11" s="76">
        <f>分析係数表!C14</f>
        <v>0.17268980347649487</v>
      </c>
      <c r="Q11" s="82">
        <f t="shared" si="5"/>
        <v>1.1148521432606641E-3</v>
      </c>
      <c r="R11" s="83">
        <v>5.1648059258072258E-3</v>
      </c>
      <c r="S11" s="84">
        <f t="shared" si="6"/>
        <v>3.0652875928137223E-2</v>
      </c>
      <c r="T11" s="85">
        <f>分析係数表!F14</f>
        <v>0.31324129885280966</v>
      </c>
      <c r="U11" s="86">
        <f t="shared" si="7"/>
        <v>9.6017466693037266E-3</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投入係数表!N12</f>
        <v>3.8375615037758862E-3</v>
      </c>
      <c r="E12" s="77">
        <f t="shared" si="0"/>
        <v>0.38375615037758865</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4.5491461338826152E-2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投入係数表!N13</f>
        <v>2.2949988350259722E-2</v>
      </c>
      <c r="E13" s="77">
        <f t="shared" si="0"/>
        <v>2.294998835025972</v>
      </c>
      <c r="F13" s="76">
        <f>分析係数表!C16</f>
        <v>4.378703578052201E-2</v>
      </c>
      <c r="G13" s="77">
        <f t="shared" si="1"/>
        <v>0.10049119610553857</v>
      </c>
      <c r="H13" s="77">
        <v>0.1295464870819211</v>
      </c>
      <c r="I13" s="77">
        <f t="shared" si="2"/>
        <v>0.1295464870819211</v>
      </c>
      <c r="J13" s="76">
        <f>分析係数表!G16</f>
        <v>3.3270852858481727E-2</v>
      </c>
      <c r="K13" s="78">
        <f t="shared" si="3"/>
        <v>4.3101221100358003E-3</v>
      </c>
      <c r="L13" s="79"/>
      <c r="M13" s="80"/>
      <c r="N13" s="81">
        <f>分析係数表!H16</f>
        <v>1.6795640441415807E-2</v>
      </c>
      <c r="O13" s="82">
        <f t="shared" si="4"/>
        <v>9.2533242062037516E-2</v>
      </c>
      <c r="P13" s="76">
        <f>分析係数表!C16</f>
        <v>4.378703578052201E-2</v>
      </c>
      <c r="Q13" s="82">
        <f t="shared" si="5"/>
        <v>4.0517563810581409E-3</v>
      </c>
      <c r="R13" s="83">
        <v>4.8992202588664284E-3</v>
      </c>
      <c r="S13" s="84">
        <f t="shared" si="6"/>
        <v>0.13444570734078753</v>
      </c>
      <c r="T13" s="85">
        <f>分析係数表!F16</f>
        <v>0.28912839737582008</v>
      </c>
      <c r="U13" s="86">
        <f t="shared" si="7"/>
        <v>3.8872071897500429E-2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投入係数表!N14</f>
        <v>7.1954278195797872E-4</v>
      </c>
      <c r="E14" s="77">
        <f t="shared" si="0"/>
        <v>7.1954278195797874E-2</v>
      </c>
      <c r="F14" s="76">
        <f>分析係数表!C17</f>
        <v>0.16391620825693176</v>
      </c>
      <c r="G14" s="77">
        <f t="shared" si="1"/>
        <v>1.1794472449719609E-2</v>
      </c>
      <c r="H14" s="77">
        <v>2.2939593737944526E-2</v>
      </c>
      <c r="I14" s="77">
        <f t="shared" si="2"/>
        <v>2.2939593737944526E-2</v>
      </c>
      <c r="J14" s="76">
        <f>分析係数表!G17</f>
        <v>0.21229407998137262</v>
      </c>
      <c r="K14" s="78">
        <f t="shared" si="3"/>
        <v>4.8699399477433901E-3</v>
      </c>
      <c r="L14" s="79"/>
      <c r="M14" s="80"/>
      <c r="N14" s="81">
        <f>分析係数表!H17</f>
        <v>3.0554709730257561E-3</v>
      </c>
      <c r="O14" s="82">
        <f t="shared" si="4"/>
        <v>1.6833691822988821E-2</v>
      </c>
      <c r="P14" s="76">
        <f>分析係数表!C17</f>
        <v>0.16391620825693176</v>
      </c>
      <c r="Q14" s="82">
        <f t="shared" si="5"/>
        <v>2.7593149345900448E-3</v>
      </c>
      <c r="R14" s="83">
        <v>5.605626221109038E-3</v>
      </c>
      <c r="S14" s="84">
        <f t="shared" si="6"/>
        <v>2.8545219959053562E-2</v>
      </c>
      <c r="T14" s="85">
        <f>分析係数表!F17</f>
        <v>0.32277781011700329</v>
      </c>
      <c r="U14" s="86">
        <f t="shared" si="7"/>
        <v>9.2137635876914838E-3</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投入係数表!N15</f>
        <v>5.0367994737058512E-3</v>
      </c>
      <c r="E15" s="77">
        <f t="shared" si="0"/>
        <v>0.50367994737058508</v>
      </c>
      <c r="F15" s="76">
        <f>分析係数表!C18</f>
        <v>9.9153926079857513E-2</v>
      </c>
      <c r="G15" s="77">
        <f t="shared" si="1"/>
        <v>4.9941844269489513E-2</v>
      </c>
      <c r="H15" s="77">
        <v>6.5330702882906891E-2</v>
      </c>
      <c r="I15" s="77">
        <f t="shared" si="2"/>
        <v>6.5330702882906891E-2</v>
      </c>
      <c r="J15" s="76">
        <f>分析係数表!G18</f>
        <v>0.21554507077228707</v>
      </c>
      <c r="K15" s="78">
        <f t="shared" si="3"/>
        <v>1.4081710976499425E-2</v>
      </c>
      <c r="L15" s="79"/>
      <c r="M15" s="80"/>
      <c r="N15" s="81">
        <f>分析係数表!H18</f>
        <v>4.4309579058998937E-4</v>
      </c>
      <c r="O15" s="82">
        <f t="shared" si="4"/>
        <v>2.4411745530244955E-3</v>
      </c>
      <c r="P15" s="76">
        <f>分析係数表!C18</f>
        <v>9.9153926079857513E-2</v>
      </c>
      <c r="Q15" s="82">
        <f t="shared" si="5"/>
        <v>2.4205204117862004E-4</v>
      </c>
      <c r="R15" s="83">
        <v>5.8816381710375288E-4</v>
      </c>
      <c r="S15" s="84">
        <f t="shared" si="6"/>
        <v>6.5918866700010639E-2</v>
      </c>
      <c r="T15" s="85">
        <f>分析係数表!F18</f>
        <v>0.45865408492674448</v>
      </c>
      <c r="U15" s="86">
        <f t="shared" si="7"/>
        <v>3.0233957485701429E-2</v>
      </c>
      <c r="V15" s="87">
        <f>分析係数表!D18</f>
        <v>4.8671467593742239E-2</v>
      </c>
      <c r="W15" s="167">
        <f t="shared" si="8"/>
        <v>0</v>
      </c>
      <c r="X15" s="76">
        <f>分析係数表!E18</f>
        <v>4.544325800844301E-2</v>
      </c>
      <c r="Y15" s="166">
        <f t="shared" si="9"/>
        <v>0</v>
      </c>
    </row>
    <row r="16" spans="1:25" x14ac:dyDescent="0.2">
      <c r="A16" s="6" t="s">
        <v>4</v>
      </c>
      <c r="B16" s="5" t="s">
        <v>32</v>
      </c>
      <c r="C16" s="75">
        <f>最終需要_まとめ!C17</f>
        <v>100</v>
      </c>
      <c r="D16" s="76">
        <f>投入係数表!N16</f>
        <v>0.53726546331702374</v>
      </c>
      <c r="E16" s="77">
        <f t="shared" si="0"/>
        <v>53.726546331702373</v>
      </c>
      <c r="F16" s="76">
        <f>分析係数表!C19</f>
        <v>0.34885493758536357</v>
      </c>
      <c r="G16" s="77">
        <f t="shared" si="1"/>
        <v>18.742770967223176</v>
      </c>
      <c r="H16" s="77">
        <v>23.077826439523385</v>
      </c>
      <c r="I16" s="77">
        <f t="shared" si="2"/>
        <v>123.07782643952339</v>
      </c>
      <c r="J16" s="76">
        <f>分析係数表!G19</f>
        <v>5.7666214382632294E-2</v>
      </c>
      <c r="K16" s="78">
        <f t="shared" si="3"/>
        <v>7.0974323252099651</v>
      </c>
      <c r="L16" s="79"/>
      <c r="M16" s="80"/>
      <c r="N16" s="81">
        <f>分析係数表!H19</f>
        <v>-1.1339892271023426E-4</v>
      </c>
      <c r="O16" s="82">
        <f t="shared" si="4"/>
        <v>-6.2475557281195624E-4</v>
      </c>
      <c r="P16" s="76">
        <f>分析係数表!C19</f>
        <v>0.34885493758536357</v>
      </c>
      <c r="Q16" s="82">
        <f t="shared" si="5"/>
        <v>-2.1794906635942305E-4</v>
      </c>
      <c r="R16" s="83">
        <v>1.3728261708794199E-3</v>
      </c>
      <c r="S16" s="84">
        <f t="shared" si="6"/>
        <v>123.07919926569427</v>
      </c>
      <c r="T16" s="85">
        <f>分析係数表!F19</f>
        <v>0.24001206090758329</v>
      </c>
      <c r="U16" s="86">
        <f t="shared" si="7"/>
        <v>29.540492270614394</v>
      </c>
      <c r="V16" s="87">
        <f>分析係数表!D19</f>
        <v>8.5933966530981464E-3</v>
      </c>
      <c r="W16" s="167">
        <f t="shared" si="8"/>
        <v>1</v>
      </c>
      <c r="X16" s="76">
        <f>分析係数表!E19</f>
        <v>9.8817208722229068E-3</v>
      </c>
      <c r="Y16" s="166">
        <f t="shared" si="9"/>
        <v>1</v>
      </c>
    </row>
    <row r="17" spans="1:25" x14ac:dyDescent="0.2">
      <c r="A17" s="6" t="s">
        <v>5</v>
      </c>
      <c r="B17" s="5" t="s">
        <v>33</v>
      </c>
      <c r="C17" s="90"/>
      <c r="D17" s="76">
        <f>投入係数表!N17</f>
        <v>8.6961884790921432E-3</v>
      </c>
      <c r="E17" s="77">
        <f t="shared" si="0"/>
        <v>0.86961884790921429</v>
      </c>
      <c r="F17" s="76">
        <f>分析係数表!C20</f>
        <v>6.1611763739423342E-2</v>
      </c>
      <c r="G17" s="77">
        <f t="shared" si="1"/>
        <v>5.3578751000732033E-2</v>
      </c>
      <c r="H17" s="77">
        <v>6.8515554242515431E-2</v>
      </c>
      <c r="I17" s="77">
        <f t="shared" si="2"/>
        <v>6.8515554242515431E-2</v>
      </c>
      <c r="J17" s="76">
        <f>分析係数表!G20</f>
        <v>9.9807003032809483E-2</v>
      </c>
      <c r="K17" s="78">
        <f t="shared" si="3"/>
        <v>6.8383321300773603E-3</v>
      </c>
      <c r="L17" s="79"/>
      <c r="M17" s="80"/>
      <c r="N17" s="81">
        <f>分析係数表!H20</f>
        <v>5.5019477314965503E-4</v>
      </c>
      <c r="O17" s="82">
        <f t="shared" si="4"/>
        <v>3.0312214829024539E-3</v>
      </c>
      <c r="P17" s="76">
        <f>分析係数表!C20</f>
        <v>6.1611763739423342E-2</v>
      </c>
      <c r="Q17" s="82">
        <f t="shared" si="5"/>
        <v>1.8675890184645047E-4</v>
      </c>
      <c r="R17" s="83">
        <v>5.1131084574871147E-4</v>
      </c>
      <c r="S17" s="84">
        <f t="shared" si="6"/>
        <v>6.9026865088264139E-2</v>
      </c>
      <c r="T17" s="85">
        <f>分析係数表!F20</f>
        <v>0.22277364212848083</v>
      </c>
      <c r="U17" s="86">
        <f t="shared" si="7"/>
        <v>1.5377366140423883E-2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投入係数表!N18</f>
        <v>8.7715691514877406E-4</v>
      </c>
      <c r="E18" s="77">
        <f t="shared" si="0"/>
        <v>8.7715691514877403E-2</v>
      </c>
      <c r="F18" s="76">
        <f>分析係数表!C21</f>
        <v>0.26616480709772816</v>
      </c>
      <c r="G18" s="77">
        <f t="shared" si="1"/>
        <v>2.3346830111501175E-2</v>
      </c>
      <c r="H18" s="77">
        <v>4.7317300783573352E-2</v>
      </c>
      <c r="I18" s="77">
        <f t="shared" si="2"/>
        <v>4.7317300783573352E-2</v>
      </c>
      <c r="J18" s="76">
        <f>分析係数表!G21</f>
        <v>0.28515758528748203</v>
      </c>
      <c r="K18" s="78">
        <f t="shared" si="3"/>
        <v>1.3492887233765257E-2</v>
      </c>
      <c r="L18" s="79"/>
      <c r="M18" s="80"/>
      <c r="N18" s="81">
        <f>分析係数表!H21</f>
        <v>9.2609120213357971E-4</v>
      </c>
      <c r="O18" s="82">
        <f t="shared" si="4"/>
        <v>5.1021705112976427E-3</v>
      </c>
      <c r="P18" s="76">
        <f>分析係数表!C21</f>
        <v>0.26616480709772816</v>
      </c>
      <c r="Q18" s="82">
        <f t="shared" si="5"/>
        <v>1.3580182299192541E-3</v>
      </c>
      <c r="R18" s="83">
        <v>3.6940812202323442E-3</v>
      </c>
      <c r="S18" s="84">
        <f t="shared" si="6"/>
        <v>5.1011382003805693E-2</v>
      </c>
      <c r="T18" s="85">
        <f>分析係数表!F21</f>
        <v>0.42568537635878856</v>
      </c>
      <c r="U18" s="86">
        <f t="shared" si="7"/>
        <v>2.1714799346871962E-2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投入係数表!N19</f>
        <v>1.2335019119279634E-4</v>
      </c>
      <c r="E19" s="77">
        <f t="shared" si="0"/>
        <v>1.2335019119279634E-2</v>
      </c>
      <c r="F19" s="76">
        <f>分析係数表!C22</f>
        <v>6.8073136427566849E-2</v>
      </c>
      <c r="G19" s="77">
        <f t="shared" si="1"/>
        <v>8.3968343934336803E-4</v>
      </c>
      <c r="H19" s="77">
        <v>1.8665686331167809E-3</v>
      </c>
      <c r="I19" s="77">
        <f t="shared" si="2"/>
        <v>1.8665686331167809E-3</v>
      </c>
      <c r="J19" s="76">
        <f>分析係数表!G22</f>
        <v>0.19468102201510526</v>
      </c>
      <c r="K19" s="78">
        <f t="shared" si="3"/>
        <v>3.6338548915651296E-4</v>
      </c>
      <c r="L19" s="79"/>
      <c r="M19" s="80"/>
      <c r="N19" s="81">
        <f>分析係数表!H22</f>
        <v>4.4099581053979989E-5</v>
      </c>
      <c r="O19" s="82">
        <f t="shared" si="4"/>
        <v>2.4296050053798299E-4</v>
      </c>
      <c r="P19" s="76">
        <f>分析係数表!C22</f>
        <v>6.8073136427566849E-2</v>
      </c>
      <c r="Q19" s="82">
        <f t="shared" si="5"/>
        <v>1.6539083299632046E-5</v>
      </c>
      <c r="R19" s="83">
        <v>1.7723581262084725E-4</v>
      </c>
      <c r="S19" s="84">
        <f t="shared" si="6"/>
        <v>2.043804445737628E-3</v>
      </c>
      <c r="T19" s="85">
        <f>分析係数表!F22</f>
        <v>0.41266270287642615</v>
      </c>
      <c r="U19" s="86">
        <f t="shared" si="7"/>
        <v>8.4340186672894558E-4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投入係数表!N20</f>
        <v>1.4390855639159574E-4</v>
      </c>
      <c r="E20" s="77">
        <f t="shared" si="0"/>
        <v>1.4390855639159573E-2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1.3883457173599029E-4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投入係数表!N21</f>
        <v>0</v>
      </c>
      <c r="E21" s="77">
        <f t="shared" si="0"/>
        <v>0</v>
      </c>
      <c r="F21" s="76">
        <f>分析係数表!C24</f>
        <v>0.19862660944206012</v>
      </c>
      <c r="G21" s="77">
        <f t="shared" si="1"/>
        <v>0</v>
      </c>
      <c r="H21" s="77">
        <v>1.2387652862028539E-3</v>
      </c>
      <c r="I21" s="77">
        <f t="shared" si="2"/>
        <v>1.2387652862028539E-3</v>
      </c>
      <c r="J21" s="76">
        <f>分析係数表!G24</f>
        <v>0.20794148380355276</v>
      </c>
      <c r="K21" s="78">
        <f t="shared" si="3"/>
        <v>2.5759069169735416E-4</v>
      </c>
      <c r="L21" s="79"/>
      <c r="M21" s="80"/>
      <c r="N21" s="81">
        <f>分析係数表!H24</f>
        <v>3.2549690777937607E-4</v>
      </c>
      <c r="O21" s="82">
        <f t="shared" si="4"/>
        <v>1.7932798849232075E-3</v>
      </c>
      <c r="P21" s="76">
        <f>分析係数表!C24</f>
        <v>0.19862660944206012</v>
      </c>
      <c r="Q21" s="82">
        <f t="shared" si="5"/>
        <v>3.5619310332294442E-4</v>
      </c>
      <c r="R21" s="83">
        <v>1.3888804769707221E-3</v>
      </c>
      <c r="S21" s="84">
        <f t="shared" si="6"/>
        <v>2.6276457631735761E-3</v>
      </c>
      <c r="T21" s="85">
        <f>分析係数表!F24</f>
        <v>0.39132706374085685</v>
      </c>
      <c r="U21" s="86">
        <f t="shared" si="7"/>
        <v>1.0282689010538185E-3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投入係数表!N22</f>
        <v>0</v>
      </c>
      <c r="E22" s="77">
        <f t="shared" si="0"/>
        <v>0</v>
      </c>
      <c r="F22" s="76">
        <f>分析係数表!C25</f>
        <v>0.10815402038505095</v>
      </c>
      <c r="G22" s="77">
        <f t="shared" si="1"/>
        <v>0</v>
      </c>
      <c r="H22" s="77">
        <v>1.9909588308462253E-3</v>
      </c>
      <c r="I22" s="77">
        <f t="shared" si="2"/>
        <v>1.9909588308462253E-3</v>
      </c>
      <c r="J22" s="76">
        <f>分析係数表!G25</f>
        <v>0.19693726937269374</v>
      </c>
      <c r="K22" s="78">
        <f t="shared" si="3"/>
        <v>3.9209399558030644E-4</v>
      </c>
      <c r="L22" s="79"/>
      <c r="M22" s="80"/>
      <c r="N22" s="81">
        <f>分析係数表!H25</f>
        <v>5.1029515219605417E-4</v>
      </c>
      <c r="O22" s="82">
        <f t="shared" si="4"/>
        <v>2.8114000776538034E-3</v>
      </c>
      <c r="P22" s="76">
        <f>分析係数表!C25</f>
        <v>0.10815402038505095</v>
      </c>
      <c r="Q22" s="82">
        <f t="shared" si="5"/>
        <v>3.0406422130910331E-4</v>
      </c>
      <c r="R22" s="83">
        <v>2.5718700423778603E-3</v>
      </c>
      <c r="S22" s="84">
        <f t="shared" si="6"/>
        <v>4.5628288732240856E-3</v>
      </c>
      <c r="T22" s="85">
        <f>分析係数表!F25</f>
        <v>0.3500369003690037</v>
      </c>
      <c r="U22" s="86">
        <f t="shared" si="7"/>
        <v>1.5971584756975527E-3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投入係数表!N23</f>
        <v>0</v>
      </c>
      <c r="E23" s="77">
        <f t="shared" si="0"/>
        <v>0</v>
      </c>
      <c r="F23" s="76">
        <f>分析係数表!C26</f>
        <v>0.27743634767339775</v>
      </c>
      <c r="G23" s="77">
        <f t="shared" si="1"/>
        <v>0</v>
      </c>
      <c r="H23" s="77">
        <v>3.2607622936551405E-3</v>
      </c>
      <c r="I23" s="77">
        <f t="shared" si="2"/>
        <v>3.2607622936551405E-3</v>
      </c>
      <c r="J23" s="76">
        <f>分析係数表!G26</f>
        <v>0.19644944793245292</v>
      </c>
      <c r="K23" s="78">
        <f t="shared" si="3"/>
        <v>6.405749524275113E-4</v>
      </c>
      <c r="L23" s="79"/>
      <c r="M23" s="80"/>
      <c r="N23" s="81">
        <f>分析係数表!H26</f>
        <v>1.0285702285828285E-2</v>
      </c>
      <c r="O23" s="82">
        <f t="shared" si="4"/>
        <v>5.6667644363573369E-2</v>
      </c>
      <c r="P23" s="76">
        <f>分析係数表!C26</f>
        <v>0.27743634767339775</v>
      </c>
      <c r="Q23" s="82">
        <f t="shared" si="5"/>
        <v>1.5721664283484801E-2</v>
      </c>
      <c r="R23" s="83">
        <v>1.7192621492991337E-2</v>
      </c>
      <c r="S23" s="84">
        <f t="shared" si="6"/>
        <v>2.0453383786646476E-2</v>
      </c>
      <c r="T23" s="85">
        <f>分析係数表!F26</f>
        <v>0.33444468499675256</v>
      </c>
      <c r="U23" s="86">
        <f t="shared" si="7"/>
        <v>6.8405254976426667E-3</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投入係数表!N24</f>
        <v>0</v>
      </c>
      <c r="E24" s="77">
        <f t="shared" si="0"/>
        <v>0</v>
      </c>
      <c r="F24" s="76">
        <f>分析係数表!C27</f>
        <v>0.68206432556613061</v>
      </c>
      <c r="G24" s="77">
        <f t="shared" si="1"/>
        <v>0</v>
      </c>
      <c r="H24" s="77">
        <v>1.7559591865318677E-3</v>
      </c>
      <c r="I24" s="77">
        <f t="shared" si="2"/>
        <v>1.7559591865318677E-3</v>
      </c>
      <c r="J24" s="76">
        <f>分析係数表!G27</f>
        <v>0.17097786061735692</v>
      </c>
      <c r="K24" s="78">
        <f t="shared" si="3"/>
        <v>3.0023014504461311E-4</v>
      </c>
      <c r="L24" s="79"/>
      <c r="M24" s="80"/>
      <c r="N24" s="81">
        <f>分析係数表!H27</f>
        <v>1.1068994844548976E-2</v>
      </c>
      <c r="O24" s="82">
        <f t="shared" si="4"/>
        <v>6.0983085635033726E-2</v>
      </c>
      <c r="P24" s="76">
        <f>分析係数表!C27</f>
        <v>0.68206432556613061</v>
      </c>
      <c r="Q24" s="82">
        <f t="shared" si="5"/>
        <v>4.1594387174600865E-2</v>
      </c>
      <c r="R24" s="83">
        <v>4.2850970982293561E-2</v>
      </c>
      <c r="S24" s="84">
        <f t="shared" si="6"/>
        <v>4.4606930168825429E-2</v>
      </c>
      <c r="T24" s="85">
        <f>分析係数表!F27</f>
        <v>0.32177115061144701</v>
      </c>
      <c r="U24" s="86">
        <f t="shared" si="7"/>
        <v>1.4353223245667426E-2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投入係数表!N25</f>
        <v>0</v>
      </c>
      <c r="E25" s="77">
        <f t="shared" si="0"/>
        <v>0</v>
      </c>
      <c r="F25" s="76">
        <f>分析係数表!C28</f>
        <v>0.14118101348541556</v>
      </c>
      <c r="G25" s="77">
        <f t="shared" si="1"/>
        <v>0</v>
      </c>
      <c r="H25" s="77">
        <v>6.8178867585184291E-3</v>
      </c>
      <c r="I25" s="77">
        <f t="shared" si="2"/>
        <v>6.8178867585184291E-3</v>
      </c>
      <c r="J25" s="76">
        <f>分析係数表!G28</f>
        <v>0.12484707609493516</v>
      </c>
      <c r="K25" s="78">
        <f t="shared" si="3"/>
        <v>8.5119322694740106E-4</v>
      </c>
      <c r="L25" s="79"/>
      <c r="M25" s="80"/>
      <c r="N25" s="81">
        <f>分析係数表!H28</f>
        <v>2.043280588834406E-2</v>
      </c>
      <c r="O25" s="82">
        <f t="shared" si="4"/>
        <v>0.11257169858259877</v>
      </c>
      <c r="P25" s="76">
        <f>分析係数表!C28</f>
        <v>0.14118101348541556</v>
      </c>
      <c r="Q25" s="82">
        <f t="shared" si="5"/>
        <v>1.5892986495666013E-2</v>
      </c>
      <c r="R25" s="83">
        <v>1.8257313887847394E-2</v>
      </c>
      <c r="S25" s="84">
        <f t="shared" si="6"/>
        <v>2.5075200646365821E-2</v>
      </c>
      <c r="T25" s="85">
        <f>分析係数表!F28</f>
        <v>0.21311475409836064</v>
      </c>
      <c r="U25" s="86">
        <f t="shared" si="7"/>
        <v>5.3438952197173055E-3</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投入係数表!N26</f>
        <v>8.1342598303249594E-3</v>
      </c>
      <c r="E26" s="77">
        <f t="shared" si="0"/>
        <v>0.81342598303249591</v>
      </c>
      <c r="F26" s="76">
        <f>分析係数表!C29</f>
        <v>0.16227976317854342</v>
      </c>
      <c r="G26" s="77">
        <f t="shared" si="1"/>
        <v>0.13200257588978731</v>
      </c>
      <c r="H26" s="77">
        <v>0.16941743048587185</v>
      </c>
      <c r="I26" s="77">
        <f t="shared" si="2"/>
        <v>0.16941743048587185</v>
      </c>
      <c r="J26" s="76">
        <f>分析係数表!G29</f>
        <v>0.26081698468153725</v>
      </c>
      <c r="K26" s="78">
        <f t="shared" si="3"/>
        <v>4.418694337181904E-2</v>
      </c>
      <c r="L26" s="79"/>
      <c r="M26" s="80"/>
      <c r="N26" s="81">
        <f>分析係数表!H29</f>
        <v>1.0220602904272409E-2</v>
      </c>
      <c r="O26" s="82">
        <f t="shared" si="4"/>
        <v>5.6308988386588724E-2</v>
      </c>
      <c r="P26" s="76">
        <f>分析係数表!C29</f>
        <v>0.16227976317854342</v>
      </c>
      <c r="Q26" s="82">
        <f t="shared" si="5"/>
        <v>9.1378093001989701E-3</v>
      </c>
      <c r="R26" s="83">
        <v>1.205646259901761E-2</v>
      </c>
      <c r="S26" s="84">
        <f t="shared" si="6"/>
        <v>0.18147389308488945</v>
      </c>
      <c r="T26" s="85">
        <f>分析係数表!F29</f>
        <v>0.4334856221445848</v>
      </c>
      <c r="U26" s="86">
        <f t="shared" si="7"/>
        <v>7.8666323446903177E-2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投入係数表!N27</f>
        <v>4.0020284253662816E-3</v>
      </c>
      <c r="E27" s="77">
        <f t="shared" si="0"/>
        <v>0.40020284253662819</v>
      </c>
      <c r="F27" s="76">
        <f>分析係数表!C30</f>
        <v>1</v>
      </c>
      <c r="G27" s="77">
        <f t="shared" si="1"/>
        <v>0.40020284253662819</v>
      </c>
      <c r="H27" s="77">
        <v>0.5120704101847029</v>
      </c>
      <c r="I27" s="77">
        <f t="shared" si="2"/>
        <v>0.5120704101847029</v>
      </c>
      <c r="J27" s="76">
        <f>分析係数表!G30</f>
        <v>0.34448439248553536</v>
      </c>
      <c r="K27" s="78">
        <f t="shared" si="3"/>
        <v>0.17640026416229629</v>
      </c>
      <c r="L27" s="79"/>
      <c r="M27" s="80"/>
      <c r="N27" s="81">
        <f>分析係数表!H30</f>
        <v>0</v>
      </c>
      <c r="O27" s="82">
        <f t="shared" si="4"/>
        <v>0</v>
      </c>
      <c r="P27" s="76">
        <f>分析係数表!C30</f>
        <v>1</v>
      </c>
      <c r="Q27" s="82">
        <f t="shared" si="5"/>
        <v>0</v>
      </c>
      <c r="R27" s="83">
        <v>1.4782523738509154E-2</v>
      </c>
      <c r="S27" s="84">
        <f t="shared" si="6"/>
        <v>0.52685293392321209</v>
      </c>
      <c r="T27" s="85">
        <f>分析係数表!F30</f>
        <v>0.44001047643991525</v>
      </c>
      <c r="U27" s="86">
        <f t="shared" si="7"/>
        <v>0.23182081046931974</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投入係数表!N28</f>
        <v>4.4152515658621494E-2</v>
      </c>
      <c r="E28" s="77">
        <f t="shared" si="0"/>
        <v>4.4152515658621496</v>
      </c>
      <c r="F28" s="76">
        <f>分析係数表!C31</f>
        <v>6.2020555045463999E-2</v>
      </c>
      <c r="G28" s="77">
        <f t="shared" si="1"/>
        <v>0.27383635278012458</v>
      </c>
      <c r="H28" s="77">
        <v>0.3437172067027629</v>
      </c>
      <c r="I28" s="77">
        <f t="shared" si="2"/>
        <v>0.3437172067027629</v>
      </c>
      <c r="J28" s="76">
        <f>分析係数表!G31</f>
        <v>7.0817490494296573E-2</v>
      </c>
      <c r="K28" s="78">
        <f t="shared" si="3"/>
        <v>2.4341190018399083E-2</v>
      </c>
      <c r="L28" s="79"/>
      <c r="M28" s="80"/>
      <c r="N28" s="81">
        <f>分析係数表!H31</f>
        <v>2.2278688352460652E-2</v>
      </c>
      <c r="O28" s="82">
        <f t="shared" si="4"/>
        <v>0.12274133096226007</v>
      </c>
      <c r="P28" s="76">
        <f>分析係数表!C31</f>
        <v>6.2020555045463999E-2</v>
      </c>
      <c r="Q28" s="82">
        <f t="shared" si="5"/>
        <v>7.6124854732983653E-3</v>
      </c>
      <c r="R28" s="83">
        <v>1.0236271965428635E-2</v>
      </c>
      <c r="S28" s="84">
        <f t="shared" si="6"/>
        <v>0.35395347866819155</v>
      </c>
      <c r="T28" s="85">
        <f>分析係数表!F31</f>
        <v>0.3450570342205323</v>
      </c>
      <c r="U28" s="86">
        <f t="shared" si="7"/>
        <v>0.12213413760128662</v>
      </c>
      <c r="V28" s="87">
        <f>分析係数表!D31</f>
        <v>0</v>
      </c>
      <c r="W28" s="167">
        <f t="shared" si="8"/>
        <v>0</v>
      </c>
      <c r="X28" s="76">
        <f>分析係数表!E31</f>
        <v>0</v>
      </c>
      <c r="Y28" s="166">
        <f t="shared" si="9"/>
        <v>0</v>
      </c>
    </row>
    <row r="29" spans="1:25" x14ac:dyDescent="0.2">
      <c r="A29" s="6" t="s">
        <v>17</v>
      </c>
      <c r="B29" s="5" t="s">
        <v>273</v>
      </c>
      <c r="C29" s="90"/>
      <c r="D29" s="76">
        <f>投入係数表!N29</f>
        <v>9.5939037594397155E-4</v>
      </c>
      <c r="E29" s="77">
        <f t="shared" si="0"/>
        <v>9.5939037594397161E-2</v>
      </c>
      <c r="F29" s="76">
        <f>分析係数表!C32</f>
        <v>0.51031613976705492</v>
      </c>
      <c r="G29" s="77">
        <f t="shared" si="1"/>
        <v>4.8959239318139121E-2</v>
      </c>
      <c r="H29" s="77">
        <v>6.7159952035524925E-2</v>
      </c>
      <c r="I29" s="77">
        <f t="shared" si="2"/>
        <v>6.7159952035524925E-2</v>
      </c>
      <c r="J29" s="76">
        <f>分析係数表!G32</f>
        <v>0.13989637305699482</v>
      </c>
      <c r="K29" s="78">
        <f t="shared" si="3"/>
        <v>9.395433704451674E-3</v>
      </c>
      <c r="L29" s="79"/>
      <c r="M29" s="80"/>
      <c r="N29" s="81">
        <f>分析係数表!H32</f>
        <v>6.3083400707693279E-3</v>
      </c>
      <c r="O29" s="82">
        <f t="shared" si="4"/>
        <v>3.4754921124576232E-2</v>
      </c>
      <c r="P29" s="76">
        <f>分析係数表!C32</f>
        <v>0.51031613976705492</v>
      </c>
      <c r="Q29" s="82">
        <f t="shared" si="5"/>
        <v>1.7735997186202213E-2</v>
      </c>
      <c r="R29" s="83">
        <v>2.3091580526605867E-2</v>
      </c>
      <c r="S29" s="84">
        <f t="shared" si="6"/>
        <v>9.0251532562130796E-2</v>
      </c>
      <c r="T29" s="85">
        <f>分析係数表!F32</f>
        <v>0.48186528497409326</v>
      </c>
      <c r="U29" s="86">
        <f t="shared" si="7"/>
        <v>4.3489080457399812E-2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投入係数表!N30</f>
        <v>1.3705576799199595E-4</v>
      </c>
      <c r="E30" s="77">
        <f t="shared" si="0"/>
        <v>1.3705576799199594E-2</v>
      </c>
      <c r="F30" s="76">
        <f>分析係数表!C33</f>
        <v>0.64380825565912114</v>
      </c>
      <c r="G30" s="77">
        <f t="shared" si="1"/>
        <v>8.8237634918948114E-3</v>
      </c>
      <c r="H30" s="77">
        <v>1.9803368828902691E-2</v>
      </c>
      <c r="I30" s="77">
        <f t="shared" si="2"/>
        <v>1.9803368828902691E-2</v>
      </c>
      <c r="J30" s="76">
        <f>分析係数表!G33</f>
        <v>0.50735483870967746</v>
      </c>
      <c r="K30" s="78">
        <f t="shared" si="3"/>
        <v>1.0047334998096178E-2</v>
      </c>
      <c r="L30" s="79"/>
      <c r="M30" s="80"/>
      <c r="N30" s="81">
        <f>分析係数表!H33</f>
        <v>9.5549092283623302E-4</v>
      </c>
      <c r="O30" s="82">
        <f t="shared" si="4"/>
        <v>5.2641441783229641E-3</v>
      </c>
      <c r="P30" s="76">
        <f>分析係数表!C33</f>
        <v>0.64380825565912114</v>
      </c>
      <c r="Q30" s="82">
        <f t="shared" si="5"/>
        <v>3.3890994809842251E-3</v>
      </c>
      <c r="R30" s="83">
        <v>1.0370159709384782E-2</v>
      </c>
      <c r="S30" s="84">
        <f t="shared" si="6"/>
        <v>3.0173528538287475E-2</v>
      </c>
      <c r="T30" s="85">
        <f>分析係数表!F33</f>
        <v>0.64387096774193553</v>
      </c>
      <c r="U30" s="86">
        <f t="shared" si="7"/>
        <v>1.9427859020136065E-2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投入係数表!N31</f>
        <v>2.3189835944245715E-2</v>
      </c>
      <c r="E31" s="77">
        <f t="shared" si="0"/>
        <v>2.3189835944245716</v>
      </c>
      <c r="F31" s="76">
        <f>分析係数表!C34</f>
        <v>0.4497281074016104</v>
      </c>
      <c r="G31" s="77">
        <f t="shared" si="1"/>
        <v>1.0429121030159463</v>
      </c>
      <c r="H31" s="77">
        <v>1.339918462451412</v>
      </c>
      <c r="I31" s="77">
        <f t="shared" si="2"/>
        <v>1.339918462451412</v>
      </c>
      <c r="J31" s="76">
        <f>分析係数表!G34</f>
        <v>0.42484737951445389</v>
      </c>
      <c r="K31" s="78">
        <f t="shared" si="3"/>
        <v>0.56926084753551853</v>
      </c>
      <c r="L31" s="79"/>
      <c r="M31" s="80"/>
      <c r="N31" s="81">
        <f>分析係数表!H34</f>
        <v>0.15783450057224457</v>
      </c>
      <c r="O31" s="82">
        <f t="shared" si="4"/>
        <v>0.86956720097308582</v>
      </c>
      <c r="P31" s="76">
        <f>分析係数表!C34</f>
        <v>0.4497281074016104</v>
      </c>
      <c r="Q31" s="82">
        <f t="shared" si="5"/>
        <v>0.39106881155214168</v>
      </c>
      <c r="R31" s="83">
        <v>0.42756297895434237</v>
      </c>
      <c r="S31" s="84">
        <f t="shared" si="6"/>
        <v>1.7674814414057542</v>
      </c>
      <c r="T31" s="85">
        <f>分析係数表!F34</f>
        <v>0.69859228761453362</v>
      </c>
      <c r="U31" s="86">
        <f t="shared" si="7"/>
        <v>1.2347489034678791</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投入係数表!N32</f>
        <v>3.8307087153762868E-3</v>
      </c>
      <c r="E32" s="77">
        <f t="shared" si="0"/>
        <v>0.3830708715376287</v>
      </c>
      <c r="F32" s="76">
        <f>分析係数表!C35</f>
        <v>0.49909685188370889</v>
      </c>
      <c r="G32" s="77">
        <f t="shared" si="1"/>
        <v>0.19118946603277914</v>
      </c>
      <c r="H32" s="77">
        <v>0.28387003306057501</v>
      </c>
      <c r="I32" s="77">
        <f t="shared" si="2"/>
        <v>0.28387003306057501</v>
      </c>
      <c r="J32" s="76">
        <f>分析係数表!G35</f>
        <v>0.31379756038452217</v>
      </c>
      <c r="K32" s="78">
        <f t="shared" si="3"/>
        <v>8.9077723840682091E-2</v>
      </c>
      <c r="L32" s="79"/>
      <c r="M32" s="80"/>
      <c r="N32" s="81">
        <f>分析係数表!H35</f>
        <v>5.9221537395394742E-2</v>
      </c>
      <c r="O32" s="82">
        <f t="shared" si="4"/>
        <v>0.32627281312722178</v>
      </c>
      <c r="P32" s="76">
        <f>分析係数表!C35</f>
        <v>0.49909685188370889</v>
      </c>
      <c r="Q32" s="82">
        <f t="shared" si="5"/>
        <v>0.16284173388703804</v>
      </c>
      <c r="R32" s="83">
        <v>0.21460022584981425</v>
      </c>
      <c r="S32" s="84">
        <f t="shared" si="6"/>
        <v>0.49847025891038926</v>
      </c>
      <c r="T32" s="85">
        <f>分析係数表!F35</f>
        <v>0.64201470231844249</v>
      </c>
      <c r="U32" s="86">
        <f t="shared" si="7"/>
        <v>0.32002523488895052</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投入係数表!N33</f>
        <v>9.7994874114277109E-4</v>
      </c>
      <c r="E33" s="77">
        <f t="shared" si="0"/>
        <v>9.7994874114277111E-2</v>
      </c>
      <c r="F33" s="76">
        <f>分析係数表!C36</f>
        <v>0.87819146249052793</v>
      </c>
      <c r="G33" s="77">
        <f t="shared" si="1"/>
        <v>8.6058261814992196E-2</v>
      </c>
      <c r="H33" s="77">
        <v>0.17308383567509439</v>
      </c>
      <c r="I33" s="77">
        <f t="shared" si="2"/>
        <v>0.17308383567509439</v>
      </c>
      <c r="J33" s="76">
        <f>分析係数表!G36</f>
        <v>4.4874661895938493E-2</v>
      </c>
      <c r="K33" s="78">
        <f t="shared" si="3"/>
        <v>7.767078605572038E-3</v>
      </c>
      <c r="L33" s="79"/>
      <c r="M33" s="80"/>
      <c r="N33" s="81">
        <f>分析係数表!H36</f>
        <v>0.18774661640714413</v>
      </c>
      <c r="O33" s="82">
        <f t="shared" si="4"/>
        <v>1.0343638376237061</v>
      </c>
      <c r="P33" s="76">
        <f>分析係数表!C36</f>
        <v>0.87819146249052793</v>
      </c>
      <c r="Q33" s="82">
        <f t="shared" si="5"/>
        <v>0.90836949131007738</v>
      </c>
      <c r="R33" s="83">
        <v>0.95211763441743691</v>
      </c>
      <c r="S33" s="84">
        <f t="shared" si="6"/>
        <v>1.1252014700925312</v>
      </c>
      <c r="T33" s="85">
        <f>分析係数表!F36</f>
        <v>0.85371541754520475</v>
      </c>
      <c r="U33" s="86">
        <f t="shared" si="7"/>
        <v>0.96060184286252348</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投入係数表!N34</f>
        <v>1.6988062442607896E-2</v>
      </c>
      <c r="E34" s="77">
        <f t="shared" si="0"/>
        <v>1.6988062442607896</v>
      </c>
      <c r="F34" s="76">
        <f>分析係数表!C37</f>
        <v>0.51844868831853386</v>
      </c>
      <c r="G34" s="77">
        <f t="shared" si="1"/>
        <v>0.88074386904434121</v>
      </c>
      <c r="H34" s="77">
        <v>1.1883479322194239</v>
      </c>
      <c r="I34" s="77">
        <f t="shared" si="2"/>
        <v>1.1883479322194239</v>
      </c>
      <c r="J34" s="76">
        <f>分析係数表!G37</f>
        <v>0.40787398349003462</v>
      </c>
      <c r="K34" s="78">
        <f t="shared" si="3"/>
        <v>0.48469620488648207</v>
      </c>
      <c r="L34" s="79"/>
      <c r="M34" s="80"/>
      <c r="N34" s="81">
        <f>分析係数表!H37</f>
        <v>4.7856445363769047E-2</v>
      </c>
      <c r="O34" s="82">
        <f t="shared" si="4"/>
        <v>0.26365842127429023</v>
      </c>
      <c r="P34" s="76">
        <f>分析係数表!C37</f>
        <v>0.51844868831853386</v>
      </c>
      <c r="Q34" s="82">
        <f t="shared" si="5"/>
        <v>0.1366933626737912</v>
      </c>
      <c r="R34" s="83">
        <v>0.16509315652488837</v>
      </c>
      <c r="S34" s="84">
        <f t="shared" si="6"/>
        <v>1.3534410887443122</v>
      </c>
      <c r="T34" s="85">
        <f>分析係数表!F37</f>
        <v>0.62993916303078723</v>
      </c>
      <c r="U34" s="86">
        <f t="shared" si="7"/>
        <v>0.85258554665506947</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投入係数表!N35</f>
        <v>1.6994915231007496E-3</v>
      </c>
      <c r="E35" s="77">
        <f t="shared" si="0"/>
        <v>0.16994915231007496</v>
      </c>
      <c r="F35" s="76">
        <f>分析係数表!C38</f>
        <v>4.0466683025854988E-2</v>
      </c>
      <c r="G35" s="77">
        <f t="shared" si="1"/>
        <v>6.8772784770445546E-3</v>
      </c>
      <c r="H35" s="77">
        <v>1.322794188909612E-2</v>
      </c>
      <c r="I35" s="77">
        <f t="shared" si="2"/>
        <v>1.322794188909612E-2</v>
      </c>
      <c r="J35" s="76">
        <f>分析係数表!G38</f>
        <v>0.23169218038891187</v>
      </c>
      <c r="K35" s="78">
        <f t="shared" si="3"/>
        <v>3.0648106983425017E-3</v>
      </c>
      <c r="L35" s="79"/>
      <c r="M35" s="80"/>
      <c r="N35" s="81">
        <f>分析係数表!H38</f>
        <v>4.3698484864393788E-2</v>
      </c>
      <c r="O35" s="82">
        <f t="shared" si="4"/>
        <v>0.2407507169378518</v>
      </c>
      <c r="P35" s="76">
        <f>分析係数表!C38</f>
        <v>4.0466683025854988E-2</v>
      </c>
      <c r="Q35" s="82">
        <f t="shared" si="5"/>
        <v>9.7423829505713863E-3</v>
      </c>
      <c r="R35" s="83">
        <v>1.2107607837836473E-2</v>
      </c>
      <c r="S35" s="84">
        <f t="shared" si="6"/>
        <v>2.5335549726932593E-2</v>
      </c>
      <c r="T35" s="85">
        <f>分析係数表!F38</f>
        <v>0.47745138601572196</v>
      </c>
      <c r="U35" s="86">
        <f t="shared" si="7"/>
        <v>1.2096493332594212E-2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投入係数表!N36</f>
        <v>0</v>
      </c>
      <c r="E36" s="77">
        <f t="shared" si="0"/>
        <v>0</v>
      </c>
      <c r="F36" s="76">
        <f>分析係数表!C39</f>
        <v>1</v>
      </c>
      <c r="G36" s="77">
        <f t="shared" si="1"/>
        <v>0</v>
      </c>
      <c r="H36" s="77">
        <v>1.8576582431363304E-2</v>
      </c>
      <c r="I36" s="77">
        <f t="shared" si="2"/>
        <v>1.8576582431363304E-2</v>
      </c>
      <c r="J36" s="76">
        <f>分析係数表!G39</f>
        <v>0.35155763393872286</v>
      </c>
      <c r="K36" s="78">
        <f t="shared" si="3"/>
        <v>6.5307393662377309E-3</v>
      </c>
      <c r="L36" s="79"/>
      <c r="M36" s="80"/>
      <c r="N36" s="81">
        <f>分析係数表!H39</f>
        <v>3.8093638110437951E-3</v>
      </c>
      <c r="O36" s="82">
        <f t="shared" si="4"/>
        <v>2.0987159427423862E-2</v>
      </c>
      <c r="P36" s="76">
        <f>分析係数表!C39</f>
        <v>1</v>
      </c>
      <c r="Q36" s="82">
        <f t="shared" si="5"/>
        <v>2.0987159427423862E-2</v>
      </c>
      <c r="R36" s="83">
        <v>2.6171759129041759E-2</v>
      </c>
      <c r="S36" s="84">
        <f t="shared" si="6"/>
        <v>4.4748341560405067E-2</v>
      </c>
      <c r="T36" s="85">
        <f>分析係数表!F39</f>
        <v>0.70231445322154884</v>
      </c>
      <c r="U36" s="86">
        <f t="shared" si="7"/>
        <v>3.1427407035566991E-2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投入係数表!N37</f>
        <v>5.4822307196798379E-5</v>
      </c>
      <c r="E37" s="77">
        <f t="shared" si="0"/>
        <v>5.4822307196798377E-3</v>
      </c>
      <c r="F37" s="76">
        <f>分析係数表!C40</f>
        <v>0.93645125291670894</v>
      </c>
      <c r="G37" s="77">
        <f t="shared" si="1"/>
        <v>5.1338418262226546E-3</v>
      </c>
      <c r="H37" s="77">
        <v>6.9367451954321846E-3</v>
      </c>
      <c r="I37" s="77">
        <f t="shared" si="2"/>
        <v>6.9367451954321846E-3</v>
      </c>
      <c r="J37" s="76">
        <f>分析係数表!G40</f>
        <v>0.5322000781555295</v>
      </c>
      <c r="K37" s="78">
        <f t="shared" si="3"/>
        <v>3.6917363351540024E-3</v>
      </c>
      <c r="L37" s="79"/>
      <c r="M37" s="80"/>
      <c r="N37" s="81">
        <f>分析係数表!H40</f>
        <v>3.4185575237035248E-2</v>
      </c>
      <c r="O37" s="82">
        <f t="shared" si="4"/>
        <v>0.18834066610751549</v>
      </c>
      <c r="P37" s="76">
        <f>分析係数表!C40</f>
        <v>0.93645125291670894</v>
      </c>
      <c r="Q37" s="82">
        <f t="shared" si="5"/>
        <v>0.17637185275155043</v>
      </c>
      <c r="R37" s="83">
        <v>0.1766715091579065</v>
      </c>
      <c r="S37" s="84">
        <f t="shared" si="6"/>
        <v>0.18360825435333869</v>
      </c>
      <c r="T37" s="85">
        <f>分析係数表!F40</f>
        <v>0.72698319656115673</v>
      </c>
      <c r="U37" s="86">
        <f t="shared" si="7"/>
        <v>0.13348011566480408</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投入係数表!N38</f>
        <v>0</v>
      </c>
      <c r="E38" s="77">
        <f t="shared" si="0"/>
        <v>0</v>
      </c>
      <c r="F38" s="76">
        <f>分析係数表!C41</f>
        <v>0.75829086289227354</v>
      </c>
      <c r="G38" s="77">
        <f t="shared" si="1"/>
        <v>0</v>
      </c>
      <c r="H38" s="77">
        <v>2.1734671963567573E-3</v>
      </c>
      <c r="I38" s="77">
        <f t="shared" si="2"/>
        <v>2.1734671963567573E-3</v>
      </c>
      <c r="J38" s="76">
        <f>分析係数表!G41</f>
        <v>0.44682169065091015</v>
      </c>
      <c r="K38" s="78">
        <f t="shared" si="3"/>
        <v>9.7115228725042004E-4</v>
      </c>
      <c r="L38" s="79"/>
      <c r="M38" s="80"/>
      <c r="N38" s="81">
        <f>分析係数表!H41</f>
        <v>5.4536481903421918E-2</v>
      </c>
      <c r="O38" s="82">
        <f t="shared" si="4"/>
        <v>0.30046115233197229</v>
      </c>
      <c r="P38" s="76">
        <f>分析係数表!C41</f>
        <v>0.75829086289227354</v>
      </c>
      <c r="Q38" s="82">
        <f t="shared" si="5"/>
        <v>0.22783694646741812</v>
      </c>
      <c r="R38" s="83">
        <v>0.23181408949036925</v>
      </c>
      <c r="S38" s="84">
        <f t="shared" si="6"/>
        <v>0.23398755668672599</v>
      </c>
      <c r="T38" s="85">
        <f>分析係数表!F41</f>
        <v>0.55047809650878365</v>
      </c>
      <c r="U38" s="86">
        <f t="shared" si="7"/>
        <v>0.12880502481165004</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投入係数表!N39</f>
        <v>5.0710634157038494E-4</v>
      </c>
      <c r="E39" s="77">
        <f>$C$16*D39</f>
        <v>5.0710634157038491E-2</v>
      </c>
      <c r="F39" s="76">
        <f>分析係数表!C42</f>
        <v>0.17334729285073291</v>
      </c>
      <c r="G39" s="77">
        <f>E39*F39</f>
        <v>8.7905511498665313E-3</v>
      </c>
      <c r="H39" s="77">
        <v>1.1884182924239905E-2</v>
      </c>
      <c r="I39" s="77">
        <f>C39+H39</f>
        <v>1.1884182924239905E-2</v>
      </c>
      <c r="J39" s="76">
        <f>分析係数表!G42</f>
        <v>0.48544520547945208</v>
      </c>
      <c r="K39" s="78">
        <f>I39*J39</f>
        <v>5.7691196216130367E-3</v>
      </c>
      <c r="L39" s="79"/>
      <c r="M39" s="80"/>
      <c r="N39" s="81">
        <f>分析係数表!H42</f>
        <v>1.188798706412289E-2</v>
      </c>
      <c r="O39" s="82">
        <f t="shared" si="4"/>
        <v>6.5495209216453409E-2</v>
      </c>
      <c r="P39" s="76">
        <f>分析係数表!C42</f>
        <v>0.17334729285073291</v>
      </c>
      <c r="Q39" s="82">
        <f>O39*P39</f>
        <v>1.1353417212364571E-2</v>
      </c>
      <c r="R39" s="83">
        <v>1.1930770170895484E-2</v>
      </c>
      <c r="S39" s="84">
        <f>I39+R39</f>
        <v>2.3814953095135389E-2</v>
      </c>
      <c r="T39" s="85">
        <f>分析係数表!F42</f>
        <v>0.55565068493150682</v>
      </c>
      <c r="U39" s="86">
        <f>S39*T39</f>
        <v>1.3232794998923688E-2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投入係数表!N40</f>
        <v>9.7857818346285107E-3</v>
      </c>
      <c r="E40" s="77">
        <f>$C$16*D40</f>
        <v>0.97857818346285108</v>
      </c>
      <c r="F40" s="76">
        <f>分析係数表!C43</f>
        <v>0.30653454239506406</v>
      </c>
      <c r="G40" s="77">
        <f>E40*F40</f>
        <v>0.29996801566557812</v>
      </c>
      <c r="H40" s="77">
        <v>0.50010260727921896</v>
      </c>
      <c r="I40" s="77">
        <f>C40+H40</f>
        <v>0.50010260727921896</v>
      </c>
      <c r="J40" s="76">
        <f>分析係数表!G43</f>
        <v>0.32328917028178372</v>
      </c>
      <c r="K40" s="78">
        <f>I40*J40</f>
        <v>0.16167775696305542</v>
      </c>
      <c r="L40" s="79"/>
      <c r="M40" s="80"/>
      <c r="N40" s="81">
        <f>分析係数表!H43</f>
        <v>3.3255284074801286E-2</v>
      </c>
      <c r="O40" s="82">
        <f t="shared" si="4"/>
        <v>0.18321535650092849</v>
      </c>
      <c r="P40" s="76">
        <f>分析係数表!C43</f>
        <v>0.30653454239506406</v>
      </c>
      <c r="Q40" s="82">
        <f>O40*P40</f>
        <v>5.616183546476064E-2</v>
      </c>
      <c r="R40" s="83">
        <v>0.1060749928642149</v>
      </c>
      <c r="S40" s="84">
        <f>I40+R40</f>
        <v>0.6061776001434338</v>
      </c>
      <c r="T40" s="85">
        <f>分析係数表!F43</f>
        <v>0.5899871028256537</v>
      </c>
      <c r="U40" s="86">
        <f>S40*T40</f>
        <v>0.35763696610643209</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投入係数表!N41</f>
        <v>4.7969518797198582E-5</v>
      </c>
      <c r="E41" s="77">
        <f>$C$16*D41</f>
        <v>4.7969518797198584E-3</v>
      </c>
      <c r="F41" s="76">
        <f>分析係数表!C44</f>
        <v>0.56999532308435041</v>
      </c>
      <c r="G41" s="77">
        <f>E41*F41</f>
        <v>2.7342401365010025E-3</v>
      </c>
      <c r="H41" s="77">
        <v>5.0494835287740953E-3</v>
      </c>
      <c r="I41" s="77">
        <f>C41+H41</f>
        <v>5.0494835287740953E-3</v>
      </c>
      <c r="J41" s="76">
        <f>分析係数表!G44</f>
        <v>0.26801390783179974</v>
      </c>
      <c r="K41" s="78">
        <f>I41*J41</f>
        <v>1.3533318130790513E-3</v>
      </c>
      <c r="L41" s="79"/>
      <c r="M41" s="80"/>
      <c r="N41" s="81">
        <f>分析係数表!H44</f>
        <v>0.11320362456556662</v>
      </c>
      <c r="O41" s="82">
        <f t="shared" si="4"/>
        <v>0.62367960488100227</v>
      </c>
      <c r="P41" s="76">
        <f>分析係数表!C44</f>
        <v>0.56999532308435041</v>
      </c>
      <c r="Q41" s="82">
        <f>O41*P41</f>
        <v>0.3554944578852669</v>
      </c>
      <c r="R41" s="83">
        <v>0.36138922623767006</v>
      </c>
      <c r="S41" s="84">
        <f>I41+R41</f>
        <v>0.36643870976644416</v>
      </c>
      <c r="T41" s="85">
        <f>分析係数表!F44</f>
        <v>0.48400791440152141</v>
      </c>
      <c r="U41" s="86">
        <f>S41*T41</f>
        <v>0.17735923567004105</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投入係数表!N42</f>
        <v>2.5355317078519247E-4</v>
      </c>
      <c r="E42" s="77">
        <f>$C$16*D42</f>
        <v>2.5355317078519245E-2</v>
      </c>
      <c r="F42" s="76">
        <f>分析係数表!C45</f>
        <v>1</v>
      </c>
      <c r="G42" s="77">
        <f>E42*F42</f>
        <v>2.5355317078519245E-2</v>
      </c>
      <c r="H42" s="77">
        <v>4.3568013450191782E-2</v>
      </c>
      <c r="I42" s="77">
        <f>C42+H42</f>
        <v>4.3568013450191782E-2</v>
      </c>
      <c r="J42" s="76">
        <f>分析係数表!G45</f>
        <v>0</v>
      </c>
      <c r="K42" s="78">
        <f>I42*J42</f>
        <v>0</v>
      </c>
      <c r="L42" s="79"/>
      <c r="M42" s="80"/>
      <c r="N42" s="81">
        <f>分析係数表!H45</f>
        <v>0</v>
      </c>
      <c r="O42" s="82">
        <f t="shared" si="4"/>
        <v>0</v>
      </c>
      <c r="P42" s="76">
        <f>分析係数表!C45</f>
        <v>1</v>
      </c>
      <c r="Q42" s="82">
        <f>O42*P42</f>
        <v>0</v>
      </c>
      <c r="R42" s="83">
        <v>6.9009781649709669E-3</v>
      </c>
      <c r="S42" s="84">
        <f>I42+R42</f>
        <v>5.0468991615162752E-2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3.6868001589846909E-3</v>
      </c>
      <c r="E43" s="77">
        <f>$C$16*D43</f>
        <v>0.3686800158984691</v>
      </c>
      <c r="F43" s="76">
        <f>分析係数表!C46</f>
        <v>0.19592142404516388</v>
      </c>
      <c r="G43" s="77">
        <f>E43*F43</f>
        <v>7.2232313731821721E-2</v>
      </c>
      <c r="H43" s="77">
        <v>9.8030293356838244E-2</v>
      </c>
      <c r="I43" s="77">
        <f>C43+H43</f>
        <v>9.8030293356838244E-2</v>
      </c>
      <c r="J43" s="76">
        <f>分析係数表!G46</f>
        <v>9.3869169844529188E-3</v>
      </c>
      <c r="K43" s="78">
        <f>I43*J43</f>
        <v>9.202022257022071E-4</v>
      </c>
      <c r="L43" s="79"/>
      <c r="M43" s="80"/>
      <c r="N43" s="81">
        <f>分析係数表!H46</f>
        <v>2.2224088871155723E-2</v>
      </c>
      <c r="O43" s="82">
        <f t="shared" si="4"/>
        <v>0.12244052272349876</v>
      </c>
      <c r="P43" s="76">
        <f>分析係数表!C46</f>
        <v>0.19592142404516388</v>
      </c>
      <c r="Q43" s="82">
        <f>O43*P43</f>
        <v>2.3988721572822124E-2</v>
      </c>
      <c r="R43" s="83">
        <v>2.7359598115813316E-2</v>
      </c>
      <c r="S43" s="84">
        <f>I43+R43</f>
        <v>0.12538989147265156</v>
      </c>
      <c r="T43" s="85">
        <f>分析係数表!F46</f>
        <v>0.31358169551188031</v>
      </c>
      <c r="U43" s="86">
        <f>S43*T43</f>
        <v>3.931997476804474E-2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投入係数表!N44</f>
        <v>0.75025012677658542</v>
      </c>
      <c r="E44" s="91">
        <f>SUM(E5:E43)</f>
        <v>75.025012677658538</v>
      </c>
      <c r="F44" s="92">
        <f>分析係数表!C47</f>
        <v>0.45265703952364433</v>
      </c>
      <c r="G44" s="91">
        <f>SUM(G5:G43)</f>
        <v>22.553531835982469</v>
      </c>
      <c r="H44" s="91">
        <f>SUM(H5:H43)</f>
        <v>28.351773026450871</v>
      </c>
      <c r="I44" s="91">
        <f>SUM(I5:I43)</f>
        <v>128.35177302645087</v>
      </c>
      <c r="J44" s="92">
        <f>分析係数表!G47</f>
        <v>0.23980744030503759</v>
      </c>
      <c r="K44" s="93">
        <f>SUM(K5:K43)</f>
        <v>8.7821903411025346</v>
      </c>
      <c r="L44" s="94">
        <f>最終需要_まとめ!$L$33</f>
        <v>0.62733333333333341</v>
      </c>
      <c r="M44" s="91">
        <f>K44*L44</f>
        <v>5.5093607406516574</v>
      </c>
      <c r="N44" s="95">
        <f>分析係数表!H47</f>
        <v>1</v>
      </c>
      <c r="O44" s="93">
        <f>SUM(O5:O43)</f>
        <v>5.5093607406516574</v>
      </c>
      <c r="P44" s="92">
        <f>分析係数表!C47</f>
        <v>0.45265703952364433</v>
      </c>
      <c r="Q44" s="96">
        <f>SUM(Q5:Q43)</f>
        <v>2.6851874887356191</v>
      </c>
      <c r="R44" s="91">
        <f>SUM(R5:R43)</f>
        <v>2.9913869605966665</v>
      </c>
      <c r="S44" s="97">
        <f>SUM(S5:S43)</f>
        <v>131.3431599870475</v>
      </c>
      <c r="T44" s="98">
        <f>分析係数表!F47</f>
        <v>0.49576236686958514</v>
      </c>
      <c r="U44" s="99">
        <f>SUM(U5:U43)</f>
        <v>34.543919442197414</v>
      </c>
      <c r="V44" s="100">
        <f>分析係数表!D47</f>
        <v>6.8132090397126518E-2</v>
      </c>
      <c r="W44" s="164">
        <f>SUM(W5:W43)</f>
        <v>1</v>
      </c>
      <c r="X44" s="92">
        <f>分析係数表!E47</f>
        <v>5.7986453629434859E-2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1.4618360363041205E-2</v>
      </c>
      <c r="G5" s="77">
        <f t="shared" ref="G5:G38" si="1">E5*F5</f>
        <v>0</v>
      </c>
      <c r="H5" s="77">
        <f t="array" ref="H5:H43">MMULT(逆行列係数!C5:AO43,'13'!G5:G43)</f>
        <v>2.6551563173321996E-5</v>
      </c>
      <c r="I5" s="77">
        <f t="shared" ref="I5:I38" si="2">C5+H5</f>
        <v>2.6551563173321996E-5</v>
      </c>
      <c r="J5" s="76">
        <f>分析係数表!G8</f>
        <v>0.12073170731707317</v>
      </c>
      <c r="K5" s="78">
        <f t="shared" ref="K5:K38" si="3">I5*J5</f>
        <v>3.2056155538522899E-6</v>
      </c>
      <c r="L5" s="79" t="s">
        <v>184</v>
      </c>
      <c r="M5" s="80" t="s">
        <v>184</v>
      </c>
      <c r="N5" s="81">
        <f>分析係数表!H8</f>
        <v>1.0812797278425854E-2</v>
      </c>
      <c r="O5" s="82">
        <f t="shared" ref="O5:O43" si="4">$M$44*N5</f>
        <v>8.5071574853938875E-2</v>
      </c>
      <c r="P5" s="76">
        <f>分析係数表!C8</f>
        <v>1.4618360363041205E-2</v>
      </c>
      <c r="Q5" s="82">
        <f t="shared" ref="Q5:Q38" si="5">O5*P5</f>
        <v>1.243606937866313E-3</v>
      </c>
      <c r="R5" s="83">
        <f t="array" ref="R5:R43">MMULT(逆行列係数!C5:AO43,'13'!Q5:Q43)</f>
        <v>1.7603421802243082E-3</v>
      </c>
      <c r="S5" s="84">
        <f t="shared" ref="S5:S38" si="6">I5+R5</f>
        <v>1.7868937433976302E-3</v>
      </c>
      <c r="T5" s="85">
        <f>分析係数表!F8</f>
        <v>0.45487804878048782</v>
      </c>
      <c r="U5" s="86">
        <f t="shared" ref="U5:U38" si="7">S5*T5</f>
        <v>8.1281873937477569E-4</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投入係数表!O6</f>
        <v>0</v>
      </c>
      <c r="E6" s="77">
        <f t="shared" si="0"/>
        <v>0</v>
      </c>
      <c r="F6" s="76">
        <f>分析係数表!C9</f>
        <v>8.6715867158671633E-2</v>
      </c>
      <c r="G6" s="77">
        <f t="shared" si="1"/>
        <v>0</v>
      </c>
      <c r="H6" s="77">
        <v>4.3330311211142096E-5</v>
      </c>
      <c r="I6" s="77">
        <f t="shared" si="2"/>
        <v>4.3330311211142096E-5</v>
      </c>
      <c r="J6" s="76">
        <f>分析係数表!G9</f>
        <v>0.23529411764705882</v>
      </c>
      <c r="K6" s="78">
        <f t="shared" si="3"/>
        <v>1.0195367343798139E-5</v>
      </c>
      <c r="L6" s="79"/>
      <c r="M6" s="80"/>
      <c r="N6" s="81">
        <f>分析係数表!H9</f>
        <v>5.7539453375192939E-4</v>
      </c>
      <c r="O6" s="82">
        <f t="shared" si="4"/>
        <v>4.5270171897415527E-3</v>
      </c>
      <c r="P6" s="76">
        <f>分析係数表!C9</f>
        <v>8.6715867158671633E-2</v>
      </c>
      <c r="Q6" s="82">
        <f t="shared" si="5"/>
        <v>3.9256422125065146E-4</v>
      </c>
      <c r="R6" s="83">
        <v>4.6594146363634339E-4</v>
      </c>
      <c r="S6" s="84">
        <f t="shared" si="6"/>
        <v>5.0927177484748549E-4</v>
      </c>
      <c r="T6" s="85">
        <f>分析係数表!F9</f>
        <v>0.68627450980392157</v>
      </c>
      <c r="U6" s="86">
        <f t="shared" si="7"/>
        <v>3.4950023764043124E-4</v>
      </c>
      <c r="V6" s="87">
        <f>分析係数表!D9</f>
        <v>9.8039215686274508E-2</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5.1169590643275198E-3</v>
      </c>
      <c r="G7" s="77">
        <f t="shared" si="1"/>
        <v>0</v>
      </c>
      <c r="H7" s="77">
        <v>1.7410365874792378E-5</v>
      </c>
      <c r="I7" s="77">
        <f t="shared" si="2"/>
        <v>1.7410365874792378E-5</v>
      </c>
      <c r="J7" s="76">
        <f>分析係数表!G10</f>
        <v>0.19230769230769232</v>
      </c>
      <c r="K7" s="78">
        <f t="shared" si="3"/>
        <v>3.3481472836139192E-6</v>
      </c>
      <c r="L7" s="79"/>
      <c r="M7" s="80"/>
      <c r="N7" s="81">
        <f>分析係数表!H10</f>
        <v>1.0751897856970359E-3</v>
      </c>
      <c r="O7" s="82">
        <f t="shared" si="4"/>
        <v>8.4592437998090315E-3</v>
      </c>
      <c r="P7" s="76">
        <f>分析係数表!C10</f>
        <v>5.1169590643275198E-3</v>
      </c>
      <c r="Q7" s="82">
        <f t="shared" si="5"/>
        <v>4.3285604238789195E-5</v>
      </c>
      <c r="R7" s="83">
        <v>7.5574795192303232E-5</v>
      </c>
      <c r="S7" s="84">
        <f t="shared" si="6"/>
        <v>9.2985161067095606E-5</v>
      </c>
      <c r="T7" s="85">
        <f>分析係数表!F10</f>
        <v>0.57692307692307687</v>
      </c>
      <c r="U7" s="86">
        <f t="shared" si="7"/>
        <v>5.3645285231016688E-5</v>
      </c>
      <c r="V7" s="87">
        <f>分析係数表!D10</f>
        <v>0</v>
      </c>
      <c r="W7" s="167">
        <f t="shared" si="8"/>
        <v>0</v>
      </c>
      <c r="X7" s="76">
        <f>分析係数表!E10</f>
        <v>0</v>
      </c>
      <c r="Y7" s="166">
        <f t="shared" si="9"/>
        <v>0</v>
      </c>
    </row>
    <row r="8" spans="1:25" x14ac:dyDescent="0.2">
      <c r="A8" s="6" t="s">
        <v>222</v>
      </c>
      <c r="B8" s="5" t="s">
        <v>27</v>
      </c>
      <c r="C8" s="90"/>
      <c r="D8" s="76">
        <f>投入係数表!O8</f>
        <v>0.14860766473669698</v>
      </c>
      <c r="E8" s="77">
        <f t="shared" si="0"/>
        <v>14.860766473669699</v>
      </c>
      <c r="F8" s="76">
        <f>分析係数表!C11</f>
        <v>1.5386032798968108E-2</v>
      </c>
      <c r="G8" s="77">
        <f t="shared" si="1"/>
        <v>0.22864824038168763</v>
      </c>
      <c r="H8" s="77">
        <v>0.23617356291874483</v>
      </c>
      <c r="I8" s="77">
        <f t="shared" si="2"/>
        <v>0.23617356291874483</v>
      </c>
      <c r="J8" s="76">
        <f>分析係数表!G11</f>
        <v>0.34285714285714286</v>
      </c>
      <c r="K8" s="78">
        <f t="shared" si="3"/>
        <v>8.0973793000712516E-2</v>
      </c>
      <c r="L8" s="79"/>
      <c r="M8" s="80"/>
      <c r="N8" s="81">
        <f>分析係数表!H11</f>
        <v>-2.0999800501895233E-5</v>
      </c>
      <c r="O8" s="82">
        <f t="shared" si="4"/>
        <v>-1.6521960546502017E-4</v>
      </c>
      <c r="P8" s="76">
        <f>分析係数表!C11</f>
        <v>1.5386032798968108E-2</v>
      </c>
      <c r="Q8" s="82">
        <f t="shared" si="5"/>
        <v>-2.5420742687173709E-6</v>
      </c>
      <c r="R8" s="83">
        <v>1.3571935016561918E-4</v>
      </c>
      <c r="S8" s="84">
        <f t="shared" si="6"/>
        <v>0.23630928226891046</v>
      </c>
      <c r="T8" s="85">
        <f>分析係数表!F11</f>
        <v>0.5591836734693878</v>
      </c>
      <c r="U8" s="86">
        <f t="shared" si="7"/>
        <v>0.13214029253404383</v>
      </c>
      <c r="V8" s="87">
        <f>分析係数表!D11</f>
        <v>0</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0.16460779895554434</v>
      </c>
      <c r="G9" s="77">
        <f t="shared" si="1"/>
        <v>0</v>
      </c>
      <c r="H9" s="77">
        <v>3.7479243831533632E-4</v>
      </c>
      <c r="I9" s="77">
        <f t="shared" si="2"/>
        <v>3.7479243831533632E-4</v>
      </c>
      <c r="J9" s="76">
        <f>分析係数表!G12</f>
        <v>0.13343519440833349</v>
      </c>
      <c r="K9" s="78">
        <f t="shared" si="3"/>
        <v>5.0010501869380239E-5</v>
      </c>
      <c r="L9" s="79"/>
      <c r="M9" s="80"/>
      <c r="N9" s="81">
        <f>分析係数表!H12</f>
        <v>9.0250842616995133E-2</v>
      </c>
      <c r="O9" s="82">
        <f t="shared" si="4"/>
        <v>0.71006429840701712</v>
      </c>
      <c r="P9" s="76">
        <f>分析係数表!C12</f>
        <v>0.16460779895554434</v>
      </c>
      <c r="Q9" s="82">
        <f t="shared" si="5"/>
        <v>0.11688212127769192</v>
      </c>
      <c r="R9" s="83">
        <v>0.13577039574204999</v>
      </c>
      <c r="S9" s="84">
        <f t="shared" si="6"/>
        <v>0.13614518818036533</v>
      </c>
      <c r="T9" s="85">
        <f>分析係数表!F12</f>
        <v>0.36075703601154802</v>
      </c>
      <c r="U9" s="86">
        <f t="shared" si="7"/>
        <v>4.9115334555183035E-2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投入係数表!O10</f>
        <v>8.271298593879239E-4</v>
      </c>
      <c r="E10" s="77">
        <f t="shared" si="0"/>
        <v>8.2712985938792394E-2</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0.11254759524277172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投入係数表!O11</f>
        <v>2.4813895781637717E-3</v>
      </c>
      <c r="E11" s="77">
        <f t="shared" si="0"/>
        <v>0.24813895781637718</v>
      </c>
      <c r="F11" s="76">
        <f>分析係数表!C14</f>
        <v>0.17268980347649487</v>
      </c>
      <c r="G11" s="77">
        <f t="shared" si="1"/>
        <v>4.2851067860172426E-2</v>
      </c>
      <c r="H11" s="77">
        <v>7.1653717259493085E-2</v>
      </c>
      <c r="I11" s="77">
        <f t="shared" si="2"/>
        <v>7.1653717259493085E-2</v>
      </c>
      <c r="J11" s="76">
        <f>分析係数表!G14</f>
        <v>0.183307408127552</v>
      </c>
      <c r="K11" s="78">
        <f t="shared" si="3"/>
        <v>1.3134657193542116E-2</v>
      </c>
      <c r="L11" s="79"/>
      <c r="M11" s="80"/>
      <c r="N11" s="81">
        <f>分析係数表!H14</f>
        <v>1.1717888680057539E-3</v>
      </c>
      <c r="O11" s="82">
        <f t="shared" si="4"/>
        <v>9.2192539849481232E-3</v>
      </c>
      <c r="P11" s="76">
        <f>分析係数表!C14</f>
        <v>0.17268980347649487</v>
      </c>
      <c r="Q11" s="82">
        <f t="shared" si="5"/>
        <v>1.5920711588605836E-3</v>
      </c>
      <c r="R11" s="83">
        <v>7.3756314730135091E-3</v>
      </c>
      <c r="S11" s="84">
        <f t="shared" si="6"/>
        <v>7.9029348732506596E-2</v>
      </c>
      <c r="T11" s="85">
        <f>分析係数表!F14</f>
        <v>0.31324129885280966</v>
      </c>
      <c r="U11" s="86">
        <f t="shared" si="7"/>
        <v>2.4755255844462015E-2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投入係数表!O12</f>
        <v>8.822718500137855E-3</v>
      </c>
      <c r="E12" s="77">
        <f t="shared" si="0"/>
        <v>0.8822718500137855</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6.4964348868845931E-2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投入係数表!O13</f>
        <v>2.7570995312930797E-3</v>
      </c>
      <c r="E13" s="77">
        <f t="shared" si="0"/>
        <v>0.27570995312930796</v>
      </c>
      <c r="F13" s="76">
        <f>分析係数表!C16</f>
        <v>4.378703578052201E-2</v>
      </c>
      <c r="G13" s="77">
        <f t="shared" si="1"/>
        <v>1.2072521582719055E-2</v>
      </c>
      <c r="H13" s="77">
        <v>1.9432780725449628E-2</v>
      </c>
      <c r="I13" s="77">
        <f t="shared" si="2"/>
        <v>1.9432780725449628E-2</v>
      </c>
      <c r="J13" s="76">
        <f>分析係数表!G16</f>
        <v>3.3270852858481727E-2</v>
      </c>
      <c r="K13" s="78">
        <f t="shared" si="3"/>
        <v>6.4654518814757434E-4</v>
      </c>
      <c r="L13" s="79"/>
      <c r="M13" s="80"/>
      <c r="N13" s="81">
        <f>分析係数表!H16</f>
        <v>1.6795640441415807E-2</v>
      </c>
      <c r="O13" s="82">
        <f t="shared" si="4"/>
        <v>0.13214264045092311</v>
      </c>
      <c r="P13" s="76">
        <f>分析係数表!C16</f>
        <v>4.378703578052201E-2</v>
      </c>
      <c r="Q13" s="82">
        <f t="shared" si="5"/>
        <v>5.7861345255572254E-3</v>
      </c>
      <c r="R13" s="83">
        <v>6.9963602996124113E-3</v>
      </c>
      <c r="S13" s="84">
        <f t="shared" si="6"/>
        <v>2.6429141025062039E-2</v>
      </c>
      <c r="T13" s="85">
        <f>分析係数表!F16</f>
        <v>0.28912839737582008</v>
      </c>
      <c r="U13" s="86">
        <f t="shared" si="7"/>
        <v>7.6414151885957262E-3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投入係数表!O14</f>
        <v>5.5141990625861594E-3</v>
      </c>
      <c r="E14" s="77">
        <f t="shared" si="0"/>
        <v>0.55141990625861592</v>
      </c>
      <c r="F14" s="76">
        <f>分析係数表!C17</f>
        <v>0.16391620825693176</v>
      </c>
      <c r="G14" s="77">
        <f t="shared" si="1"/>
        <v>9.0386660191305077E-2</v>
      </c>
      <c r="H14" s="77">
        <v>0.10968130908758987</v>
      </c>
      <c r="I14" s="77">
        <f t="shared" si="2"/>
        <v>0.10968130908758987</v>
      </c>
      <c r="J14" s="76">
        <f>分析係数表!G17</f>
        <v>0.21229407998137262</v>
      </c>
      <c r="K14" s="78">
        <f t="shared" si="3"/>
        <v>2.3284692603902455E-2</v>
      </c>
      <c r="L14" s="79"/>
      <c r="M14" s="80"/>
      <c r="N14" s="81">
        <f>分析係数表!H17</f>
        <v>3.0554709730257561E-3</v>
      </c>
      <c r="O14" s="82">
        <f t="shared" si="4"/>
        <v>2.4039452595160431E-2</v>
      </c>
      <c r="P14" s="76">
        <f>分析係数表!C17</f>
        <v>0.16391620825693176</v>
      </c>
      <c r="Q14" s="82">
        <f t="shared" si="5"/>
        <v>3.940455917970956E-3</v>
      </c>
      <c r="R14" s="83">
        <v>8.0051474878796419E-3</v>
      </c>
      <c r="S14" s="84">
        <f t="shared" si="6"/>
        <v>0.11768645657546951</v>
      </c>
      <c r="T14" s="85">
        <f>分析係数表!F17</f>
        <v>0.32277781011700329</v>
      </c>
      <c r="U14" s="86">
        <f t="shared" si="7"/>
        <v>3.7986576733859856E-2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投入係数表!O15</f>
        <v>9.0984284532671638E-3</v>
      </c>
      <c r="E15" s="77">
        <f t="shared" si="0"/>
        <v>0.90984284532671633</v>
      </c>
      <c r="F15" s="76">
        <f>分析係数表!C18</f>
        <v>9.9153926079857513E-2</v>
      </c>
      <c r="G15" s="77">
        <f t="shared" si="1"/>
        <v>9.0214490229812469E-2</v>
      </c>
      <c r="H15" s="77">
        <v>9.6000393845552145E-2</v>
      </c>
      <c r="I15" s="77">
        <f t="shared" si="2"/>
        <v>9.6000393845552145E-2</v>
      </c>
      <c r="J15" s="76">
        <f>分析係数表!G18</f>
        <v>0.21554507077228707</v>
      </c>
      <c r="K15" s="78">
        <f t="shared" si="3"/>
        <v>2.0692411685606968E-2</v>
      </c>
      <c r="L15" s="79"/>
      <c r="M15" s="80"/>
      <c r="N15" s="81">
        <f>分析係数表!H18</f>
        <v>4.4309579058998937E-4</v>
      </c>
      <c r="O15" s="82">
        <f t="shared" si="4"/>
        <v>3.4861336753119251E-3</v>
      </c>
      <c r="P15" s="76">
        <f>分析係数表!C18</f>
        <v>9.9153926079857513E-2</v>
      </c>
      <c r="Q15" s="82">
        <f t="shared" si="5"/>
        <v>3.4566384074638062E-4</v>
      </c>
      <c r="R15" s="83">
        <v>8.3993079760110963E-4</v>
      </c>
      <c r="S15" s="84">
        <f t="shared" si="6"/>
        <v>9.6840324643153258E-2</v>
      </c>
      <c r="T15" s="85">
        <f>分析係数表!F18</f>
        <v>0.45865408492674448</v>
      </c>
      <c r="U15" s="86">
        <f t="shared" si="7"/>
        <v>4.441621048321432E-2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投入係数表!O16</f>
        <v>1.1028398125172319E-3</v>
      </c>
      <c r="E16" s="77">
        <f t="shared" si="0"/>
        <v>0.11028398125172319</v>
      </c>
      <c r="F16" s="76">
        <f>分析係数表!C19</f>
        <v>0.34885493758536357</v>
      </c>
      <c r="G16" s="77">
        <f t="shared" si="1"/>
        <v>3.8473111396235299E-2</v>
      </c>
      <c r="H16" s="77">
        <v>6.1621441501736526E-2</v>
      </c>
      <c r="I16" s="77">
        <f t="shared" si="2"/>
        <v>6.1621441501736526E-2</v>
      </c>
      <c r="J16" s="76">
        <f>分析係数表!G19</f>
        <v>5.7666214382632294E-2</v>
      </c>
      <c r="K16" s="78">
        <f t="shared" si="3"/>
        <v>3.5534752562059735E-3</v>
      </c>
      <c r="L16" s="79"/>
      <c r="M16" s="80"/>
      <c r="N16" s="81">
        <f>分析係数表!H19</f>
        <v>-1.1339892271023426E-4</v>
      </c>
      <c r="O16" s="82">
        <f t="shared" si="4"/>
        <v>-8.9218586951110882E-4</v>
      </c>
      <c r="P16" s="76">
        <f>分析係数表!C19</f>
        <v>0.34885493758536357</v>
      </c>
      <c r="Q16" s="82">
        <f t="shared" si="5"/>
        <v>-3.1124344582284121E-4</v>
      </c>
      <c r="R16" s="83">
        <v>1.9604724859690302E-3</v>
      </c>
      <c r="S16" s="84">
        <f t="shared" si="6"/>
        <v>6.358191398770556E-2</v>
      </c>
      <c r="T16" s="85">
        <f>分析係数表!F19</f>
        <v>0.24001206090758329</v>
      </c>
      <c r="U16" s="86">
        <f t="shared" si="7"/>
        <v>1.5260426212637908E-2</v>
      </c>
      <c r="V16" s="87">
        <f>分析係数表!D19</f>
        <v>8.5933966530981464E-3</v>
      </c>
      <c r="W16" s="167">
        <f t="shared" si="8"/>
        <v>0</v>
      </c>
      <c r="X16" s="76">
        <f>分析係数表!E19</f>
        <v>9.8817208722229068E-3</v>
      </c>
      <c r="Y16" s="166">
        <f t="shared" si="9"/>
        <v>0</v>
      </c>
    </row>
    <row r="17" spans="1:25" x14ac:dyDescent="0.2">
      <c r="A17" s="6" t="s">
        <v>5</v>
      </c>
      <c r="B17" s="5" t="s">
        <v>33</v>
      </c>
      <c r="C17" s="75">
        <f>最終需要_まとめ!C18</f>
        <v>100</v>
      </c>
      <c r="D17" s="76">
        <f>投入係数表!O17</f>
        <v>0.41797628894403088</v>
      </c>
      <c r="E17" s="77">
        <f t="shared" si="0"/>
        <v>41.79762889440309</v>
      </c>
      <c r="F17" s="76">
        <f>分析係数表!C20</f>
        <v>6.1611763739423342E-2</v>
      </c>
      <c r="G17" s="77">
        <f t="shared" si="1"/>
        <v>2.5752256363100576</v>
      </c>
      <c r="H17" s="77">
        <v>2.6445570971356025</v>
      </c>
      <c r="I17" s="77">
        <f t="shared" si="2"/>
        <v>102.6445570971356</v>
      </c>
      <c r="J17" s="76">
        <f>分析係数表!G20</f>
        <v>9.9807003032809483E-2</v>
      </c>
      <c r="K17" s="78">
        <f t="shared" si="3"/>
        <v>10.244645621495199</v>
      </c>
      <c r="L17" s="79"/>
      <c r="M17" s="80"/>
      <c r="N17" s="81">
        <f>分析係数表!H20</f>
        <v>5.5019477314965503E-4</v>
      </c>
      <c r="O17" s="82">
        <f t="shared" si="4"/>
        <v>4.3287536631835275E-3</v>
      </c>
      <c r="P17" s="76">
        <f>分析係数表!C20</f>
        <v>6.1611763739423342E-2</v>
      </c>
      <c r="Q17" s="82">
        <f t="shared" si="5"/>
        <v>2.667021479822268E-4</v>
      </c>
      <c r="R17" s="83">
        <v>7.3018045993817878E-4</v>
      </c>
      <c r="S17" s="84">
        <f t="shared" si="6"/>
        <v>102.64528727759554</v>
      </c>
      <c r="T17" s="85">
        <f>分析係数表!F20</f>
        <v>0.22277364212848083</v>
      </c>
      <c r="U17" s="86">
        <f t="shared" si="7"/>
        <v>22.866664494154175</v>
      </c>
      <c r="V17" s="87">
        <f>分析係数表!D20</f>
        <v>3.1430934656741107E-2</v>
      </c>
      <c r="W17" s="167">
        <f t="shared" si="8"/>
        <v>3</v>
      </c>
      <c r="X17" s="76">
        <f>分析係数表!E20</f>
        <v>3.1982354562999728E-2</v>
      </c>
      <c r="Y17" s="166">
        <f t="shared" si="9"/>
        <v>3</v>
      </c>
    </row>
    <row r="18" spans="1:25" x14ac:dyDescent="0.2">
      <c r="A18" s="6" t="s">
        <v>6</v>
      </c>
      <c r="B18" s="5" t="s">
        <v>34</v>
      </c>
      <c r="C18" s="90"/>
      <c r="D18" s="76">
        <f>投入係数表!O18</f>
        <v>1.6542597187758478E-3</v>
      </c>
      <c r="E18" s="77">
        <f t="shared" si="0"/>
        <v>0.16542597187758479</v>
      </c>
      <c r="F18" s="76">
        <f>分析係数表!C21</f>
        <v>0.26616480709772816</v>
      </c>
      <c r="G18" s="77">
        <f t="shared" si="1"/>
        <v>4.4030571893751556E-2</v>
      </c>
      <c r="H18" s="77">
        <v>6.2586788622979644E-2</v>
      </c>
      <c r="I18" s="77">
        <f t="shared" si="2"/>
        <v>6.2586788622979644E-2</v>
      </c>
      <c r="J18" s="76">
        <f>分析係数表!G21</f>
        <v>0.28515758528748203</v>
      </c>
      <c r="K18" s="78">
        <f t="shared" si="3"/>
        <v>1.7847097514626927E-2</v>
      </c>
      <c r="L18" s="79"/>
      <c r="M18" s="80"/>
      <c r="N18" s="81">
        <f>分析係数表!H21</f>
        <v>9.2609120213357971E-4</v>
      </c>
      <c r="O18" s="82">
        <f t="shared" si="4"/>
        <v>7.2861846010073882E-3</v>
      </c>
      <c r="P18" s="76">
        <f>分析係数表!C21</f>
        <v>0.26616480709772816</v>
      </c>
      <c r="Q18" s="82">
        <f t="shared" si="5"/>
        <v>1.9393259188055689E-3</v>
      </c>
      <c r="R18" s="83">
        <v>5.2753544088988049E-3</v>
      </c>
      <c r="S18" s="84">
        <f t="shared" si="6"/>
        <v>6.7862143031878444E-2</v>
      </c>
      <c r="T18" s="85">
        <f>分析係数表!F21</f>
        <v>0.42568537635878856</v>
      </c>
      <c r="U18" s="86">
        <f t="shared" si="7"/>
        <v>2.8887921897039117E-2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投入係数表!O19</f>
        <v>0</v>
      </c>
      <c r="E19" s="77">
        <f t="shared" si="0"/>
        <v>0</v>
      </c>
      <c r="F19" s="76">
        <f>分析係数表!C22</f>
        <v>6.8073136427566849E-2</v>
      </c>
      <c r="G19" s="77">
        <f t="shared" si="1"/>
        <v>0</v>
      </c>
      <c r="H19" s="77">
        <v>8.7489412522305391E-4</v>
      </c>
      <c r="I19" s="77">
        <f t="shared" si="2"/>
        <v>8.7489412522305391E-4</v>
      </c>
      <c r="J19" s="76">
        <f>分析係数表!G22</f>
        <v>0.19468102201510526</v>
      </c>
      <c r="K19" s="78">
        <f t="shared" si="3"/>
        <v>1.7032528245343562E-4</v>
      </c>
      <c r="L19" s="79"/>
      <c r="M19" s="80"/>
      <c r="N19" s="81">
        <f>分析係数表!H22</f>
        <v>4.4099581053979989E-5</v>
      </c>
      <c r="O19" s="82">
        <f t="shared" si="4"/>
        <v>3.4696117147654234E-4</v>
      </c>
      <c r="P19" s="76">
        <f>分析係数表!C22</f>
        <v>6.8073136427566849E-2</v>
      </c>
      <c r="Q19" s="82">
        <f t="shared" si="5"/>
        <v>2.3618735160991084E-5</v>
      </c>
      <c r="R19" s="83">
        <v>2.5310264441487888E-4</v>
      </c>
      <c r="S19" s="84">
        <f t="shared" si="6"/>
        <v>1.1279967696379328E-3</v>
      </c>
      <c r="T19" s="85">
        <f>分析係数表!F22</f>
        <v>0.41266270287642615</v>
      </c>
      <c r="U19" s="86">
        <f t="shared" si="7"/>
        <v>4.654821957946668E-4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1.9826352655802419E-4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投入係数表!O21</f>
        <v>0</v>
      </c>
      <c r="E21" s="77">
        <f t="shared" si="0"/>
        <v>0</v>
      </c>
      <c r="F21" s="76">
        <f>分析係数表!C24</f>
        <v>0.19862660944206012</v>
      </c>
      <c r="G21" s="77">
        <f t="shared" si="1"/>
        <v>0</v>
      </c>
      <c r="H21" s="77">
        <v>1.5302212176731044E-3</v>
      </c>
      <c r="I21" s="77">
        <f t="shared" si="2"/>
        <v>1.5302212176731044E-3</v>
      </c>
      <c r="J21" s="76">
        <f>分析係数表!G24</f>
        <v>0.20794148380355276</v>
      </c>
      <c r="K21" s="78">
        <f t="shared" si="3"/>
        <v>3.1819647055062464E-4</v>
      </c>
      <c r="L21" s="79"/>
      <c r="M21" s="80"/>
      <c r="N21" s="81">
        <f>分析係数表!H24</f>
        <v>3.2549690777937607E-4</v>
      </c>
      <c r="O21" s="82">
        <f t="shared" si="4"/>
        <v>2.560903884707812E-3</v>
      </c>
      <c r="P21" s="76">
        <f>分析係数表!C24</f>
        <v>0.19862660944206012</v>
      </c>
      <c r="Q21" s="82">
        <f t="shared" si="5"/>
        <v>5.0866365572651315E-4</v>
      </c>
      <c r="R21" s="83">
        <v>1.9833989321870254E-3</v>
      </c>
      <c r="S21" s="84">
        <f t="shared" si="6"/>
        <v>3.5136201498601298E-3</v>
      </c>
      <c r="T21" s="85">
        <f>分析係数表!F24</f>
        <v>0.39132706374085685</v>
      </c>
      <c r="U21" s="86">
        <f t="shared" si="7"/>
        <v>1.374974656345474E-3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投入係数表!O22</f>
        <v>0</v>
      </c>
      <c r="E22" s="77">
        <f t="shared" si="0"/>
        <v>0</v>
      </c>
      <c r="F22" s="76">
        <f>分析係数表!C25</f>
        <v>0.10815402038505095</v>
      </c>
      <c r="G22" s="77">
        <f t="shared" si="1"/>
        <v>0</v>
      </c>
      <c r="H22" s="77">
        <v>2.6223694269846623E-3</v>
      </c>
      <c r="I22" s="77">
        <f t="shared" si="2"/>
        <v>2.6223694269846623E-3</v>
      </c>
      <c r="J22" s="76">
        <f>分析係数表!G25</f>
        <v>0.19693726937269374</v>
      </c>
      <c r="K22" s="78">
        <f t="shared" si="3"/>
        <v>5.1644227423679493E-4</v>
      </c>
      <c r="L22" s="79"/>
      <c r="M22" s="80"/>
      <c r="N22" s="81">
        <f>分析係数表!H25</f>
        <v>5.1029515219605417E-4</v>
      </c>
      <c r="O22" s="82">
        <f t="shared" si="4"/>
        <v>4.0148364127999903E-3</v>
      </c>
      <c r="P22" s="76">
        <f>分析係数表!C25</f>
        <v>0.10815402038505095</v>
      </c>
      <c r="Q22" s="82">
        <f t="shared" si="5"/>
        <v>4.3422069923261498E-4</v>
      </c>
      <c r="R22" s="83">
        <v>3.6727741374131049E-3</v>
      </c>
      <c r="S22" s="84">
        <f t="shared" si="6"/>
        <v>6.2951435643977677E-3</v>
      </c>
      <c r="T22" s="85">
        <f>分析係数表!F25</f>
        <v>0.3500369003690037</v>
      </c>
      <c r="U22" s="86">
        <f t="shared" si="7"/>
        <v>2.2035325406596761E-3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投入係数表!O23</f>
        <v>0</v>
      </c>
      <c r="E23" s="77">
        <f t="shared" si="0"/>
        <v>0</v>
      </c>
      <c r="F23" s="76">
        <f>分析係数表!C26</f>
        <v>0.27743634767339775</v>
      </c>
      <c r="G23" s="77">
        <f t="shared" si="1"/>
        <v>0</v>
      </c>
      <c r="H23" s="77">
        <v>3.3687969138448551E-3</v>
      </c>
      <c r="I23" s="77">
        <f t="shared" si="2"/>
        <v>3.3687969138448551E-3</v>
      </c>
      <c r="J23" s="76">
        <f>分析係数表!G26</f>
        <v>0.19644944793245292</v>
      </c>
      <c r="K23" s="78">
        <f t="shared" si="3"/>
        <v>6.6179829392137293E-4</v>
      </c>
      <c r="L23" s="79"/>
      <c r="M23" s="80"/>
      <c r="N23" s="81">
        <f>分析係数表!H26</f>
        <v>1.0285702285828285E-2</v>
      </c>
      <c r="O23" s="82">
        <f t="shared" si="4"/>
        <v>8.0924562756766877E-2</v>
      </c>
      <c r="P23" s="76">
        <f>分析係数表!C26</f>
        <v>0.27743634767339775</v>
      </c>
      <c r="Q23" s="82">
        <f t="shared" si="5"/>
        <v>2.2451415128304071E-2</v>
      </c>
      <c r="R23" s="83">
        <v>2.4552024221025558E-2</v>
      </c>
      <c r="S23" s="84">
        <f t="shared" si="6"/>
        <v>2.7920821134870412E-2</v>
      </c>
      <c r="T23" s="85">
        <f>分析係数表!F26</f>
        <v>0.33444468499675256</v>
      </c>
      <c r="U23" s="86">
        <f t="shared" si="7"/>
        <v>9.3379702293024062E-3</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投入係数表!O24</f>
        <v>0</v>
      </c>
      <c r="E24" s="77">
        <f t="shared" si="0"/>
        <v>0</v>
      </c>
      <c r="F24" s="76">
        <f>分析係数表!C27</f>
        <v>0.68206432556613061</v>
      </c>
      <c r="G24" s="77">
        <f t="shared" si="1"/>
        <v>0</v>
      </c>
      <c r="H24" s="77">
        <v>1.8361553351889021E-3</v>
      </c>
      <c r="I24" s="77">
        <f t="shared" si="2"/>
        <v>1.8361553351889021E-3</v>
      </c>
      <c r="J24" s="76">
        <f>分析係数表!G27</f>
        <v>0.17097786061735692</v>
      </c>
      <c r="K24" s="78">
        <f t="shared" si="3"/>
        <v>3.1394191097174442E-4</v>
      </c>
      <c r="L24" s="79"/>
      <c r="M24" s="80"/>
      <c r="N24" s="81">
        <f>分析係数表!H27</f>
        <v>1.1068994844548976E-2</v>
      </c>
      <c r="O24" s="82">
        <f t="shared" si="4"/>
        <v>8.7087254040612114E-2</v>
      </c>
      <c r="P24" s="76">
        <f>分析係数表!C27</f>
        <v>0.68206432556613061</v>
      </c>
      <c r="Q24" s="82">
        <f t="shared" si="5"/>
        <v>5.9399109192616387E-2</v>
      </c>
      <c r="R24" s="83">
        <v>6.1193581088295389E-2</v>
      </c>
      <c r="S24" s="84">
        <f t="shared" si="6"/>
        <v>6.3029736423484292E-2</v>
      </c>
      <c r="T24" s="85">
        <f>分析係数表!F27</f>
        <v>0.32177115061144701</v>
      </c>
      <c r="U24" s="86">
        <f t="shared" si="7"/>
        <v>2.0281150811720772E-2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投入係数表!O25</f>
        <v>0</v>
      </c>
      <c r="E25" s="77">
        <f t="shared" si="0"/>
        <v>0</v>
      </c>
      <c r="F25" s="76">
        <f>分析係数表!C28</f>
        <v>0.14118101348541556</v>
      </c>
      <c r="G25" s="77">
        <f t="shared" si="1"/>
        <v>0</v>
      </c>
      <c r="H25" s="77">
        <v>8.5899472930684902E-3</v>
      </c>
      <c r="I25" s="77">
        <f t="shared" si="2"/>
        <v>8.5899472930684902E-3</v>
      </c>
      <c r="J25" s="76">
        <f>分析係数表!G28</f>
        <v>0.12484707609493516</v>
      </c>
      <c r="K25" s="78">
        <f t="shared" si="3"/>
        <v>1.0724298033492042E-3</v>
      </c>
      <c r="L25" s="79"/>
      <c r="M25" s="80"/>
      <c r="N25" s="81">
        <f>分析係数表!H28</f>
        <v>2.043280588834406E-2</v>
      </c>
      <c r="O25" s="82">
        <f t="shared" si="4"/>
        <v>0.16075867611746461</v>
      </c>
      <c r="P25" s="76">
        <f>分析係数表!C28</f>
        <v>0.14118101348541556</v>
      </c>
      <c r="Q25" s="82">
        <f t="shared" si="5"/>
        <v>2.2696072820837323E-2</v>
      </c>
      <c r="R25" s="83">
        <v>2.6072464456222046E-2</v>
      </c>
      <c r="S25" s="84">
        <f t="shared" si="6"/>
        <v>3.4662411749290536E-2</v>
      </c>
      <c r="T25" s="85">
        <f>分析係数表!F28</f>
        <v>0.21311475409836064</v>
      </c>
      <c r="U25" s="86">
        <f t="shared" si="7"/>
        <v>7.3870713564061791E-3</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投入係数表!O26</f>
        <v>3.363661428177557E-2</v>
      </c>
      <c r="E26" s="77">
        <f t="shared" si="0"/>
        <v>3.363661428177557</v>
      </c>
      <c r="F26" s="76">
        <f>分析係数表!C29</f>
        <v>0.16227976317854342</v>
      </c>
      <c r="G26" s="77">
        <f t="shared" si="1"/>
        <v>0.54585417997745511</v>
      </c>
      <c r="H26" s="77">
        <v>0.57170823953132999</v>
      </c>
      <c r="I26" s="77">
        <f t="shared" si="2"/>
        <v>0.57170823953132999</v>
      </c>
      <c r="J26" s="76">
        <f>分析係数表!G29</f>
        <v>0.26081698468153725</v>
      </c>
      <c r="K26" s="78">
        <f t="shared" si="3"/>
        <v>0.14911121915215153</v>
      </c>
      <c r="L26" s="79"/>
      <c r="M26" s="80"/>
      <c r="N26" s="81">
        <f>分析係数表!H29</f>
        <v>1.0220602904272409E-2</v>
      </c>
      <c r="O26" s="82">
        <f t="shared" si="4"/>
        <v>8.0412381979825309E-2</v>
      </c>
      <c r="P26" s="76">
        <f>分析係数表!C29</f>
        <v>0.16227976317854342</v>
      </c>
      <c r="Q26" s="82">
        <f t="shared" si="5"/>
        <v>1.3049302304308624E-2</v>
      </c>
      <c r="R26" s="83">
        <v>1.721730231027534E-2</v>
      </c>
      <c r="S26" s="84">
        <f t="shared" si="6"/>
        <v>0.58892554184160528</v>
      </c>
      <c r="T26" s="85">
        <f>分析係数表!F29</f>
        <v>0.4334856221445848</v>
      </c>
      <c r="U26" s="86">
        <f t="shared" si="7"/>
        <v>0.25529075490204495</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投入係数表!O27</f>
        <v>3.0328094844223876E-3</v>
      </c>
      <c r="E27" s="77">
        <f t="shared" si="0"/>
        <v>0.30328094844223874</v>
      </c>
      <c r="F27" s="76">
        <f>分析係数表!C30</f>
        <v>1</v>
      </c>
      <c r="G27" s="77">
        <f t="shared" si="1"/>
        <v>0.30328094844223874</v>
      </c>
      <c r="H27" s="77">
        <v>0.33432039564602667</v>
      </c>
      <c r="I27" s="77">
        <f t="shared" si="2"/>
        <v>0.33432039564602667</v>
      </c>
      <c r="J27" s="76">
        <f>分析係数表!G30</f>
        <v>0.34448439248553536</v>
      </c>
      <c r="K27" s="78">
        <f t="shared" si="3"/>
        <v>0.11516815838964532</v>
      </c>
      <c r="L27" s="79"/>
      <c r="M27" s="80"/>
      <c r="N27" s="81">
        <f>分析係数表!H30</f>
        <v>0</v>
      </c>
      <c r="O27" s="82">
        <f t="shared" si="4"/>
        <v>0</v>
      </c>
      <c r="P27" s="76">
        <f>分析係数表!C30</f>
        <v>1</v>
      </c>
      <c r="Q27" s="82">
        <f t="shared" si="5"/>
        <v>0</v>
      </c>
      <c r="R27" s="83">
        <v>2.1110269950613231E-2</v>
      </c>
      <c r="S27" s="84">
        <f t="shared" si="6"/>
        <v>0.35543066559663988</v>
      </c>
      <c r="T27" s="85">
        <f>分析係数表!F30</f>
        <v>0.44001047643991525</v>
      </c>
      <c r="U27" s="86">
        <f t="shared" si="7"/>
        <v>0.1563932165105337</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投入係数表!O28</f>
        <v>3.6669423766197959E-2</v>
      </c>
      <c r="E28" s="77">
        <f t="shared" si="0"/>
        <v>3.6669423766197959</v>
      </c>
      <c r="F28" s="76">
        <f>分析係数表!C31</f>
        <v>6.2020555045463999E-2</v>
      </c>
      <c r="G28" s="77">
        <f t="shared" si="1"/>
        <v>0.22742580151769262</v>
      </c>
      <c r="H28" s="77">
        <v>0.24185275082778135</v>
      </c>
      <c r="I28" s="77">
        <f t="shared" si="2"/>
        <v>0.24185275082778135</v>
      </c>
      <c r="J28" s="76">
        <f>分析係数表!G31</f>
        <v>7.0817490494296573E-2</v>
      </c>
      <c r="K28" s="78">
        <f t="shared" si="3"/>
        <v>1.7127404882765884E-2</v>
      </c>
      <c r="L28" s="79"/>
      <c r="M28" s="80"/>
      <c r="N28" s="81">
        <f>分析係数表!H31</f>
        <v>2.2278688352460652E-2</v>
      </c>
      <c r="O28" s="82">
        <f t="shared" si="4"/>
        <v>0.17528147943783989</v>
      </c>
      <c r="P28" s="76">
        <f>分析係数表!C31</f>
        <v>6.2020555045463999E-2</v>
      </c>
      <c r="Q28" s="82">
        <f t="shared" si="5"/>
        <v>1.0871054643924915E-2</v>
      </c>
      <c r="R28" s="83">
        <v>1.4617968372691812E-2</v>
      </c>
      <c r="S28" s="84">
        <f t="shared" si="6"/>
        <v>0.25647071920047315</v>
      </c>
      <c r="T28" s="85">
        <f>分析係数表!F31</f>
        <v>0.3450570342205323</v>
      </c>
      <c r="U28" s="86">
        <f t="shared" si="7"/>
        <v>8.849702573172219E-2</v>
      </c>
      <c r="V28" s="87">
        <f>分析係数表!D31</f>
        <v>0</v>
      </c>
      <c r="W28" s="167">
        <f t="shared" si="8"/>
        <v>0</v>
      </c>
      <c r="X28" s="76">
        <f>分析係数表!E31</f>
        <v>0</v>
      </c>
      <c r="Y28" s="166">
        <f t="shared" si="9"/>
        <v>0</v>
      </c>
    </row>
    <row r="29" spans="1:25" x14ac:dyDescent="0.2">
      <c r="A29" s="6" t="s">
        <v>17</v>
      </c>
      <c r="B29" s="5" t="s">
        <v>273</v>
      </c>
      <c r="C29" s="90"/>
      <c r="D29" s="76">
        <f>投入係数表!O29</f>
        <v>8.271298593879239E-4</v>
      </c>
      <c r="E29" s="77">
        <f t="shared" si="0"/>
        <v>8.2712985938792394E-2</v>
      </c>
      <c r="F29" s="76">
        <f>分析係数表!C32</f>
        <v>0.51031613976705492</v>
      </c>
      <c r="G29" s="77">
        <f t="shared" si="1"/>
        <v>4.2209771692891231E-2</v>
      </c>
      <c r="H29" s="77">
        <v>5.1020773398951544E-2</v>
      </c>
      <c r="I29" s="77">
        <f t="shared" si="2"/>
        <v>5.1020773398951544E-2</v>
      </c>
      <c r="J29" s="76">
        <f>分析係数表!G32</f>
        <v>0.13989637305699482</v>
      </c>
      <c r="K29" s="78">
        <f t="shared" si="3"/>
        <v>7.1376211490761223E-3</v>
      </c>
      <c r="L29" s="79"/>
      <c r="M29" s="80"/>
      <c r="N29" s="81">
        <f>分析係数表!H32</f>
        <v>6.3083400707693279E-3</v>
      </c>
      <c r="O29" s="82">
        <f t="shared" si="4"/>
        <v>4.9631969481692052E-2</v>
      </c>
      <c r="P29" s="76">
        <f>分析係数表!C32</f>
        <v>0.51031613976705492</v>
      </c>
      <c r="Q29" s="82">
        <f t="shared" si="5"/>
        <v>2.5327995074933364E-2</v>
      </c>
      <c r="R29" s="83">
        <v>3.2976067356691813E-2</v>
      </c>
      <c r="S29" s="84">
        <f t="shared" si="6"/>
        <v>8.3996840755643357E-2</v>
      </c>
      <c r="T29" s="85">
        <f>分析係数表!F32</f>
        <v>0.48186528497409326</v>
      </c>
      <c r="U29" s="86">
        <f t="shared" si="7"/>
        <v>4.047516160764162E-2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投入係数表!O30</f>
        <v>2.7570995312930797E-4</v>
      </c>
      <c r="E30" s="77">
        <f t="shared" si="0"/>
        <v>2.7570995312930797E-2</v>
      </c>
      <c r="F30" s="76">
        <f>分析係数表!C33</f>
        <v>0.64380825565912114</v>
      </c>
      <c r="G30" s="77">
        <f t="shared" si="1"/>
        <v>1.775043439920378E-2</v>
      </c>
      <c r="H30" s="77">
        <v>2.8444272372278014E-2</v>
      </c>
      <c r="I30" s="77">
        <f t="shared" si="2"/>
        <v>2.8444272372278014E-2</v>
      </c>
      <c r="J30" s="76">
        <f>分析係数表!G33</f>
        <v>0.50735483870967746</v>
      </c>
      <c r="K30" s="78">
        <f t="shared" si="3"/>
        <v>1.4431339221651246E-2</v>
      </c>
      <c r="L30" s="79"/>
      <c r="M30" s="80"/>
      <c r="N30" s="81">
        <f>分析係数表!H33</f>
        <v>9.5549092283623302E-4</v>
      </c>
      <c r="O30" s="82">
        <f t="shared" si="4"/>
        <v>7.5174920486584165E-3</v>
      </c>
      <c r="P30" s="76">
        <f>分析係数表!C33</f>
        <v>0.64380825565912114</v>
      </c>
      <c r="Q30" s="82">
        <f t="shared" si="5"/>
        <v>4.8398234427780885E-3</v>
      </c>
      <c r="R30" s="83">
        <v>1.4809167552749946E-2</v>
      </c>
      <c r="S30" s="84">
        <f t="shared" si="6"/>
        <v>4.3253439925027962E-2</v>
      </c>
      <c r="T30" s="85">
        <f>分析係数表!F33</f>
        <v>0.64387096774193553</v>
      </c>
      <c r="U30" s="86">
        <f t="shared" si="7"/>
        <v>2.7849634222695426E-2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投入係数表!O31</f>
        <v>3.9426523297491037E-2</v>
      </c>
      <c r="E31" s="77">
        <f t="shared" si="0"/>
        <v>3.9426523297491038</v>
      </c>
      <c r="F31" s="76">
        <f>分析係数表!C34</f>
        <v>0.4497281074016104</v>
      </c>
      <c r="G31" s="77">
        <f t="shared" si="1"/>
        <v>1.7731215704006145</v>
      </c>
      <c r="H31" s="77">
        <v>1.8968030410277661</v>
      </c>
      <c r="I31" s="77">
        <f t="shared" si="2"/>
        <v>1.8968030410277661</v>
      </c>
      <c r="J31" s="76">
        <f>分析係数表!G34</f>
        <v>0.42484737951445389</v>
      </c>
      <c r="K31" s="78">
        <f t="shared" si="3"/>
        <v>0.80585180143569357</v>
      </c>
      <c r="L31" s="79"/>
      <c r="M31" s="80"/>
      <c r="N31" s="81">
        <f>分析係数表!H34</f>
        <v>0.15783450057224457</v>
      </c>
      <c r="O31" s="82">
        <f t="shared" si="4"/>
        <v>1.2417905546750916</v>
      </c>
      <c r="P31" s="76">
        <f>分析係数表!C34</f>
        <v>0.4497281074016104</v>
      </c>
      <c r="Q31" s="82">
        <f t="shared" si="5"/>
        <v>0.55846811594322499</v>
      </c>
      <c r="R31" s="83">
        <v>0.61058382629898744</v>
      </c>
      <c r="S31" s="84">
        <f t="shared" si="6"/>
        <v>2.5073868673267534</v>
      </c>
      <c r="T31" s="85">
        <f>分析係数表!F34</f>
        <v>0.69859228761453362</v>
      </c>
      <c r="U31" s="86">
        <f t="shared" si="7"/>
        <v>1.7516411275804358</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投入係数表!O32</f>
        <v>7.7198786876206231E-3</v>
      </c>
      <c r="E32" s="77">
        <f t="shared" si="0"/>
        <v>0.77198786876206227</v>
      </c>
      <c r="F32" s="76">
        <f>分析係数表!C35</f>
        <v>0.49909685188370889</v>
      </c>
      <c r="G32" s="77">
        <f t="shared" si="1"/>
        <v>0.3852967149915591</v>
      </c>
      <c r="H32" s="77">
        <v>0.46093469030945566</v>
      </c>
      <c r="I32" s="77">
        <f t="shared" si="2"/>
        <v>0.46093469030945566</v>
      </c>
      <c r="J32" s="76">
        <f>分析係数表!G35</f>
        <v>0.31379756038452217</v>
      </c>
      <c r="K32" s="78">
        <f t="shared" si="3"/>
        <v>0.14464018131570244</v>
      </c>
      <c r="L32" s="79"/>
      <c r="M32" s="80"/>
      <c r="N32" s="81">
        <f>分析係数表!H35</f>
        <v>5.9221537395394742E-2</v>
      </c>
      <c r="O32" s="82">
        <f t="shared" si="4"/>
        <v>0.46593580937190332</v>
      </c>
      <c r="P32" s="76">
        <f>分析係数表!C35</f>
        <v>0.49909685188370889</v>
      </c>
      <c r="Q32" s="82">
        <f t="shared" si="5"/>
        <v>0.23254709563740486</v>
      </c>
      <c r="R32" s="83">
        <v>0.3064611144408711</v>
      </c>
      <c r="S32" s="84">
        <f t="shared" si="6"/>
        <v>0.76739580475032676</v>
      </c>
      <c r="T32" s="85">
        <f>分析係数表!F35</f>
        <v>0.64201470231844249</v>
      </c>
      <c r="U32" s="86">
        <f t="shared" si="7"/>
        <v>0.49267938914720266</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投入係数表!O33</f>
        <v>8.271298593879239E-4</v>
      </c>
      <c r="E33" s="77">
        <f t="shared" si="0"/>
        <v>8.2712985938792394E-2</v>
      </c>
      <c r="F33" s="76">
        <f>分析係数表!C36</f>
        <v>0.87819146249052793</v>
      </c>
      <c r="G33" s="77">
        <f t="shared" si="1"/>
        <v>7.2637838088546569E-2</v>
      </c>
      <c r="H33" s="77">
        <v>0.16665829083764516</v>
      </c>
      <c r="I33" s="77">
        <f t="shared" si="2"/>
        <v>0.16665829083764516</v>
      </c>
      <c r="J33" s="76">
        <f>分析係数表!G36</f>
        <v>4.4874661895938493E-2</v>
      </c>
      <c r="K33" s="78">
        <f t="shared" si="3"/>
        <v>7.4787344534943106E-3</v>
      </c>
      <c r="L33" s="79"/>
      <c r="M33" s="80"/>
      <c r="N33" s="81">
        <f>分析係数表!H36</f>
        <v>0.18774661640714413</v>
      </c>
      <c r="O33" s="82">
        <f t="shared" si="4"/>
        <v>1.4771293606994662</v>
      </c>
      <c r="P33" s="76">
        <f>分析係数表!C36</f>
        <v>0.87819146249052793</v>
      </c>
      <c r="Q33" s="82">
        <f t="shared" si="5"/>
        <v>1.2972023935603627</v>
      </c>
      <c r="R33" s="83">
        <v>1.3596771865775097</v>
      </c>
      <c r="S33" s="84">
        <f t="shared" si="6"/>
        <v>1.526335477415155</v>
      </c>
      <c r="T33" s="85">
        <f>分析係数表!F36</f>
        <v>0.85371541754520475</v>
      </c>
      <c r="U33" s="86">
        <f t="shared" si="7"/>
        <v>1.3030561294155385</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投入係数表!O34</f>
        <v>2.7846705266060104E-2</v>
      </c>
      <c r="E34" s="77">
        <f t="shared" si="0"/>
        <v>2.7846705266060106</v>
      </c>
      <c r="F34" s="76">
        <f>分析係数表!C37</f>
        <v>0.51844868831853386</v>
      </c>
      <c r="G34" s="77">
        <f t="shared" si="1"/>
        <v>1.4437087819181671</v>
      </c>
      <c r="H34" s="77">
        <v>1.630999314149234</v>
      </c>
      <c r="I34" s="77">
        <f t="shared" si="2"/>
        <v>1.630999314149234</v>
      </c>
      <c r="J34" s="76">
        <f>分析係数表!G37</f>
        <v>0.40787398349003462</v>
      </c>
      <c r="K34" s="78">
        <f t="shared" si="3"/>
        <v>0.66524218733156248</v>
      </c>
      <c r="L34" s="79"/>
      <c r="M34" s="80"/>
      <c r="N34" s="81">
        <f>分析係数表!H37</f>
        <v>4.7856445363769047E-2</v>
      </c>
      <c r="O34" s="82">
        <f t="shared" si="4"/>
        <v>0.37651895889423442</v>
      </c>
      <c r="P34" s="76">
        <f>分析係数表!C37</f>
        <v>0.51844868831853386</v>
      </c>
      <c r="Q34" s="82">
        <f t="shared" si="5"/>
        <v>0.1952057603657758</v>
      </c>
      <c r="R34" s="83">
        <v>0.23576225297445202</v>
      </c>
      <c r="S34" s="84">
        <f t="shared" si="6"/>
        <v>1.8667615671236861</v>
      </c>
      <c r="T34" s="85">
        <f>分析係数表!F37</f>
        <v>0.62993916303078723</v>
      </c>
      <c r="U34" s="86">
        <f t="shared" si="7"/>
        <v>1.1759462191719356</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投入係数表!O35</f>
        <v>2.4813895781637717E-3</v>
      </c>
      <c r="E35" s="77">
        <f t="shared" si="0"/>
        <v>0.24813895781637718</v>
      </c>
      <c r="F35" s="76">
        <f>分析係数表!C38</f>
        <v>4.0466683025854988E-2</v>
      </c>
      <c r="G35" s="77">
        <f t="shared" si="1"/>
        <v>1.0041360552321337E-2</v>
      </c>
      <c r="H35" s="77">
        <v>1.6742232239862362E-2</v>
      </c>
      <c r="I35" s="77">
        <f t="shared" si="2"/>
        <v>1.6742232239862362E-2</v>
      </c>
      <c r="J35" s="76">
        <f>分析係数表!G38</f>
        <v>0.23169218038891187</v>
      </c>
      <c r="K35" s="78">
        <f t="shared" si="3"/>
        <v>3.8790442922312465E-3</v>
      </c>
      <c r="L35" s="79"/>
      <c r="M35" s="80"/>
      <c r="N35" s="81">
        <f>分析係数表!H38</f>
        <v>4.3698484864393788E-2</v>
      </c>
      <c r="O35" s="82">
        <f t="shared" si="4"/>
        <v>0.34380547701216047</v>
      </c>
      <c r="P35" s="76">
        <f>分析係数表!C38</f>
        <v>4.0466683025854988E-2</v>
      </c>
      <c r="Q35" s="82">
        <f t="shared" si="5"/>
        <v>1.3912667260803971E-2</v>
      </c>
      <c r="R35" s="83">
        <v>1.7290340569320526E-2</v>
      </c>
      <c r="S35" s="84">
        <f t="shared" si="6"/>
        <v>3.4032572809182884E-2</v>
      </c>
      <c r="T35" s="85">
        <f>分析係数表!F38</f>
        <v>0.47745138601572196</v>
      </c>
      <c r="U35" s="86">
        <f t="shared" si="7"/>
        <v>1.6248899057425339E-2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投入係数表!O36</f>
        <v>0</v>
      </c>
      <c r="E36" s="77">
        <f t="shared" si="0"/>
        <v>0</v>
      </c>
      <c r="F36" s="76">
        <f>分析係数表!C39</f>
        <v>1</v>
      </c>
      <c r="G36" s="77">
        <f t="shared" si="1"/>
        <v>0</v>
      </c>
      <c r="H36" s="77">
        <v>2.3234741554656598E-2</v>
      </c>
      <c r="I36" s="77">
        <f t="shared" si="2"/>
        <v>2.3234741554656598E-2</v>
      </c>
      <c r="J36" s="76">
        <f>分析係数表!G39</f>
        <v>0.35155763393872286</v>
      </c>
      <c r="K36" s="78">
        <f t="shared" si="3"/>
        <v>8.1683507661327974E-3</v>
      </c>
      <c r="L36" s="79"/>
      <c r="M36" s="80"/>
      <c r="N36" s="81">
        <f>分析係数表!H39</f>
        <v>3.8093638110437951E-3</v>
      </c>
      <c r="O36" s="82">
        <f t="shared" si="4"/>
        <v>2.9970836431354658E-2</v>
      </c>
      <c r="P36" s="76">
        <f>分析係数表!C39</f>
        <v>1</v>
      </c>
      <c r="Q36" s="82">
        <f t="shared" si="5"/>
        <v>2.9970836431354658E-2</v>
      </c>
      <c r="R36" s="83">
        <v>3.7374734522308148E-2</v>
      </c>
      <c r="S36" s="84">
        <f t="shared" si="6"/>
        <v>6.0609476076964749E-2</v>
      </c>
      <c r="T36" s="85">
        <f>分析係数表!F39</f>
        <v>0.70231445322154884</v>
      </c>
      <c r="U36" s="86">
        <f t="shared" si="7"/>
        <v>4.2566911051038041E-2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投入係数表!O37</f>
        <v>0</v>
      </c>
      <c r="E37" s="77">
        <f t="shared" si="0"/>
        <v>0</v>
      </c>
      <c r="F37" s="76">
        <f>分析係数表!C40</f>
        <v>0.93645125291670894</v>
      </c>
      <c r="G37" s="77">
        <f t="shared" si="1"/>
        <v>0</v>
      </c>
      <c r="H37" s="77">
        <v>8.0663959068375056E-4</v>
      </c>
      <c r="I37" s="77">
        <f t="shared" si="2"/>
        <v>8.0663959068375056E-4</v>
      </c>
      <c r="J37" s="76">
        <f>分析係数表!G40</f>
        <v>0.5322000781555295</v>
      </c>
      <c r="K37" s="78">
        <f t="shared" si="3"/>
        <v>4.2929365320523634E-4</v>
      </c>
      <c r="L37" s="79"/>
      <c r="M37" s="80"/>
      <c r="N37" s="81">
        <f>分析係数表!H40</f>
        <v>3.4185575237035248E-2</v>
      </c>
      <c r="O37" s="82">
        <f t="shared" si="4"/>
        <v>0.26896099573650634</v>
      </c>
      <c r="P37" s="76">
        <f>分析係数表!C40</f>
        <v>0.93645125291670894</v>
      </c>
      <c r="Q37" s="82">
        <f t="shared" si="5"/>
        <v>0.25186886144317699</v>
      </c>
      <c r="R37" s="83">
        <v>0.25229678753634655</v>
      </c>
      <c r="S37" s="84">
        <f t="shared" si="6"/>
        <v>0.25310342712703032</v>
      </c>
      <c r="T37" s="85">
        <f>分析係数表!F40</f>
        <v>0.72698319656115673</v>
      </c>
      <c r="U37" s="86">
        <f t="shared" si="7"/>
        <v>0.1840019385133923</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投入係数表!O38</f>
        <v>0</v>
      </c>
      <c r="E38" s="77">
        <f t="shared" si="0"/>
        <v>0</v>
      </c>
      <c r="F38" s="76">
        <f>分析係数表!C41</f>
        <v>0.75829086289227354</v>
      </c>
      <c r="G38" s="77">
        <f t="shared" si="1"/>
        <v>0</v>
      </c>
      <c r="H38" s="77">
        <v>2.9628606830951923E-3</v>
      </c>
      <c r="I38" s="77">
        <f t="shared" si="2"/>
        <v>2.9628606830951923E-3</v>
      </c>
      <c r="J38" s="76">
        <f>分析係数表!G41</f>
        <v>0.44682169065091015</v>
      </c>
      <c r="K38" s="78">
        <f t="shared" si="3"/>
        <v>1.3238704195837044E-3</v>
      </c>
      <c r="L38" s="79"/>
      <c r="M38" s="80"/>
      <c r="N38" s="81">
        <f>分析係数表!H41</f>
        <v>5.4536481903421918E-2</v>
      </c>
      <c r="O38" s="82">
        <f t="shared" si="4"/>
        <v>0.42907531539265736</v>
      </c>
      <c r="P38" s="76">
        <f>分析係数表!C41</f>
        <v>0.75829086289227354</v>
      </c>
      <c r="Q38" s="82">
        <f t="shared" si="5"/>
        <v>0.32536389115487258</v>
      </c>
      <c r="R38" s="83">
        <v>0.33104347363563535</v>
      </c>
      <c r="S38" s="84">
        <f t="shared" si="6"/>
        <v>0.33400633431873056</v>
      </c>
      <c r="T38" s="85">
        <f>分析係数表!F41</f>
        <v>0.55047809650878365</v>
      </c>
      <c r="U38" s="86">
        <f t="shared" si="7"/>
        <v>0.18386317113765122</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投入係数表!O39</f>
        <v>2.7570995312930797E-4</v>
      </c>
      <c r="E39" s="77">
        <f>$C$17*D39</f>
        <v>2.7570995312930797E-2</v>
      </c>
      <c r="F39" s="76">
        <f>分析係数表!C42</f>
        <v>0.17334729285073291</v>
      </c>
      <c r="G39" s="77">
        <f>E39*F39</f>
        <v>4.7793573986967992E-3</v>
      </c>
      <c r="H39" s="77">
        <v>6.3435174450215282E-3</v>
      </c>
      <c r="I39" s="77">
        <f>C39+H39</f>
        <v>6.3435174450215282E-3</v>
      </c>
      <c r="J39" s="76">
        <f>分析係数表!G42</f>
        <v>0.48544520547945208</v>
      </c>
      <c r="K39" s="78">
        <f>I39*J39</f>
        <v>3.0794301295609646E-3</v>
      </c>
      <c r="L39" s="79"/>
      <c r="M39" s="80"/>
      <c r="N39" s="81">
        <f>分析係数表!H42</f>
        <v>1.188798706412289E-2</v>
      </c>
      <c r="O39" s="82">
        <f t="shared" si="4"/>
        <v>9.3530818653747905E-2</v>
      </c>
      <c r="P39" s="76">
        <f>分析係数表!C42</f>
        <v>0.17334729285073291</v>
      </c>
      <c r="Q39" s="82">
        <f>O39*P39</f>
        <v>1.6213314211740031E-2</v>
      </c>
      <c r="R39" s="83">
        <v>1.7037806499184991E-2</v>
      </c>
      <c r="S39" s="84">
        <f>I39+R39</f>
        <v>2.3381323944206521E-2</v>
      </c>
      <c r="T39" s="85">
        <f>分析係数表!F42</f>
        <v>0.55565068493150682</v>
      </c>
      <c r="U39" s="86">
        <f>S39*T39</f>
        <v>1.2991848664203795E-2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投入係数表!O40</f>
        <v>1.3234077750206782E-2</v>
      </c>
      <c r="E40" s="77">
        <f>$C$17*D40</f>
        <v>1.3234077750206783</v>
      </c>
      <c r="F40" s="76">
        <f>分析係数表!C43</f>
        <v>0.30653454239506406</v>
      </c>
      <c r="G40" s="77">
        <f>E40*F40</f>
        <v>0.4056701967180335</v>
      </c>
      <c r="H40" s="77">
        <v>0.58384254070187902</v>
      </c>
      <c r="I40" s="77">
        <f>C40+H40</f>
        <v>0.58384254070187902</v>
      </c>
      <c r="J40" s="76">
        <f>分析係数表!G43</f>
        <v>0.32328917028178372</v>
      </c>
      <c r="K40" s="78">
        <f>I40*J40</f>
        <v>0.188749970558719</v>
      </c>
      <c r="L40" s="79"/>
      <c r="M40" s="80"/>
      <c r="N40" s="81">
        <f>分析係数表!H43</f>
        <v>3.3255284074801286E-2</v>
      </c>
      <c r="O40" s="82">
        <f t="shared" si="4"/>
        <v>0.26164176721440591</v>
      </c>
      <c r="P40" s="76">
        <f>分析係数表!C43</f>
        <v>0.30653454239506406</v>
      </c>
      <c r="Q40" s="82">
        <f>O40*P40</f>
        <v>8.0202239384503785E-2</v>
      </c>
      <c r="R40" s="83">
        <v>0.15148101731367714</v>
      </c>
      <c r="S40" s="84">
        <f>I40+R40</f>
        <v>0.73532355801555616</v>
      </c>
      <c r="T40" s="85">
        <f>分析係数表!F43</f>
        <v>0.5899871028256537</v>
      </c>
      <c r="U40" s="86">
        <f>S40*T40</f>
        <v>0.43383141563304944</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投入係数表!O41</f>
        <v>0</v>
      </c>
      <c r="E41" s="77">
        <f>$C$17*D41</f>
        <v>0</v>
      </c>
      <c r="F41" s="76">
        <f>分析係数表!C44</f>
        <v>0.56999532308435041</v>
      </c>
      <c r="G41" s="77">
        <f>E41*F41</f>
        <v>0</v>
      </c>
      <c r="H41" s="77">
        <v>2.2044263261335544E-3</v>
      </c>
      <c r="I41" s="77">
        <f>C41+H41</f>
        <v>2.2044263261335544E-3</v>
      </c>
      <c r="J41" s="76">
        <f>分析係数表!G44</f>
        <v>0.26801390783179974</v>
      </c>
      <c r="K41" s="78">
        <f>I41*J41</f>
        <v>5.9081691419435138E-4</v>
      </c>
      <c r="L41" s="79"/>
      <c r="M41" s="80"/>
      <c r="N41" s="81">
        <f>分析係数表!H44</f>
        <v>0.11320362456556662</v>
      </c>
      <c r="O41" s="82">
        <f t="shared" si="4"/>
        <v>0.89064932718028411</v>
      </c>
      <c r="P41" s="76">
        <f>分析係数表!C44</f>
        <v>0.56999532308435041</v>
      </c>
      <c r="Q41" s="82">
        <f>O41*P41</f>
        <v>0.50766595100098533</v>
      </c>
      <c r="R41" s="83">
        <v>0.51608400960970502</v>
      </c>
      <c r="S41" s="84">
        <f>I41+R41</f>
        <v>0.51828843593583862</v>
      </c>
      <c r="T41" s="85">
        <f>分析係数表!F44</f>
        <v>0.48400791440152141</v>
      </c>
      <c r="U41" s="86">
        <f>S41*T41</f>
        <v>0.25085570493573178</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投入係数表!O42</f>
        <v>2.7570995312930797E-4</v>
      </c>
      <c r="E42" s="77">
        <f>$C$17*D42</f>
        <v>2.7570995312930797E-2</v>
      </c>
      <c r="F42" s="76">
        <f>分析係数表!C45</f>
        <v>1</v>
      </c>
      <c r="G42" s="77">
        <f>E42*F42</f>
        <v>2.7570995312930797E-2</v>
      </c>
      <c r="H42" s="77">
        <v>4.5632914449005885E-2</v>
      </c>
      <c r="I42" s="77">
        <f>C42+H42</f>
        <v>4.5632914449005885E-2</v>
      </c>
      <c r="J42" s="76">
        <f>分析係数表!G45</f>
        <v>0</v>
      </c>
      <c r="K42" s="78">
        <f>I42*J42</f>
        <v>0</v>
      </c>
      <c r="L42" s="79"/>
      <c r="M42" s="80"/>
      <c r="N42" s="81">
        <f>分析係数表!H45</f>
        <v>0</v>
      </c>
      <c r="O42" s="82">
        <f t="shared" si="4"/>
        <v>0</v>
      </c>
      <c r="P42" s="76">
        <f>分析係数表!C45</f>
        <v>1</v>
      </c>
      <c r="Q42" s="82">
        <f>O42*P42</f>
        <v>0</v>
      </c>
      <c r="R42" s="83">
        <v>9.8549824483838058E-3</v>
      </c>
      <c r="S42" s="84">
        <f>I42+R42</f>
        <v>5.5487896897389692E-2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5.5141990625861594E-3</v>
      </c>
      <c r="E43" s="77">
        <f>$C$17*D43</f>
        <v>0.55141990625861592</v>
      </c>
      <c r="F43" s="76">
        <f>分析係数表!C46</f>
        <v>0.19592142404516388</v>
      </c>
      <c r="G43" s="77">
        <f>E43*F43</f>
        <v>0.10803497328103881</v>
      </c>
      <c r="H43" s="77">
        <v>0.12261181727526989</v>
      </c>
      <c r="I43" s="77">
        <f>C43+H43</f>
        <v>0.12261181727526989</v>
      </c>
      <c r="J43" s="76">
        <f>分析係数表!G46</f>
        <v>9.3869169844529188E-3</v>
      </c>
      <c r="K43" s="78">
        <f>I43*J43</f>
        <v>1.1509469500758688E-3</v>
      </c>
      <c r="L43" s="79"/>
      <c r="M43" s="80"/>
      <c r="N43" s="81">
        <f>分析係数表!H46</f>
        <v>2.2224088871155723E-2</v>
      </c>
      <c r="O43" s="82">
        <f t="shared" si="4"/>
        <v>0.17485190846363083</v>
      </c>
      <c r="P43" s="76">
        <f>分析係数表!C46</f>
        <v>0.19592142404516388</v>
      </c>
      <c r="Q43" s="82">
        <f>O43*P43</f>
        <v>3.4257234903209192E-2</v>
      </c>
      <c r="R43" s="83">
        <v>3.9071034972229787E-2</v>
      </c>
      <c r="S43" s="84">
        <f>I43+R43</f>
        <v>0.16168285224749968</v>
      </c>
      <c r="T43" s="85">
        <f>分析係数表!F46</f>
        <v>0.31358169551188031</v>
      </c>
      <c r="U43" s="86">
        <f>S43*T43</f>
        <v>5.0700782942967773E-2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投入係数表!O44</f>
        <v>0.77088502894954503</v>
      </c>
      <c r="E44" s="91">
        <f>SUM(E5:E43)</f>
        <v>77.088502894954516</v>
      </c>
      <c r="F44" s="92">
        <f>分析係数表!C47</f>
        <v>0.45265703952364433</v>
      </c>
      <c r="G44" s="91">
        <f>SUM(G5:G43)</f>
        <v>8.4892852245371291</v>
      </c>
      <c r="H44" s="91">
        <f>SUM(H5:H43)</f>
        <v>9.5081150184537826</v>
      </c>
      <c r="I44" s="91">
        <f>SUM(I5:I43)</f>
        <v>109.50811501845379</v>
      </c>
      <c r="J44" s="92">
        <f>分析係数表!G47</f>
        <v>0.23980744030503759</v>
      </c>
      <c r="K44" s="93">
        <f>SUM(K5:K43)</f>
        <v>12.541458558620924</v>
      </c>
      <c r="L44" s="94">
        <f>最終需要_まとめ!$L$33</f>
        <v>0.62733333333333341</v>
      </c>
      <c r="M44" s="91">
        <f>K44*L44</f>
        <v>7.8676750024415272</v>
      </c>
      <c r="N44" s="95">
        <f>分析係数表!H47</f>
        <v>1</v>
      </c>
      <c r="O44" s="96">
        <f>SUM(O5:O43)</f>
        <v>7.8676750024415272</v>
      </c>
      <c r="P44" s="92">
        <f>分析係数表!C47</f>
        <v>0.45265703952364433</v>
      </c>
      <c r="Q44" s="96">
        <f>SUM(Q5:Q43)</f>
        <v>3.8345977830261164</v>
      </c>
      <c r="R44" s="91">
        <f>SUM(R5:R43)</f>
        <v>4.2718677393653719</v>
      </c>
      <c r="S44" s="97">
        <f>SUM(S5:S43)</f>
        <v>113.77998275781917</v>
      </c>
      <c r="T44" s="98">
        <f>分析係数表!F47</f>
        <v>0.49576236686958514</v>
      </c>
      <c r="U44" s="99">
        <f>SUM(U5:U43)</f>
        <v>29.716023403880897</v>
      </c>
      <c r="V44" s="100">
        <f>分析係数表!D47</f>
        <v>6.8132090397126518E-2</v>
      </c>
      <c r="W44" s="164">
        <f>SUM(W5:W43)</f>
        <v>3</v>
      </c>
      <c r="X44" s="92">
        <f>分析係数表!E47</f>
        <v>5.7986453629434859E-2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1.4618360363041205E-2</v>
      </c>
      <c r="G5" s="77">
        <f t="shared" ref="G5:G38" si="1">E5*F5</f>
        <v>0</v>
      </c>
      <c r="H5" s="77">
        <f t="array" ref="H5:H43">MMULT(逆行列係数!C5:AO43,'14'!G5:G43)</f>
        <v>2.0722773990600207E-5</v>
      </c>
      <c r="I5" s="77">
        <f t="shared" ref="I5:I38" si="2">C5+H5</f>
        <v>2.0722773990600207E-5</v>
      </c>
      <c r="J5" s="76">
        <f>分析係数表!G8</f>
        <v>0.12073170731707317</v>
      </c>
      <c r="K5" s="78">
        <f t="shared" ref="K5:K38" si="3">I5*J5</f>
        <v>2.5018958842310007E-6</v>
      </c>
      <c r="L5" s="79" t="s">
        <v>184</v>
      </c>
      <c r="M5" s="80" t="s">
        <v>184</v>
      </c>
      <c r="N5" s="81">
        <f>分析係数表!H8</f>
        <v>1.0812797278425854E-2</v>
      </c>
      <c r="O5" s="82">
        <f t="shared" ref="O5:O43" si="4">$M$44*N5</f>
        <v>0.21786243038295458</v>
      </c>
      <c r="P5" s="76">
        <f>分析係数表!C8</f>
        <v>1.4618360363041205E-2</v>
      </c>
      <c r="Q5" s="82">
        <f t="shared" ref="Q5:Q38" si="5">O5*P5</f>
        <v>3.1847915169060073E-3</v>
      </c>
      <c r="R5" s="83">
        <f t="array" ref="R5:R43">MMULT(逆行列係数!C5:AO43,'14'!Q5:Q43)</f>
        <v>4.5081148003637793E-3</v>
      </c>
      <c r="S5" s="84">
        <f t="shared" ref="S5:S38" si="6">I5+R5</f>
        <v>4.5288375743543791E-3</v>
      </c>
      <c r="T5" s="85">
        <f>分析係数表!F8</f>
        <v>0.45487804878048782</v>
      </c>
      <c r="U5" s="86">
        <f t="shared" ref="U5:U38" si="7">S5*T5</f>
        <v>2.0600687990660776E-3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投入係数表!P6</f>
        <v>0</v>
      </c>
      <c r="E6" s="77">
        <f t="shared" si="0"/>
        <v>0</v>
      </c>
      <c r="F6" s="76">
        <f>分析係数表!C9</f>
        <v>8.6715867158671633E-2</v>
      </c>
      <c r="G6" s="77">
        <f t="shared" si="1"/>
        <v>0</v>
      </c>
      <c r="H6" s="77">
        <v>4.8621181500947607E-5</v>
      </c>
      <c r="I6" s="77">
        <f t="shared" si="2"/>
        <v>4.8621181500947607E-5</v>
      </c>
      <c r="J6" s="76">
        <f>分析係数表!G9</f>
        <v>0.23529411764705882</v>
      </c>
      <c r="K6" s="78">
        <f t="shared" si="3"/>
        <v>1.1440278000222966E-5</v>
      </c>
      <c r="L6" s="79"/>
      <c r="M6" s="80"/>
      <c r="N6" s="81">
        <f>分析係数表!H9</f>
        <v>5.7539453375192939E-4</v>
      </c>
      <c r="O6" s="82">
        <f t="shared" si="4"/>
        <v>1.1593378505521374E-2</v>
      </c>
      <c r="P6" s="76">
        <f>分析係数表!C9</f>
        <v>8.6715867158671633E-2</v>
      </c>
      <c r="Q6" s="82">
        <f t="shared" si="5"/>
        <v>1.0053298704049906E-3</v>
      </c>
      <c r="R6" s="83">
        <v>1.1932439226415093E-3</v>
      </c>
      <c r="S6" s="84">
        <f t="shared" si="6"/>
        <v>1.2418651041424568E-3</v>
      </c>
      <c r="T6" s="85">
        <f>分析係数表!F9</f>
        <v>0.68627450980392157</v>
      </c>
      <c r="U6" s="86">
        <f t="shared" si="7"/>
        <v>8.522603655879606E-4</v>
      </c>
      <c r="V6" s="87">
        <f>分析係数表!D9</f>
        <v>9.8039215686274508E-2</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5.1169590643275198E-3</v>
      </c>
      <c r="G7" s="77">
        <f t="shared" si="1"/>
        <v>0</v>
      </c>
      <c r="H7" s="77">
        <v>2.5438603273146478E-6</v>
      </c>
      <c r="I7" s="77">
        <f t="shared" si="2"/>
        <v>2.5438603273146478E-6</v>
      </c>
      <c r="J7" s="76">
        <f>分析係数表!G10</f>
        <v>0.19230769230769232</v>
      </c>
      <c r="K7" s="78">
        <f t="shared" si="3"/>
        <v>4.8920390909897072E-7</v>
      </c>
      <c r="L7" s="79"/>
      <c r="M7" s="80"/>
      <c r="N7" s="81">
        <f>分析係数表!H10</f>
        <v>1.0751897856970359E-3</v>
      </c>
      <c r="O7" s="82">
        <f t="shared" si="4"/>
        <v>2.1663539397178626E-2</v>
      </c>
      <c r="P7" s="76">
        <f>分析係数表!C10</f>
        <v>5.1169590643275198E-3</v>
      </c>
      <c r="Q7" s="82">
        <f t="shared" si="5"/>
        <v>1.108514442838095E-4</v>
      </c>
      <c r="R7" s="83">
        <v>1.9354183326872877E-4</v>
      </c>
      <c r="S7" s="84">
        <f t="shared" si="6"/>
        <v>1.9608569359604342E-4</v>
      </c>
      <c r="T7" s="85">
        <f>分析係数表!F10</f>
        <v>0.57692307692307687</v>
      </c>
      <c r="U7" s="86">
        <f t="shared" si="7"/>
        <v>1.1312636169002504E-4</v>
      </c>
      <c r="V7" s="87">
        <f>分析係数表!D10</f>
        <v>0</v>
      </c>
      <c r="W7" s="88">
        <f t="shared" si="8"/>
        <v>0</v>
      </c>
      <c r="X7" s="76">
        <f>分析係数表!E10</f>
        <v>0</v>
      </c>
      <c r="Y7" s="89">
        <f t="shared" si="9"/>
        <v>0</v>
      </c>
    </row>
    <row r="8" spans="1:25" x14ac:dyDescent="0.2">
      <c r="A8" s="6" t="s">
        <v>222</v>
      </c>
      <c r="B8" s="5" t="s">
        <v>27</v>
      </c>
      <c r="C8" s="90"/>
      <c r="D8" s="76">
        <f>投入係数表!P8</f>
        <v>2.7346687632460521E-4</v>
      </c>
      <c r="E8" s="77">
        <f t="shared" si="0"/>
        <v>2.7346687632460519E-2</v>
      </c>
      <c r="F8" s="76">
        <f>分析係数表!C11</f>
        <v>1.5386032798968108E-2</v>
      </c>
      <c r="G8" s="77">
        <f t="shared" si="1"/>
        <v>4.2075703285617309E-4</v>
      </c>
      <c r="H8" s="77">
        <v>1.0886189795905395E-2</v>
      </c>
      <c r="I8" s="77">
        <f t="shared" si="2"/>
        <v>1.0886189795905395E-2</v>
      </c>
      <c r="J8" s="76">
        <f>分析係数表!G11</f>
        <v>0.34285714285714286</v>
      </c>
      <c r="K8" s="78">
        <f t="shared" si="3"/>
        <v>3.7324079300247066E-3</v>
      </c>
      <c r="L8" s="79"/>
      <c r="M8" s="80"/>
      <c r="N8" s="81">
        <f>分析係数表!H11</f>
        <v>-2.0999800501895233E-5</v>
      </c>
      <c r="O8" s="82">
        <f t="shared" si="4"/>
        <v>-4.2311600385114506E-4</v>
      </c>
      <c r="P8" s="76">
        <f>分析係数表!C11</f>
        <v>1.5386032798968108E-2</v>
      </c>
      <c r="Q8" s="82">
        <f t="shared" si="5"/>
        <v>-6.5100767130220341E-6</v>
      </c>
      <c r="R8" s="83">
        <v>3.4756788654545528E-4</v>
      </c>
      <c r="S8" s="84">
        <f t="shared" si="6"/>
        <v>1.123375768245085E-2</v>
      </c>
      <c r="T8" s="85">
        <f>分析係数表!F11</f>
        <v>0.5591836734693878</v>
      </c>
      <c r="U8" s="86">
        <f t="shared" si="7"/>
        <v>6.2817338877378228E-3</v>
      </c>
      <c r="V8" s="87">
        <f>分析係数表!D11</f>
        <v>0</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0.16460779895554434</v>
      </c>
      <c r="G9" s="77">
        <f t="shared" si="1"/>
        <v>0</v>
      </c>
      <c r="H9" s="77">
        <v>4.7057147750155498E-4</v>
      </c>
      <c r="I9" s="77">
        <f t="shared" si="2"/>
        <v>4.7057147750155498E-4</v>
      </c>
      <c r="J9" s="76">
        <f>分析係数表!G12</f>
        <v>0.13343519440833349</v>
      </c>
      <c r="K9" s="78">
        <f t="shared" si="3"/>
        <v>6.2790796583436719E-5</v>
      </c>
      <c r="L9" s="79"/>
      <c r="M9" s="80"/>
      <c r="N9" s="81">
        <f>分析係数表!H12</f>
        <v>9.0250842616995133E-2</v>
      </c>
      <c r="O9" s="82">
        <f t="shared" si="4"/>
        <v>1.818425649751066</v>
      </c>
      <c r="P9" s="76">
        <f>分析係数表!C12</f>
        <v>0.16460779895554434</v>
      </c>
      <c r="Q9" s="82">
        <f t="shared" si="5"/>
        <v>0.29932704376982855</v>
      </c>
      <c r="R9" s="83">
        <v>0.34769861074282238</v>
      </c>
      <c r="S9" s="84">
        <f t="shared" si="6"/>
        <v>0.34816918222032395</v>
      </c>
      <c r="T9" s="85">
        <f>分析係数表!F12</f>
        <v>0.36075703601154802</v>
      </c>
      <c r="U9" s="86">
        <f t="shared" si="7"/>
        <v>0.12560448220836862</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投入係数表!P10</f>
        <v>1.2647843030012989E-3</v>
      </c>
      <c r="E10" s="77">
        <f t="shared" si="0"/>
        <v>0.1264784303001299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0.28822662182339998</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投入係数表!P11</f>
        <v>3.6576194708415944E-3</v>
      </c>
      <c r="E11" s="77">
        <f t="shared" si="0"/>
        <v>0.36576194708415943</v>
      </c>
      <c r="F11" s="76">
        <f>分析係数表!C14</f>
        <v>0.17268980347649487</v>
      </c>
      <c r="G11" s="77">
        <f t="shared" si="1"/>
        <v>6.3163358761143609E-2</v>
      </c>
      <c r="H11" s="77">
        <v>9.165667631218001E-2</v>
      </c>
      <c r="I11" s="77">
        <f t="shared" si="2"/>
        <v>9.165667631218001E-2</v>
      </c>
      <c r="J11" s="76">
        <f>分析係数表!G14</f>
        <v>0.183307408127552</v>
      </c>
      <c r="K11" s="78">
        <f t="shared" si="3"/>
        <v>1.6801347772371709E-2</v>
      </c>
      <c r="L11" s="79"/>
      <c r="M11" s="80"/>
      <c r="N11" s="81">
        <f>分析係数表!H14</f>
        <v>1.1717888680057539E-3</v>
      </c>
      <c r="O11" s="82">
        <f t="shared" si="4"/>
        <v>2.3609873014893892E-2</v>
      </c>
      <c r="P11" s="76">
        <f>分析係数表!C14</f>
        <v>0.17268980347649487</v>
      </c>
      <c r="Q11" s="82">
        <f t="shared" si="5"/>
        <v>4.0771843310470259E-3</v>
      </c>
      <c r="R11" s="83">
        <v>1.88884830341816E-2</v>
      </c>
      <c r="S11" s="84">
        <f t="shared" si="6"/>
        <v>0.11054515934636161</v>
      </c>
      <c r="T11" s="85">
        <f>分析係数表!F14</f>
        <v>0.31324129885280966</v>
      </c>
      <c r="U11" s="86">
        <f t="shared" si="7"/>
        <v>3.4627309295545125E-2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投入係数表!P12</f>
        <v>9.1269569973336986E-3</v>
      </c>
      <c r="E12" s="77">
        <f t="shared" si="0"/>
        <v>0.91269569973336984</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0.16636921271427024</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投入係数表!P13</f>
        <v>3.0423189991112326E-3</v>
      </c>
      <c r="E13" s="77">
        <f t="shared" si="0"/>
        <v>0.30423189991112326</v>
      </c>
      <c r="F13" s="76">
        <f>分析係数表!C16</f>
        <v>4.378703578052201E-2</v>
      </c>
      <c r="G13" s="77">
        <f t="shared" si="1"/>
        <v>1.3321413086984545E-2</v>
      </c>
      <c r="H13" s="77">
        <v>2.9547879420992091E-2</v>
      </c>
      <c r="I13" s="77">
        <f t="shared" si="2"/>
        <v>2.9547879420992091E-2</v>
      </c>
      <c r="J13" s="76">
        <f>分析係数表!G16</f>
        <v>3.3270852858481727E-2</v>
      </c>
      <c r="K13" s="78">
        <f t="shared" si="3"/>
        <v>9.8308314849598812E-4</v>
      </c>
      <c r="L13" s="79"/>
      <c r="M13" s="80"/>
      <c r="N13" s="81">
        <f>分析係数表!H16</f>
        <v>1.6795640441415807E-2</v>
      </c>
      <c r="O13" s="82">
        <f t="shared" si="4"/>
        <v>0.33840817988014582</v>
      </c>
      <c r="P13" s="76">
        <f>分析係数表!C16</f>
        <v>4.378703578052201E-2</v>
      </c>
      <c r="Q13" s="82">
        <f t="shared" si="5"/>
        <v>1.4817891080833274E-2</v>
      </c>
      <c r="R13" s="83">
        <v>1.7917195741649107E-2</v>
      </c>
      <c r="S13" s="84">
        <f t="shared" si="6"/>
        <v>4.7465075162641202E-2</v>
      </c>
      <c r="T13" s="85">
        <f>分析係数表!F16</f>
        <v>0.28912839737582008</v>
      </c>
      <c r="U13" s="86">
        <f t="shared" si="7"/>
        <v>1.3723501113097293E-2</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投入係数表!P14</f>
        <v>5.0249538524646201E-3</v>
      </c>
      <c r="E14" s="77">
        <f t="shared" si="0"/>
        <v>0.50249538524646198</v>
      </c>
      <c r="F14" s="76">
        <f>分析係数表!C17</f>
        <v>0.16391620825693176</v>
      </c>
      <c r="G14" s="77">
        <f t="shared" si="1"/>
        <v>8.2367138216206212E-2</v>
      </c>
      <c r="H14" s="77">
        <v>9.9414909668866805E-2</v>
      </c>
      <c r="I14" s="77">
        <f t="shared" si="2"/>
        <v>9.9414909668866805E-2</v>
      </c>
      <c r="J14" s="76">
        <f>分析係数表!G17</f>
        <v>0.21229407998137262</v>
      </c>
      <c r="K14" s="78">
        <f t="shared" si="3"/>
        <v>2.1105196784583342E-2</v>
      </c>
      <c r="L14" s="79"/>
      <c r="M14" s="80"/>
      <c r="N14" s="81">
        <f>分析係数表!H17</f>
        <v>3.0554709730257561E-3</v>
      </c>
      <c r="O14" s="82">
        <f t="shared" si="4"/>
        <v>6.1563378560341601E-2</v>
      </c>
      <c r="P14" s="76">
        <f>分析係数表!C17</f>
        <v>0.16391620825693176</v>
      </c>
      <c r="Q14" s="82">
        <f t="shared" si="5"/>
        <v>1.0091235581097282E-2</v>
      </c>
      <c r="R14" s="83">
        <v>2.0500630090342243E-2</v>
      </c>
      <c r="S14" s="84">
        <f t="shared" si="6"/>
        <v>0.11991553975920904</v>
      </c>
      <c r="T14" s="85">
        <f>分析係数表!F17</f>
        <v>0.32277781011700329</v>
      </c>
      <c r="U14" s="86">
        <f t="shared" si="7"/>
        <v>3.8706075322475934E-2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投入係数表!P15</f>
        <v>3.6918028303821698E-3</v>
      </c>
      <c r="E15" s="77">
        <f t="shared" si="0"/>
        <v>0.36918028303821698</v>
      </c>
      <c r="F15" s="76">
        <f>分析係数表!C18</f>
        <v>9.9153926079857513E-2</v>
      </c>
      <c r="G15" s="77">
        <f t="shared" si="1"/>
        <v>3.6605674494512241E-2</v>
      </c>
      <c r="H15" s="77">
        <v>4.6482652687049861E-2</v>
      </c>
      <c r="I15" s="77">
        <f t="shared" si="2"/>
        <v>4.6482652687049861E-2</v>
      </c>
      <c r="J15" s="76">
        <f>分析係数表!G18</f>
        <v>0.21554507077228707</v>
      </c>
      <c r="K15" s="78">
        <f t="shared" si="3"/>
        <v>1.0019106663113802E-2</v>
      </c>
      <c r="L15" s="79"/>
      <c r="M15" s="80"/>
      <c r="N15" s="81">
        <f>分析係数表!H18</f>
        <v>4.4309579058998937E-4</v>
      </c>
      <c r="O15" s="82">
        <f t="shared" si="4"/>
        <v>8.92774768125916E-3</v>
      </c>
      <c r="P15" s="76">
        <f>分析係数表!C18</f>
        <v>9.9153926079857513E-2</v>
      </c>
      <c r="Q15" s="82">
        <f t="shared" si="5"/>
        <v>8.8522123364719008E-4</v>
      </c>
      <c r="R15" s="83">
        <v>2.1510047890032527E-3</v>
      </c>
      <c r="S15" s="84">
        <f t="shared" si="6"/>
        <v>4.863365747605311E-2</v>
      </c>
      <c r="T15" s="85">
        <f>分析係数表!F18</f>
        <v>0.45865408492674448</v>
      </c>
      <c r="U15" s="86">
        <f t="shared" si="7"/>
        <v>2.2306025666319864E-2</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投入係数表!P16</f>
        <v>0.23600191426813427</v>
      </c>
      <c r="E16" s="77">
        <f t="shared" si="0"/>
        <v>23.600191426813428</v>
      </c>
      <c r="F16" s="76">
        <f>分析係数表!C19</f>
        <v>0.34885493758536357</v>
      </c>
      <c r="G16" s="77">
        <f t="shared" si="1"/>
        <v>8.23304330720363</v>
      </c>
      <c r="H16" s="77">
        <v>10.344091262813903</v>
      </c>
      <c r="I16" s="77">
        <f t="shared" si="2"/>
        <v>10.344091262813903</v>
      </c>
      <c r="J16" s="76">
        <f>分析係数表!G19</f>
        <v>5.7666214382632294E-2</v>
      </c>
      <c r="K16" s="78">
        <f t="shared" si="3"/>
        <v>0.59650458435494014</v>
      </c>
      <c r="L16" s="79"/>
      <c r="M16" s="80"/>
      <c r="N16" s="81">
        <f>分析係数表!H19</f>
        <v>-1.1339892271023426E-4</v>
      </c>
      <c r="O16" s="82">
        <f t="shared" si="4"/>
        <v>-2.2848264207961833E-3</v>
      </c>
      <c r="P16" s="76">
        <f>分析係数表!C19</f>
        <v>0.34885493758536357</v>
      </c>
      <c r="Q16" s="82">
        <f t="shared" si="5"/>
        <v>-7.9707297842024219E-4</v>
      </c>
      <c r="R16" s="83">
        <v>5.0206346976113397E-3</v>
      </c>
      <c r="S16" s="84">
        <f t="shared" si="6"/>
        <v>10.349111897511515</v>
      </c>
      <c r="T16" s="85">
        <f>分析係数表!F19</f>
        <v>0.24001206090758329</v>
      </c>
      <c r="U16" s="86">
        <f t="shared" si="7"/>
        <v>2.4839116750849284</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投入係数表!P17</f>
        <v>6.8332535721610715E-2</v>
      </c>
      <c r="E17" s="77">
        <f t="shared" si="0"/>
        <v>6.8332535721610714</v>
      </c>
      <c r="F17" s="76">
        <f>分析係数表!C20</f>
        <v>6.1611763739423342E-2</v>
      </c>
      <c r="G17" s="77">
        <f t="shared" si="1"/>
        <v>0.42100880465955853</v>
      </c>
      <c r="H17" s="77">
        <v>0.4473185201516065</v>
      </c>
      <c r="I17" s="77">
        <f t="shared" si="2"/>
        <v>0.4473185201516065</v>
      </c>
      <c r="J17" s="76">
        <f>分析係数表!G20</f>
        <v>9.9807003032809483E-2</v>
      </c>
      <c r="K17" s="78">
        <f t="shared" si="3"/>
        <v>4.4645520897403243E-2</v>
      </c>
      <c r="L17" s="79"/>
      <c r="M17" s="80"/>
      <c r="N17" s="81">
        <f>分析係数表!H20</f>
        <v>5.5019477314965503E-4</v>
      </c>
      <c r="O17" s="82">
        <f t="shared" si="4"/>
        <v>1.1085639300899999E-2</v>
      </c>
      <c r="P17" s="76">
        <f>分析係数表!C20</f>
        <v>6.1611763739423342E-2</v>
      </c>
      <c r="Q17" s="82">
        <f t="shared" si="5"/>
        <v>6.8300578950751686E-4</v>
      </c>
      <c r="R17" s="83">
        <v>1.8699417507363773E-3</v>
      </c>
      <c r="S17" s="84">
        <f t="shared" si="6"/>
        <v>0.44918846190234291</v>
      </c>
      <c r="T17" s="85">
        <f>分析係数表!F20</f>
        <v>0.22277364212848083</v>
      </c>
      <c r="U17" s="86">
        <f t="shared" si="7"/>
        <v>0.10006734966007529</v>
      </c>
      <c r="V17" s="87">
        <f>分析係数表!D20</f>
        <v>3.1430934656741107E-2</v>
      </c>
      <c r="W17" s="88">
        <f t="shared" si="8"/>
        <v>0</v>
      </c>
      <c r="X17" s="76">
        <f>分析係数表!E20</f>
        <v>3.1982354562999728E-2</v>
      </c>
      <c r="Y17" s="89">
        <f t="shared" si="9"/>
        <v>0</v>
      </c>
    </row>
    <row r="18" spans="1:25" x14ac:dyDescent="0.2">
      <c r="A18" s="6" t="s">
        <v>6</v>
      </c>
      <c r="B18" s="5" t="s">
        <v>34</v>
      </c>
      <c r="C18" s="75">
        <f>最終需要_まとめ!C19</f>
        <v>100</v>
      </c>
      <c r="D18" s="76">
        <f>投入係数表!P18</f>
        <v>7.3425856293156497E-2</v>
      </c>
      <c r="E18" s="77">
        <f t="shared" si="0"/>
        <v>7.34258562931565</v>
      </c>
      <c r="F18" s="76">
        <f>分析係数表!C21</f>
        <v>0.26616480709772816</v>
      </c>
      <c r="G18" s="77">
        <f t="shared" si="1"/>
        <v>1.954337887625351</v>
      </c>
      <c r="H18" s="77">
        <v>2.0134603387091397</v>
      </c>
      <c r="I18" s="77">
        <f t="shared" si="2"/>
        <v>102.01346033870914</v>
      </c>
      <c r="J18" s="76">
        <f>分析係数表!G21</f>
        <v>0.28515758528748203</v>
      </c>
      <c r="K18" s="78">
        <f t="shared" si="3"/>
        <v>29.089912017006615</v>
      </c>
      <c r="L18" s="79"/>
      <c r="M18" s="80"/>
      <c r="N18" s="81">
        <f>分析係数表!H21</f>
        <v>9.2609120213357971E-4</v>
      </c>
      <c r="O18" s="82">
        <f t="shared" si="4"/>
        <v>1.8659415769835496E-2</v>
      </c>
      <c r="P18" s="76">
        <f>分析係数表!C21</f>
        <v>0.26616480709772816</v>
      </c>
      <c r="Q18" s="82">
        <f t="shared" si="5"/>
        <v>4.9664797989345715E-3</v>
      </c>
      <c r="R18" s="83">
        <v>1.3509818463186885E-2</v>
      </c>
      <c r="S18" s="84">
        <f t="shared" si="6"/>
        <v>102.02697015717233</v>
      </c>
      <c r="T18" s="85">
        <f>分析係数表!F21</f>
        <v>0.42568537635878856</v>
      </c>
      <c r="U18" s="86">
        <f t="shared" si="7"/>
        <v>43.431389190102792</v>
      </c>
      <c r="V18" s="87">
        <f>分析係数表!D21</f>
        <v>5.68469269159773E-2</v>
      </c>
      <c r="W18" s="88">
        <f t="shared" si="8"/>
        <v>6</v>
      </c>
      <c r="X18" s="76">
        <f>分析係数表!E21</f>
        <v>4.8540370547617423E-2</v>
      </c>
      <c r="Y18" s="89">
        <f t="shared" si="9"/>
        <v>5</v>
      </c>
    </row>
    <row r="19" spans="1:25" x14ac:dyDescent="0.2">
      <c r="A19" s="6" t="s">
        <v>7</v>
      </c>
      <c r="B19" s="5" t="s">
        <v>269</v>
      </c>
      <c r="C19" s="90"/>
      <c r="D19" s="76">
        <f>投入係数表!P19</f>
        <v>1.0938675052984208E-3</v>
      </c>
      <c r="E19" s="77">
        <f t="shared" si="0"/>
        <v>0.10938675052984208</v>
      </c>
      <c r="F19" s="76">
        <f>分析係数表!C22</f>
        <v>6.8073136427566849E-2</v>
      </c>
      <c r="G19" s="77">
        <f t="shared" si="1"/>
        <v>7.4462991921861602E-3</v>
      </c>
      <c r="H19" s="77">
        <v>9.0543442892269694E-3</v>
      </c>
      <c r="I19" s="77">
        <f t="shared" si="2"/>
        <v>9.0543442892269694E-3</v>
      </c>
      <c r="J19" s="76">
        <f>分析係数表!G22</f>
        <v>0.19468102201510526</v>
      </c>
      <c r="K19" s="78">
        <f t="shared" si="3"/>
        <v>1.7627089999033383E-3</v>
      </c>
      <c r="L19" s="79"/>
      <c r="M19" s="80"/>
      <c r="N19" s="81">
        <f>分析係数表!H22</f>
        <v>4.4099581053979989E-5</v>
      </c>
      <c r="O19" s="82">
        <f t="shared" si="4"/>
        <v>8.8854360808740464E-4</v>
      </c>
      <c r="P19" s="76">
        <f>分析係数表!C22</f>
        <v>6.8073136427566849E-2</v>
      </c>
      <c r="Q19" s="82">
        <f t="shared" si="5"/>
        <v>6.0485950255176387E-5</v>
      </c>
      <c r="R19" s="83">
        <v>6.481783996975715E-4</v>
      </c>
      <c r="S19" s="84">
        <f t="shared" si="6"/>
        <v>9.7025226889245406E-3</v>
      </c>
      <c r="T19" s="85">
        <f>分析係数表!F22</f>
        <v>0.41266270287642615</v>
      </c>
      <c r="U19" s="86">
        <f t="shared" si="7"/>
        <v>4.0038692375314513E-3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投入係数表!P20</f>
        <v>5.127503931086347E-4</v>
      </c>
      <c r="E20" s="77">
        <f t="shared" si="0"/>
        <v>5.1275039310863468E-2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5.077392046213741E-4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投入係数表!P21</f>
        <v>0</v>
      </c>
      <c r="E21" s="77">
        <f t="shared" si="0"/>
        <v>0</v>
      </c>
      <c r="F21" s="76">
        <f>分析係数表!C24</f>
        <v>0.19862660944206012</v>
      </c>
      <c r="G21" s="77">
        <f t="shared" si="1"/>
        <v>0</v>
      </c>
      <c r="H21" s="77">
        <v>2.2771074305654912E-3</v>
      </c>
      <c r="I21" s="77">
        <f t="shared" si="2"/>
        <v>2.2771074305654912E-3</v>
      </c>
      <c r="J21" s="76">
        <f>分析係数表!G24</f>
        <v>0.20794148380355276</v>
      </c>
      <c r="K21" s="78">
        <f t="shared" si="3"/>
        <v>4.7350509789188377E-4</v>
      </c>
      <c r="L21" s="79"/>
      <c r="M21" s="80"/>
      <c r="N21" s="81">
        <f>分析係数表!H24</f>
        <v>3.2549690777937607E-4</v>
      </c>
      <c r="O21" s="82">
        <f t="shared" si="4"/>
        <v>6.5582980596927479E-3</v>
      </c>
      <c r="P21" s="76">
        <f>分析係数表!C24</f>
        <v>0.19862660944206012</v>
      </c>
      <c r="Q21" s="82">
        <f t="shared" si="5"/>
        <v>1.3026525073072121E-3</v>
      </c>
      <c r="R21" s="83">
        <v>5.0793477436748705E-3</v>
      </c>
      <c r="S21" s="84">
        <f t="shared" si="6"/>
        <v>7.3564551742403613E-3</v>
      </c>
      <c r="T21" s="85">
        <f>分析係数表!F24</f>
        <v>0.39132706374085685</v>
      </c>
      <c r="U21" s="86">
        <f t="shared" si="7"/>
        <v>2.8787800028767141E-3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投入係数表!P22</f>
        <v>2.7688521227866277E-3</v>
      </c>
      <c r="E22" s="77">
        <f t="shared" si="0"/>
        <v>0.27688521227866275</v>
      </c>
      <c r="F22" s="76">
        <f>分析係数表!C25</f>
        <v>0.10815402038505095</v>
      </c>
      <c r="G22" s="77">
        <f t="shared" si="1"/>
        <v>2.994624889310565E-2</v>
      </c>
      <c r="H22" s="77">
        <v>3.5618145064354914E-2</v>
      </c>
      <c r="I22" s="77">
        <f t="shared" si="2"/>
        <v>3.5618145064354914E-2</v>
      </c>
      <c r="J22" s="76">
        <f>分析係数表!G25</f>
        <v>0.19693726937269374</v>
      </c>
      <c r="K22" s="78">
        <f t="shared" si="3"/>
        <v>7.0145402290945459E-3</v>
      </c>
      <c r="L22" s="79"/>
      <c r="M22" s="80"/>
      <c r="N22" s="81">
        <f>分析係数表!H25</f>
        <v>5.1029515219605417E-4</v>
      </c>
      <c r="O22" s="82">
        <f t="shared" si="4"/>
        <v>1.0281718893582826E-2</v>
      </c>
      <c r="P22" s="76">
        <f>分析係数表!C25</f>
        <v>0.10815402038505095</v>
      </c>
      <c r="Q22" s="82">
        <f t="shared" si="5"/>
        <v>1.1120092348099206E-3</v>
      </c>
      <c r="R22" s="83">
        <v>9.4057210201913995E-3</v>
      </c>
      <c r="S22" s="84">
        <f t="shared" si="6"/>
        <v>4.502386608454631E-2</v>
      </c>
      <c r="T22" s="85">
        <f>分析係数表!F25</f>
        <v>0.3500369003690037</v>
      </c>
      <c r="U22" s="86">
        <f t="shared" si="7"/>
        <v>1.5760014526863701E-2</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投入係数表!P23</f>
        <v>8.5458398851439123E-4</v>
      </c>
      <c r="E23" s="77">
        <f t="shared" si="0"/>
        <v>8.5458398851439119E-2</v>
      </c>
      <c r="F23" s="76">
        <f>分析係数表!C26</f>
        <v>0.27743634767339775</v>
      </c>
      <c r="G23" s="77">
        <f t="shared" si="1"/>
        <v>2.3709266055359758E-2</v>
      </c>
      <c r="H23" s="77">
        <v>3.0223156104123218E-2</v>
      </c>
      <c r="I23" s="77">
        <f t="shared" si="2"/>
        <v>3.0223156104123218E-2</v>
      </c>
      <c r="J23" s="76">
        <f>分析係数表!G26</f>
        <v>0.19644944793245292</v>
      </c>
      <c r="K23" s="78">
        <f t="shared" si="3"/>
        <v>5.9373223314313503E-3</v>
      </c>
      <c r="L23" s="79"/>
      <c r="M23" s="80"/>
      <c r="N23" s="81">
        <f>分析係数表!H26</f>
        <v>1.0285702285828285E-2</v>
      </c>
      <c r="O23" s="82">
        <f t="shared" si="4"/>
        <v>0.20724221868629086</v>
      </c>
      <c r="P23" s="76">
        <f>分析係数表!C26</f>
        <v>0.27743634767339775</v>
      </c>
      <c r="Q23" s="82">
        <f t="shared" si="5"/>
        <v>5.7496524236056119E-2</v>
      </c>
      <c r="R23" s="83">
        <v>6.2876039109391602E-2</v>
      </c>
      <c r="S23" s="84">
        <f t="shared" si="6"/>
        <v>9.3099195213514813E-2</v>
      </c>
      <c r="T23" s="85">
        <f>分析係数表!F26</f>
        <v>0.33444468499675256</v>
      </c>
      <c r="U23" s="86">
        <f t="shared" si="7"/>
        <v>3.1136531016635136E-2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投入係数表!P24</f>
        <v>3.4183359540575651E-5</v>
      </c>
      <c r="E24" s="77">
        <f t="shared" si="0"/>
        <v>3.4183359540575649E-3</v>
      </c>
      <c r="F24" s="76">
        <f>分析係数表!C27</f>
        <v>0.68206432556613061</v>
      </c>
      <c r="G24" s="77">
        <f t="shared" si="1"/>
        <v>2.3315250070627285E-3</v>
      </c>
      <c r="H24" s="77">
        <v>5.0966218958435252E-3</v>
      </c>
      <c r="I24" s="77">
        <f t="shared" si="2"/>
        <v>5.0966218958435252E-3</v>
      </c>
      <c r="J24" s="76">
        <f>分析係数表!G27</f>
        <v>0.17097786061735692</v>
      </c>
      <c r="K24" s="78">
        <f t="shared" si="3"/>
        <v>8.7140950812690369E-4</v>
      </c>
      <c r="L24" s="79"/>
      <c r="M24" s="80"/>
      <c r="N24" s="81">
        <f>分析係数表!H27</f>
        <v>1.1068994844548976E-2</v>
      </c>
      <c r="O24" s="82">
        <f t="shared" si="4"/>
        <v>0.22302444562993853</v>
      </c>
      <c r="P24" s="76">
        <f>分析係数表!C27</f>
        <v>0.68206432556613061</v>
      </c>
      <c r="Q24" s="82">
        <f t="shared" si="5"/>
        <v>0.15211701809334419</v>
      </c>
      <c r="R24" s="83">
        <v>0.15671253673888186</v>
      </c>
      <c r="S24" s="84">
        <f t="shared" si="6"/>
        <v>0.16180915863472539</v>
      </c>
      <c r="T24" s="85">
        <f>分析係数表!F27</f>
        <v>0.32177115061144701</v>
      </c>
      <c r="U24" s="86">
        <f t="shared" si="7"/>
        <v>5.2065519153365748E-2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投入係数表!P25</f>
        <v>0</v>
      </c>
      <c r="E25" s="77">
        <f t="shared" si="0"/>
        <v>0</v>
      </c>
      <c r="F25" s="76">
        <f>分析係数表!C28</f>
        <v>0.14118101348541556</v>
      </c>
      <c r="G25" s="77">
        <f t="shared" si="1"/>
        <v>0</v>
      </c>
      <c r="H25" s="77">
        <v>1.1037253556482106E-2</v>
      </c>
      <c r="I25" s="77">
        <f t="shared" si="2"/>
        <v>1.1037253556482106E-2</v>
      </c>
      <c r="J25" s="76">
        <f>分析係数表!G28</f>
        <v>0.12484707609493516</v>
      </c>
      <c r="K25" s="78">
        <f t="shared" si="3"/>
        <v>1.3779688346452152E-3</v>
      </c>
      <c r="L25" s="79"/>
      <c r="M25" s="80"/>
      <c r="N25" s="81">
        <f>分析係数表!H28</f>
        <v>2.043280588834406E-2</v>
      </c>
      <c r="O25" s="82">
        <f t="shared" si="4"/>
        <v>0.4116918717471641</v>
      </c>
      <c r="P25" s="76">
        <f>分析係数表!C28</f>
        <v>0.14118101348541556</v>
      </c>
      <c r="Q25" s="82">
        <f t="shared" si="5"/>
        <v>5.8123075696972351E-2</v>
      </c>
      <c r="R25" s="83">
        <v>6.6769781589892982E-2</v>
      </c>
      <c r="S25" s="84">
        <f t="shared" si="6"/>
        <v>7.7807035146375089E-2</v>
      </c>
      <c r="T25" s="85">
        <f>分析係数表!F28</f>
        <v>0.21311475409836064</v>
      </c>
      <c r="U25" s="86">
        <f t="shared" si="7"/>
        <v>1.658182716234223E-2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投入係数表!P26</f>
        <v>3.0081356395706572E-3</v>
      </c>
      <c r="E26" s="77">
        <f t="shared" si="0"/>
        <v>0.30081356395706571</v>
      </c>
      <c r="F26" s="76">
        <f>分析係数表!C29</f>
        <v>0.16227976317854342</v>
      </c>
      <c r="G26" s="77">
        <f t="shared" si="1"/>
        <v>4.881595391984625E-2</v>
      </c>
      <c r="H26" s="77">
        <v>7.4506398676454894E-2</v>
      </c>
      <c r="I26" s="77">
        <f t="shared" si="2"/>
        <v>7.4506398676454894E-2</v>
      </c>
      <c r="J26" s="76">
        <f>分析係数表!G29</f>
        <v>0.26081698468153725</v>
      </c>
      <c r="K26" s="78">
        <f t="shared" si="3"/>
        <v>1.9432534242273442E-2</v>
      </c>
      <c r="L26" s="79"/>
      <c r="M26" s="80"/>
      <c r="N26" s="81">
        <f>分析係数表!H29</f>
        <v>1.0220602904272409E-2</v>
      </c>
      <c r="O26" s="82">
        <f t="shared" si="4"/>
        <v>0.20593055907435229</v>
      </c>
      <c r="P26" s="76">
        <f>分析係数表!C29</f>
        <v>0.16227976317854342</v>
      </c>
      <c r="Q26" s="82">
        <f t="shared" si="5"/>
        <v>3.3418362357810934E-2</v>
      </c>
      <c r="R26" s="83">
        <v>4.4092322640021879E-2</v>
      </c>
      <c r="S26" s="84">
        <f t="shared" si="6"/>
        <v>0.11859872131647678</v>
      </c>
      <c r="T26" s="85">
        <f>分析係数表!F29</f>
        <v>0.4334856221445848</v>
      </c>
      <c r="U26" s="86">
        <f t="shared" si="7"/>
        <v>5.1410840495425165E-2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投入係数表!P27</f>
        <v>3.8285362685444727E-3</v>
      </c>
      <c r="E27" s="77">
        <f t="shared" si="0"/>
        <v>0.38285362685444729</v>
      </c>
      <c r="F27" s="76">
        <f>分析係数表!C30</f>
        <v>1</v>
      </c>
      <c r="G27" s="77">
        <f t="shared" si="1"/>
        <v>0.38285362685444729</v>
      </c>
      <c r="H27" s="77">
        <v>0.45697371819825294</v>
      </c>
      <c r="I27" s="77">
        <f t="shared" si="2"/>
        <v>0.45697371819825294</v>
      </c>
      <c r="J27" s="76">
        <f>分析係数表!G30</f>
        <v>0.34448439248553536</v>
      </c>
      <c r="K27" s="78">
        <f t="shared" si="3"/>
        <v>0.1574203136953814</v>
      </c>
      <c r="L27" s="79"/>
      <c r="M27" s="80"/>
      <c r="N27" s="81">
        <f>分析係数表!H30</f>
        <v>0</v>
      </c>
      <c r="O27" s="82">
        <f t="shared" si="4"/>
        <v>0</v>
      </c>
      <c r="P27" s="76">
        <f>分析係数表!C30</f>
        <v>1</v>
      </c>
      <c r="Q27" s="82">
        <f t="shared" si="5"/>
        <v>0</v>
      </c>
      <c r="R27" s="83">
        <v>5.4061944020399329E-2</v>
      </c>
      <c r="S27" s="84">
        <f t="shared" si="6"/>
        <v>0.51103566221865226</v>
      </c>
      <c r="T27" s="85">
        <f>分析係数表!F30</f>
        <v>0.44001047643991525</v>
      </c>
      <c r="U27" s="86">
        <f t="shared" si="7"/>
        <v>0.22486104521061678</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投入係数表!P28</f>
        <v>2.4030901757024679E-2</v>
      </c>
      <c r="E28" s="77">
        <f t="shared" si="0"/>
        <v>2.4030901757024679</v>
      </c>
      <c r="F28" s="76">
        <f>分析係数表!C31</f>
        <v>6.2020555045463999E-2</v>
      </c>
      <c r="G28" s="77">
        <f t="shared" si="1"/>
        <v>0.14904098652136866</v>
      </c>
      <c r="H28" s="77">
        <v>0.18858545673250393</v>
      </c>
      <c r="I28" s="77">
        <f t="shared" si="2"/>
        <v>0.18858545673250393</v>
      </c>
      <c r="J28" s="76">
        <f>分析係数表!G31</f>
        <v>7.0817490494296573E-2</v>
      </c>
      <c r="K28" s="78">
        <f t="shared" si="3"/>
        <v>1.3355148789516675E-2</v>
      </c>
      <c r="L28" s="79"/>
      <c r="M28" s="80"/>
      <c r="N28" s="81">
        <f>分析係数表!H31</f>
        <v>2.2278688352460652E-2</v>
      </c>
      <c r="O28" s="82">
        <f t="shared" si="4"/>
        <v>0.44888376848567979</v>
      </c>
      <c r="P28" s="76">
        <f>分析係数表!C31</f>
        <v>6.2020555045463999E-2</v>
      </c>
      <c r="Q28" s="82">
        <f t="shared" si="5"/>
        <v>2.7840020472381422E-2</v>
      </c>
      <c r="R28" s="83">
        <v>3.7435607867888757E-2</v>
      </c>
      <c r="S28" s="84">
        <f t="shared" si="6"/>
        <v>0.22602106460039267</v>
      </c>
      <c r="T28" s="85">
        <f>分析係数表!F31</f>
        <v>0.3450570342205323</v>
      </c>
      <c r="U28" s="86">
        <f t="shared" si="7"/>
        <v>7.7990158222378841E-2</v>
      </c>
      <c r="V28" s="87">
        <f>分析係数表!D31</f>
        <v>0</v>
      </c>
      <c r="W28" s="88">
        <f t="shared" si="8"/>
        <v>0</v>
      </c>
      <c r="X28" s="76">
        <f>分析係数表!E31</f>
        <v>0</v>
      </c>
      <c r="Y28" s="89">
        <f t="shared" si="9"/>
        <v>0</v>
      </c>
    </row>
    <row r="29" spans="1:25" x14ac:dyDescent="0.2">
      <c r="A29" s="6" t="s">
        <v>17</v>
      </c>
      <c r="B29" s="5" t="s">
        <v>273</v>
      </c>
      <c r="C29" s="90"/>
      <c r="D29" s="76">
        <f>投入係数表!P29</f>
        <v>6.4948383127093735E-4</v>
      </c>
      <c r="E29" s="77">
        <f t="shared" si="0"/>
        <v>6.4948383127093737E-2</v>
      </c>
      <c r="F29" s="76">
        <f>分析係数表!C32</f>
        <v>0.51031613976705492</v>
      </c>
      <c r="G29" s="77">
        <f t="shared" si="1"/>
        <v>3.31442081615302E-2</v>
      </c>
      <c r="H29" s="77">
        <v>4.6620621355331369E-2</v>
      </c>
      <c r="I29" s="77">
        <f t="shared" si="2"/>
        <v>4.6620621355331369E-2</v>
      </c>
      <c r="J29" s="76">
        <f>分析係数表!G32</f>
        <v>0.13989637305699482</v>
      </c>
      <c r="K29" s="78">
        <f t="shared" si="3"/>
        <v>6.5220558372743364E-3</v>
      </c>
      <c r="L29" s="79"/>
      <c r="M29" s="80"/>
      <c r="N29" s="81">
        <f>分析係数表!H32</f>
        <v>6.3083400707693279E-3</v>
      </c>
      <c r="O29" s="82">
        <f t="shared" si="4"/>
        <v>0.12710404755688398</v>
      </c>
      <c r="P29" s="76">
        <f>分析係数表!C32</f>
        <v>0.51031613976705492</v>
      </c>
      <c r="Q29" s="82">
        <f t="shared" si="5"/>
        <v>6.4863246897997204E-2</v>
      </c>
      <c r="R29" s="83">
        <v>8.4449432035737834E-2</v>
      </c>
      <c r="S29" s="84">
        <f t="shared" si="6"/>
        <v>0.1310700533910692</v>
      </c>
      <c r="T29" s="85">
        <f>分析係数表!F32</f>
        <v>0.48186528497409326</v>
      </c>
      <c r="U29" s="86">
        <f t="shared" si="7"/>
        <v>6.3158108628857179E-2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投入係数表!P30</f>
        <v>1.0255007862172694E-4</v>
      </c>
      <c r="E30" s="77">
        <f t="shared" si="0"/>
        <v>1.0255007862172694E-2</v>
      </c>
      <c r="F30" s="76">
        <f>分析係数表!C33</f>
        <v>0.64380825565912114</v>
      </c>
      <c r="G30" s="77">
        <f t="shared" si="1"/>
        <v>6.6022587235159752E-3</v>
      </c>
      <c r="H30" s="77">
        <v>1.7332294181352889E-2</v>
      </c>
      <c r="I30" s="77">
        <f t="shared" si="2"/>
        <v>1.7332294181352889E-2</v>
      </c>
      <c r="J30" s="76">
        <f>分析係数表!G33</f>
        <v>0.50735483870967746</v>
      </c>
      <c r="K30" s="78">
        <f t="shared" si="3"/>
        <v>8.7936233188489754E-3</v>
      </c>
      <c r="L30" s="79"/>
      <c r="M30" s="80"/>
      <c r="N30" s="81">
        <f>分析係数表!H33</f>
        <v>9.5549092283623302E-4</v>
      </c>
      <c r="O30" s="82">
        <f t="shared" si="4"/>
        <v>1.9251778175227097E-2</v>
      </c>
      <c r="P30" s="76">
        <f>分析係数表!C33</f>
        <v>0.64380825565912114</v>
      </c>
      <c r="Q30" s="82">
        <f t="shared" si="5"/>
        <v>1.2394453725329296E-2</v>
      </c>
      <c r="R30" s="83">
        <v>3.7925255768802929E-2</v>
      </c>
      <c r="S30" s="84">
        <f t="shared" si="6"/>
        <v>5.5257549950155818E-2</v>
      </c>
      <c r="T30" s="85">
        <f>分析係数表!F33</f>
        <v>0.64387096774193553</v>
      </c>
      <c r="U30" s="86">
        <f t="shared" si="7"/>
        <v>3.557873216145517E-2</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投入係数表!P31</f>
        <v>4.6284268817939428E-2</v>
      </c>
      <c r="E31" s="77">
        <f t="shared" si="0"/>
        <v>4.6284268817939429</v>
      </c>
      <c r="F31" s="76">
        <f>分析係数表!C34</f>
        <v>0.4497281074016104</v>
      </c>
      <c r="G31" s="77">
        <f t="shared" si="1"/>
        <v>2.0815336617959272</v>
      </c>
      <c r="H31" s="77">
        <v>2.3088045770054868</v>
      </c>
      <c r="I31" s="77">
        <f t="shared" si="2"/>
        <v>2.3088045770054868</v>
      </c>
      <c r="J31" s="76">
        <f>分析係数表!G34</f>
        <v>0.42484737951445389</v>
      </c>
      <c r="K31" s="78">
        <f t="shared" si="3"/>
        <v>0.98088957435175828</v>
      </c>
      <c r="L31" s="79"/>
      <c r="M31" s="80"/>
      <c r="N31" s="81">
        <f>分析係数表!H34</f>
        <v>0.15783450057224457</v>
      </c>
      <c r="O31" s="82">
        <f t="shared" si="4"/>
        <v>3.1801398849452065</v>
      </c>
      <c r="P31" s="76">
        <f>分析係数表!C34</f>
        <v>0.4497281074016104</v>
      </c>
      <c r="Q31" s="82">
        <f t="shared" si="5"/>
        <v>1.4301982917287828</v>
      </c>
      <c r="R31" s="83">
        <v>1.5636630282019763</v>
      </c>
      <c r="S31" s="84">
        <f t="shared" si="6"/>
        <v>3.8724676052074631</v>
      </c>
      <c r="T31" s="85">
        <f>分析係数表!F34</f>
        <v>0.69859228761453362</v>
      </c>
      <c r="U31" s="86">
        <f t="shared" si="7"/>
        <v>2.7052760030350562</v>
      </c>
      <c r="V31" s="87">
        <f>分析係数表!D34</f>
        <v>0.16058186901394608</v>
      </c>
      <c r="W31" s="88">
        <f t="shared" si="8"/>
        <v>1</v>
      </c>
      <c r="X31" s="76">
        <f>分析係数表!E34</f>
        <v>0.11554380945100309</v>
      </c>
      <c r="Y31" s="89">
        <f t="shared" si="9"/>
        <v>0</v>
      </c>
    </row>
    <row r="32" spans="1:25" x14ac:dyDescent="0.2">
      <c r="A32" s="6" t="s">
        <v>20</v>
      </c>
      <c r="B32" s="5" t="s">
        <v>37</v>
      </c>
      <c r="C32" s="90"/>
      <c r="D32" s="76">
        <f>投入係数表!P32</f>
        <v>1.1280508648389963E-2</v>
      </c>
      <c r="E32" s="77">
        <f t="shared" si="0"/>
        <v>1.1280508648389964</v>
      </c>
      <c r="F32" s="76">
        <f>分析係数表!C35</f>
        <v>0.49909685188370889</v>
      </c>
      <c r="G32" s="77">
        <f t="shared" si="1"/>
        <v>0.56300663540583828</v>
      </c>
      <c r="H32" s="77">
        <v>0.66930109472299903</v>
      </c>
      <c r="I32" s="77">
        <f t="shared" si="2"/>
        <v>0.66930109472299903</v>
      </c>
      <c r="J32" s="76">
        <f>分析係数表!G35</f>
        <v>0.31379756038452217</v>
      </c>
      <c r="K32" s="78">
        <f t="shared" si="3"/>
        <v>0.21002505068676708</v>
      </c>
      <c r="L32" s="79"/>
      <c r="M32" s="80"/>
      <c r="N32" s="81">
        <f>分析係数表!H35</f>
        <v>5.9221537395394742E-2</v>
      </c>
      <c r="O32" s="82">
        <f t="shared" si="4"/>
        <v>1.193229442460614</v>
      </c>
      <c r="P32" s="76">
        <f>分析係数表!C35</f>
        <v>0.49909685188370889</v>
      </c>
      <c r="Q32" s="82">
        <f t="shared" si="5"/>
        <v>0.59553705830704562</v>
      </c>
      <c r="R32" s="83">
        <v>0.78482575789374398</v>
      </c>
      <c r="S32" s="84">
        <f t="shared" si="6"/>
        <v>1.454126852616743</v>
      </c>
      <c r="T32" s="85">
        <f>分析係数表!F35</f>
        <v>0.64201470231844249</v>
      </c>
      <c r="U32" s="86">
        <f t="shared" si="7"/>
        <v>0.93357081841599199</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投入係数表!P33</f>
        <v>3.2132357968141108E-3</v>
      </c>
      <c r="E33" s="77">
        <f t="shared" si="0"/>
        <v>0.32132357968141106</v>
      </c>
      <c r="F33" s="76">
        <f>分析係数表!C36</f>
        <v>0.87819146249052793</v>
      </c>
      <c r="G33" s="77">
        <f t="shared" si="1"/>
        <v>0.28218362437311006</v>
      </c>
      <c r="H33" s="77">
        <v>0.40011607979162983</v>
      </c>
      <c r="I33" s="77">
        <f t="shared" si="2"/>
        <v>0.40011607979162983</v>
      </c>
      <c r="J33" s="76">
        <f>分析係数表!G36</f>
        <v>4.4874661895938493E-2</v>
      </c>
      <c r="K33" s="78">
        <f t="shared" si="3"/>
        <v>1.7955073799777736E-2</v>
      </c>
      <c r="L33" s="79"/>
      <c r="M33" s="80"/>
      <c r="N33" s="81">
        <f>分析係数表!H36</f>
        <v>0.18774661640714413</v>
      </c>
      <c r="O33" s="82">
        <f t="shared" si="4"/>
        <v>3.7828263208307771</v>
      </c>
      <c r="P33" s="76">
        <f>分析係数表!C36</f>
        <v>0.87819146249052793</v>
      </c>
      <c r="Q33" s="82">
        <f t="shared" si="5"/>
        <v>3.3220457790380431</v>
      </c>
      <c r="R33" s="83">
        <v>3.4820394110797275</v>
      </c>
      <c r="S33" s="84">
        <f t="shared" si="6"/>
        <v>3.8821554908713574</v>
      </c>
      <c r="T33" s="85">
        <f>分析係数表!F36</f>
        <v>0.85371541754520475</v>
      </c>
      <c r="U33" s="86">
        <f t="shared" si="7"/>
        <v>3.31425599586465</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投入係数表!P34</f>
        <v>2.0373282286183087E-2</v>
      </c>
      <c r="E34" s="77">
        <f t="shared" si="0"/>
        <v>2.0373282286183088</v>
      </c>
      <c r="F34" s="76">
        <f>分析係数表!C37</f>
        <v>0.51844868831853386</v>
      </c>
      <c r="G34" s="77">
        <f t="shared" si="1"/>
        <v>1.0562501478014843</v>
      </c>
      <c r="H34" s="77">
        <v>1.2958194742357498</v>
      </c>
      <c r="I34" s="77">
        <f t="shared" si="2"/>
        <v>1.2958194742357498</v>
      </c>
      <c r="J34" s="76">
        <f>分析係数表!G37</f>
        <v>0.40787398349003462</v>
      </c>
      <c r="K34" s="78">
        <f t="shared" si="3"/>
        <v>0.52853105084049756</v>
      </c>
      <c r="L34" s="79"/>
      <c r="M34" s="80"/>
      <c r="N34" s="81">
        <f>分析係数表!H37</f>
        <v>4.7856445363769047E-2</v>
      </c>
      <c r="O34" s="82">
        <f t="shared" si="4"/>
        <v>0.96423906117637448</v>
      </c>
      <c r="P34" s="76">
        <f>分析係数表!C37</f>
        <v>0.51844868831853386</v>
      </c>
      <c r="Q34" s="82">
        <f t="shared" si="5"/>
        <v>0.49990847649238584</v>
      </c>
      <c r="R34" s="83">
        <v>0.60377085429254751</v>
      </c>
      <c r="S34" s="84">
        <f t="shared" si="6"/>
        <v>1.8995903285282973</v>
      </c>
      <c r="T34" s="85">
        <f>分析係数表!F37</f>
        <v>0.62993916303078723</v>
      </c>
      <c r="U34" s="86">
        <f t="shared" si="7"/>
        <v>1.1966263416544938</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投入係数表!P35</f>
        <v>5.9137212005195873E-3</v>
      </c>
      <c r="E35" s="77">
        <f t="shared" si="0"/>
        <v>0.59137212005195872</v>
      </c>
      <c r="F35" s="76">
        <f>分析係数表!C38</f>
        <v>4.0466683025854988E-2</v>
      </c>
      <c r="G35" s="77">
        <f t="shared" si="1"/>
        <v>2.3930868132470477E-2</v>
      </c>
      <c r="H35" s="77">
        <v>3.3100965743885394E-2</v>
      </c>
      <c r="I35" s="77">
        <f t="shared" si="2"/>
        <v>3.3100965743885394E-2</v>
      </c>
      <c r="J35" s="76">
        <f>分析係数表!G38</f>
        <v>0.23169218038891187</v>
      </c>
      <c r="K35" s="78">
        <f t="shared" si="3"/>
        <v>7.6692349261794869E-3</v>
      </c>
      <c r="L35" s="79"/>
      <c r="M35" s="80"/>
      <c r="N35" s="81">
        <f>分析係数表!H38</f>
        <v>4.3698484864393788E-2</v>
      </c>
      <c r="O35" s="82">
        <f t="shared" si="4"/>
        <v>0.88046209241384776</v>
      </c>
      <c r="P35" s="76">
        <f>分析係数表!C38</f>
        <v>4.0466683025854988E-2</v>
      </c>
      <c r="Q35" s="82">
        <f t="shared" si="5"/>
        <v>3.5629380409992216E-2</v>
      </c>
      <c r="R35" s="83">
        <v>4.4279368579324671E-2</v>
      </c>
      <c r="S35" s="84">
        <f t="shared" si="6"/>
        <v>7.7380334323210065E-2</v>
      </c>
      <c r="T35" s="85">
        <f>分析係数表!F38</f>
        <v>0.47745138601572196</v>
      </c>
      <c r="U35" s="86">
        <f t="shared" si="7"/>
        <v>3.694534787297659E-2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投入係数表!P36</f>
        <v>0</v>
      </c>
      <c r="E36" s="77">
        <f t="shared" si="0"/>
        <v>0</v>
      </c>
      <c r="F36" s="76">
        <f>分析係数表!C39</f>
        <v>1</v>
      </c>
      <c r="G36" s="77">
        <f t="shared" si="1"/>
        <v>0</v>
      </c>
      <c r="H36" s="77">
        <v>1.9658295877617259E-2</v>
      </c>
      <c r="I36" s="77">
        <f t="shared" si="2"/>
        <v>1.9658295877617259E-2</v>
      </c>
      <c r="J36" s="76">
        <f>分析係数表!G39</f>
        <v>0.35155763393872286</v>
      </c>
      <c r="K36" s="78">
        <f t="shared" si="3"/>
        <v>6.9110239860024729E-3</v>
      </c>
      <c r="L36" s="79"/>
      <c r="M36" s="80"/>
      <c r="N36" s="81">
        <f>分析係数表!H39</f>
        <v>3.8093638110437951E-3</v>
      </c>
      <c r="O36" s="82">
        <f t="shared" si="4"/>
        <v>7.6753243098597712E-2</v>
      </c>
      <c r="P36" s="76">
        <f>分析係数表!C39</f>
        <v>1</v>
      </c>
      <c r="Q36" s="82">
        <f t="shared" si="5"/>
        <v>7.6753243098597712E-2</v>
      </c>
      <c r="R36" s="83">
        <v>9.5714114989970261E-2</v>
      </c>
      <c r="S36" s="84">
        <f t="shared" si="6"/>
        <v>0.11537241086758752</v>
      </c>
      <c r="T36" s="85">
        <f>分析係数表!F39</f>
        <v>0.70231445322154884</v>
      </c>
      <c r="U36" s="86">
        <f t="shared" si="7"/>
        <v>8.1027711655321605E-2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投入係数表!P37</f>
        <v>2.7346687632460521E-4</v>
      </c>
      <c r="E37" s="77">
        <f t="shared" si="0"/>
        <v>2.7346687632460519E-2</v>
      </c>
      <c r="F37" s="76">
        <f>分析係数表!C40</f>
        <v>0.93645125291670894</v>
      </c>
      <c r="G37" s="77">
        <f t="shared" si="1"/>
        <v>2.5608839896539521E-2</v>
      </c>
      <c r="H37" s="77">
        <v>2.7615897930406367E-2</v>
      </c>
      <c r="I37" s="77">
        <f t="shared" si="2"/>
        <v>2.7615897930406367E-2</v>
      </c>
      <c r="J37" s="76">
        <f>分析係数表!G40</f>
        <v>0.5322000781555295</v>
      </c>
      <c r="K37" s="78">
        <f t="shared" si="3"/>
        <v>1.4697183036897394E-2</v>
      </c>
      <c r="L37" s="79"/>
      <c r="M37" s="80"/>
      <c r="N37" s="81">
        <f>分析係数表!H40</f>
        <v>3.4185575237035248E-2</v>
      </c>
      <c r="O37" s="82">
        <f t="shared" si="4"/>
        <v>0.68879054266927908</v>
      </c>
      <c r="P37" s="76">
        <f>分析係数表!C40</f>
        <v>0.93645125291670894</v>
      </c>
      <c r="Q37" s="82">
        <f t="shared" si="5"/>
        <v>0.64501876667982627</v>
      </c>
      <c r="R37" s="83">
        <v>0.64611465586304961</v>
      </c>
      <c r="S37" s="84">
        <f t="shared" si="6"/>
        <v>0.67373055379345603</v>
      </c>
      <c r="T37" s="85">
        <f>分析係数表!F40</f>
        <v>0.72698319656115673</v>
      </c>
      <c r="U37" s="86">
        <f t="shared" si="7"/>
        <v>0.48979079161768502</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投入係数表!P38</f>
        <v>0</v>
      </c>
      <c r="E38" s="77">
        <f t="shared" si="0"/>
        <v>0</v>
      </c>
      <c r="F38" s="76">
        <f>分析係数表!C41</f>
        <v>0.75829086289227354</v>
      </c>
      <c r="G38" s="77">
        <f t="shared" si="1"/>
        <v>0</v>
      </c>
      <c r="H38" s="77">
        <v>2.4334222897161167E-3</v>
      </c>
      <c r="I38" s="77">
        <f t="shared" si="2"/>
        <v>2.4334222897161167E-3</v>
      </c>
      <c r="J38" s="76">
        <f>分析係数表!G41</f>
        <v>0.44682169065091015</v>
      </c>
      <c r="K38" s="78">
        <f t="shared" si="3"/>
        <v>1.0873058615585641E-3</v>
      </c>
      <c r="L38" s="79"/>
      <c r="M38" s="80"/>
      <c r="N38" s="81">
        <f>分析係数表!H41</f>
        <v>5.4536481903421918E-2</v>
      </c>
      <c r="O38" s="82">
        <f t="shared" si="4"/>
        <v>1.0988322620014237</v>
      </c>
      <c r="P38" s="76">
        <f>分析係数表!C41</f>
        <v>0.75829086289227354</v>
      </c>
      <c r="Q38" s="82">
        <f t="shared" si="5"/>
        <v>0.83323446412692836</v>
      </c>
      <c r="R38" s="83">
        <v>0.84777948277674053</v>
      </c>
      <c r="S38" s="84">
        <f t="shared" si="6"/>
        <v>0.85021290506645664</v>
      </c>
      <c r="T38" s="85">
        <f>分析係数表!F41</f>
        <v>0.55047809650878365</v>
      </c>
      <c r="U38" s="86">
        <f t="shared" si="7"/>
        <v>0.46802358160818625</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投入係数表!P39</f>
        <v>7.5203390989266429E-4</v>
      </c>
      <c r="E39" s="77">
        <f>$C$18*D39</f>
        <v>7.5203390989266428E-2</v>
      </c>
      <c r="F39" s="76">
        <f>分析係数表!C42</f>
        <v>0.17334729285073291</v>
      </c>
      <c r="G39" s="77">
        <f>E39*F39</f>
        <v>1.3036304241184536E-2</v>
      </c>
      <c r="H39" s="77">
        <v>1.5626129464432374E-2</v>
      </c>
      <c r="I39" s="77">
        <f>C39+H39</f>
        <v>1.5626129464432374E-2</v>
      </c>
      <c r="J39" s="76">
        <f>分析係数表!G42</f>
        <v>0.48544520547945208</v>
      </c>
      <c r="K39" s="78">
        <f>I39*J39</f>
        <v>7.585629628709894E-3</v>
      </c>
      <c r="L39" s="79"/>
      <c r="M39" s="80"/>
      <c r="N39" s="81">
        <f>分析係数表!H42</f>
        <v>1.188798706412289E-2</v>
      </c>
      <c r="O39" s="82">
        <f t="shared" si="4"/>
        <v>0.23952596978013319</v>
      </c>
      <c r="P39" s="76">
        <f>分析係数表!C42</f>
        <v>0.17334729285073291</v>
      </c>
      <c r="Q39" s="82">
        <f>O39*P39</f>
        <v>4.1521178428832552E-2</v>
      </c>
      <c r="R39" s="83">
        <v>4.3632646259105623E-2</v>
      </c>
      <c r="S39" s="84">
        <f>I39+R39</f>
        <v>5.9258775723537993E-2</v>
      </c>
      <c r="T39" s="85">
        <f>分析係数表!F42</f>
        <v>0.55565068493150682</v>
      </c>
      <c r="U39" s="86">
        <f>S39*T39</f>
        <v>3.2927179318986435E-2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投入係数表!P40</f>
        <v>2.5740069734053461E-2</v>
      </c>
      <c r="E40" s="77">
        <f>$C$18*D40</f>
        <v>2.5740069734053463</v>
      </c>
      <c r="F40" s="76">
        <f>分析係数表!C43</f>
        <v>0.30653454239506406</v>
      </c>
      <c r="G40" s="77">
        <f>E40*F40</f>
        <v>0.78902204971451162</v>
      </c>
      <c r="H40" s="77">
        <v>1.0279015710439265</v>
      </c>
      <c r="I40" s="77">
        <f>C40+H40</f>
        <v>1.0279015710439265</v>
      </c>
      <c r="J40" s="76">
        <f>分析係数表!G43</f>
        <v>0.32328917028178372</v>
      </c>
      <c r="K40" s="78">
        <f>I40*J40</f>
        <v>0.33230944603413298</v>
      </c>
      <c r="L40" s="79"/>
      <c r="M40" s="80"/>
      <c r="N40" s="81">
        <f>分析係数表!H43</f>
        <v>3.3255284074801286E-2</v>
      </c>
      <c r="O40" s="82">
        <f t="shared" si="4"/>
        <v>0.67004650369867325</v>
      </c>
      <c r="P40" s="76">
        <f>分析係数表!C43</f>
        <v>0.30653454239506406</v>
      </c>
      <c r="Q40" s="82">
        <f>O40*P40</f>
        <v>0.2053923983946854</v>
      </c>
      <c r="R40" s="83">
        <v>0.38793242802313194</v>
      </c>
      <c r="S40" s="84">
        <f>I40+R40</f>
        <v>1.4158339990670585</v>
      </c>
      <c r="T40" s="85">
        <f>分析係数表!F43</f>
        <v>0.5899871028256537</v>
      </c>
      <c r="U40" s="86">
        <f>S40*T40</f>
        <v>0.83532379919163313</v>
      </c>
      <c r="V40" s="87">
        <f>分析係数表!D43</f>
        <v>0.19341853284871224</v>
      </c>
      <c r="W40" s="88">
        <f>ROUND(S40*V40,0)</f>
        <v>0</v>
      </c>
      <c r="X40" s="76">
        <f>分析係数表!E43</f>
        <v>0.14812209325047876</v>
      </c>
      <c r="Y40" s="89">
        <f>ROUND(S40*X40,0)</f>
        <v>0</v>
      </c>
    </row>
    <row r="41" spans="1:25" x14ac:dyDescent="0.2">
      <c r="A41" s="6" t="s">
        <v>341</v>
      </c>
      <c r="B41" s="5" t="s">
        <v>42</v>
      </c>
      <c r="C41" s="90"/>
      <c r="D41" s="76">
        <f>投入係数表!P41</f>
        <v>1.0255007862172694E-4</v>
      </c>
      <c r="E41" s="77">
        <f>$C$18*D41</f>
        <v>1.0255007862172694E-2</v>
      </c>
      <c r="F41" s="76">
        <f>分析係数表!C44</f>
        <v>0.56999532308435041</v>
      </c>
      <c r="G41" s="77">
        <f>E41*F41</f>
        <v>5.8453065196316786E-3</v>
      </c>
      <c r="H41" s="77">
        <v>9.0801526247865742E-3</v>
      </c>
      <c r="I41" s="77">
        <f>C41+H41</f>
        <v>9.0801526247865742E-3</v>
      </c>
      <c r="J41" s="76">
        <f>分析係数表!G44</f>
        <v>0.26801390783179974</v>
      </c>
      <c r="K41" s="78">
        <f>I41*J41</f>
        <v>2.4336071886782232E-3</v>
      </c>
      <c r="L41" s="79"/>
      <c r="M41" s="80"/>
      <c r="N41" s="81">
        <f>分析係数表!H44</f>
        <v>0.11320362456556662</v>
      </c>
      <c r="O41" s="82">
        <f t="shared" si="4"/>
        <v>2.2808914419603674</v>
      </c>
      <c r="P41" s="76">
        <f>分析係数表!C44</f>
        <v>0.56999532308435041</v>
      </c>
      <c r="Q41" s="82">
        <f>O41*P41</f>
        <v>1.3000974543805295</v>
      </c>
      <c r="R41" s="83">
        <v>1.3216555213465007</v>
      </c>
      <c r="S41" s="84">
        <f>I41+R41</f>
        <v>1.3307356739712872</v>
      </c>
      <c r="T41" s="85">
        <f>分析係数表!F44</f>
        <v>0.48400791440152141</v>
      </c>
      <c r="U41" s="86">
        <f>S41*T41</f>
        <v>0.64408659817854574</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投入係数表!P42</f>
        <v>6.1530047173036164E-4</v>
      </c>
      <c r="E42" s="77">
        <f>$C$18*D42</f>
        <v>6.1530047173036166E-2</v>
      </c>
      <c r="F42" s="76">
        <f>分析係数表!C45</f>
        <v>1</v>
      </c>
      <c r="G42" s="77">
        <f>E42*F42</f>
        <v>6.1530047173036166E-2</v>
      </c>
      <c r="H42" s="77">
        <v>8.4896034672825721E-2</v>
      </c>
      <c r="I42" s="77">
        <f>C42+H42</f>
        <v>8.4896034672825721E-2</v>
      </c>
      <c r="J42" s="76">
        <f>分析係数表!G45</f>
        <v>0</v>
      </c>
      <c r="K42" s="78">
        <f>I42*J42</f>
        <v>0</v>
      </c>
      <c r="L42" s="79"/>
      <c r="M42" s="80"/>
      <c r="N42" s="81">
        <f>分析係数表!H45</f>
        <v>0</v>
      </c>
      <c r="O42" s="82">
        <f t="shared" si="4"/>
        <v>0</v>
      </c>
      <c r="P42" s="76">
        <f>分析係数表!C45</f>
        <v>1</v>
      </c>
      <c r="Q42" s="82">
        <f>O42*P42</f>
        <v>0</v>
      </c>
      <c r="R42" s="83">
        <v>2.5237929722971938E-2</v>
      </c>
      <c r="S42" s="84">
        <f>I42+R42</f>
        <v>0.11013396439579766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4.2045532234908046E-3</v>
      </c>
      <c r="E43" s="77">
        <f>$C$18*D43</f>
        <v>0.42045532234908045</v>
      </c>
      <c r="F43" s="76">
        <f>分析係数表!C46</f>
        <v>0.19592142404516388</v>
      </c>
      <c r="G43" s="77">
        <f>E43*F43</f>
        <v>8.2376205502000269E-2</v>
      </c>
      <c r="H43" s="77">
        <v>0.10373859233250346</v>
      </c>
      <c r="I43" s="77">
        <f>C43+H43</f>
        <v>0.10373859233250346</v>
      </c>
      <c r="J43" s="76">
        <f>分析係数表!G46</f>
        <v>9.3869169844529188E-3</v>
      </c>
      <c r="K43" s="78">
        <f>I43*J43</f>
        <v>9.737855543092141E-4</v>
      </c>
      <c r="L43" s="79"/>
      <c r="M43" s="80"/>
      <c r="N43" s="81">
        <f>分析係数表!H46</f>
        <v>2.2224088871155723E-2</v>
      </c>
      <c r="O43" s="82">
        <f t="shared" si="4"/>
        <v>0.44778366687566679</v>
      </c>
      <c r="P43" s="76">
        <f>分析係数表!C46</f>
        <v>0.19592142404516388</v>
      </c>
      <c r="Q43" s="82">
        <f>O43*P43</f>
        <v>8.7730413678445918E-2</v>
      </c>
      <c r="R43" s="83">
        <v>0.10005822334007586</v>
      </c>
      <c r="S43" s="84">
        <f>I43+R43</f>
        <v>0.20379681567257932</v>
      </c>
      <c r="T43" s="85">
        <f>分析係数表!F46</f>
        <v>0.31358169551188031</v>
      </c>
      <c r="U43" s="86">
        <f>S43*T43</f>
        <v>6.3906950998529569E-2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投入係数表!P44</f>
        <v>0.55947904560060158</v>
      </c>
      <c r="E44" s="91">
        <f>SUM(E5:E43)</f>
        <v>55.947904560060152</v>
      </c>
      <c r="F44" s="92">
        <f>分析係数表!C47</f>
        <v>0.45265703952364433</v>
      </c>
      <c r="G44" s="91">
        <f>SUM(G5:G43)</f>
        <v>16.472482404964399</v>
      </c>
      <c r="H44" s="91">
        <f>SUM(H5:H43)</f>
        <v>19.958818294073424</v>
      </c>
      <c r="I44" s="91">
        <f>SUM(I5:I43)</f>
        <v>119.95881829407344</v>
      </c>
      <c r="J44" s="92">
        <f>分析係数表!G47</f>
        <v>0.23980744030503759</v>
      </c>
      <c r="K44" s="93">
        <f>SUM(K5:K43)</f>
        <v>32.11780958351158</v>
      </c>
      <c r="L44" s="94">
        <f>最終需要_まとめ!$L$33</f>
        <v>0.62733333333333341</v>
      </c>
      <c r="M44" s="91">
        <f>K44*L44</f>
        <v>20.148572545389602</v>
      </c>
      <c r="N44" s="95">
        <f>分析係数表!H47</f>
        <v>1</v>
      </c>
      <c r="O44" s="96">
        <f>SUM(O5:O43)</f>
        <v>20.148572545389602</v>
      </c>
      <c r="P44" s="92">
        <f>分析係数表!C47</f>
        <v>0.45265703952364433</v>
      </c>
      <c r="Q44" s="96">
        <f>SUM(Q5:Q43)</f>
        <v>9.8201402052977169</v>
      </c>
      <c r="R44" s="91">
        <f>SUM(R5:R43)</f>
        <v>10.939958377055799</v>
      </c>
      <c r="S44" s="97">
        <f>SUM(S5:S43)</f>
        <v>130.89877667112918</v>
      </c>
      <c r="T44" s="98">
        <f>分析係数表!F47</f>
        <v>0.49576236686958514</v>
      </c>
      <c r="U44" s="99">
        <f>SUM(U5:U43)</f>
        <v>57.636829343098086</v>
      </c>
      <c r="V44" s="100">
        <f>分析係数表!D47</f>
        <v>6.8132090397126518E-2</v>
      </c>
      <c r="W44" s="101">
        <f>SUM(W5:W43)</f>
        <v>7</v>
      </c>
      <c r="X44" s="92">
        <f>分析係数表!E47</f>
        <v>5.7986453629434859E-2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1.4618360363041205E-2</v>
      </c>
      <c r="G5" s="77">
        <f t="shared" ref="G5:G38" si="1">E5*F5</f>
        <v>0</v>
      </c>
      <c r="H5" s="77">
        <f t="array" ref="H5:H43">MMULT(逆行列係数!C5:AO43,'15'!G5:G43)</f>
        <v>1.9465963444413012E-5</v>
      </c>
      <c r="I5" s="77">
        <f t="shared" ref="I5:I38" si="2">C5+H5</f>
        <v>1.9465963444413012E-5</v>
      </c>
      <c r="J5" s="76">
        <f>分析係数表!G8</f>
        <v>0.12073170731707317</v>
      </c>
      <c r="K5" s="78">
        <f t="shared" ref="K5:K38" si="3">I5*J5</f>
        <v>2.3501590012157171E-6</v>
      </c>
      <c r="L5" s="79" t="s">
        <v>184</v>
      </c>
      <c r="M5" s="80" t="s">
        <v>184</v>
      </c>
      <c r="N5" s="81">
        <f>分析係数表!H8</f>
        <v>1.0812797278425854E-2</v>
      </c>
      <c r="O5" s="82">
        <f t="shared" ref="O5:O43" si="4">$M$44*N5</f>
        <v>0.15388495332401816</v>
      </c>
      <c r="P5" s="76">
        <f>分析係数表!C8</f>
        <v>1.4618360363041205E-2</v>
      </c>
      <c r="Q5" s="82">
        <f t="shared" ref="Q5:Q38" si="5">O5*P5</f>
        <v>2.2495457021402729E-3</v>
      </c>
      <c r="R5" s="83">
        <f t="array" ref="R5:R43">MMULT(逆行列係数!C5:AO43,'15'!Q5:Q43)</f>
        <v>3.1842618959765931E-3</v>
      </c>
      <c r="S5" s="84">
        <f t="shared" ref="S5:S38" si="6">I5+R5</f>
        <v>3.2037278594210061E-3</v>
      </c>
      <c r="T5" s="85">
        <f>分析係数表!F8</f>
        <v>0.45487804878048782</v>
      </c>
      <c r="U5" s="86">
        <f t="shared" ref="U5:U38" si="7">S5*T5</f>
        <v>1.4573054775171162E-3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投入係数表!Q6</f>
        <v>0</v>
      </c>
      <c r="E6" s="77">
        <f t="shared" si="0"/>
        <v>0</v>
      </c>
      <c r="F6" s="76">
        <f>分析係数表!C9</f>
        <v>8.6715867158671633E-2</v>
      </c>
      <c r="G6" s="77">
        <f t="shared" si="1"/>
        <v>0</v>
      </c>
      <c r="H6" s="77">
        <v>3.1373592418892628E-5</v>
      </c>
      <c r="I6" s="77">
        <f t="shared" si="2"/>
        <v>3.1373592418892628E-5</v>
      </c>
      <c r="J6" s="76">
        <f>分析係数表!G9</f>
        <v>0.23529411764705882</v>
      </c>
      <c r="K6" s="78">
        <f t="shared" si="3"/>
        <v>7.3820217456217944E-6</v>
      </c>
      <c r="L6" s="79"/>
      <c r="M6" s="80"/>
      <c r="N6" s="81">
        <f>分析係数表!H9</f>
        <v>5.7539453375192939E-4</v>
      </c>
      <c r="O6" s="82">
        <f t="shared" si="4"/>
        <v>8.1888671996078813E-3</v>
      </c>
      <c r="P6" s="76">
        <f>分析係数表!C9</f>
        <v>8.6715867158671633E-2</v>
      </c>
      <c r="Q6" s="82">
        <f t="shared" si="5"/>
        <v>7.1010472026120043E-4</v>
      </c>
      <c r="R6" s="83">
        <v>8.4283593558140901E-4</v>
      </c>
      <c r="S6" s="84">
        <f t="shared" si="6"/>
        <v>8.7420952800030161E-4</v>
      </c>
      <c r="T6" s="85">
        <f>分析係数表!F9</f>
        <v>0.68627450980392157</v>
      </c>
      <c r="U6" s="86">
        <f t="shared" si="7"/>
        <v>5.9994771529432462E-4</v>
      </c>
      <c r="V6" s="87">
        <f>分析係数表!D9</f>
        <v>9.8039215686274508E-2</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5.1169590643275198E-3</v>
      </c>
      <c r="G7" s="77">
        <f t="shared" si="1"/>
        <v>0</v>
      </c>
      <c r="H7" s="77">
        <v>1.5913747282302415E-6</v>
      </c>
      <c r="I7" s="77">
        <f t="shared" si="2"/>
        <v>1.5913747282302415E-6</v>
      </c>
      <c r="J7" s="76">
        <f>分析係数表!G10</f>
        <v>0.19230769230769232</v>
      </c>
      <c r="K7" s="78">
        <f t="shared" si="3"/>
        <v>3.0603360158273874E-7</v>
      </c>
      <c r="L7" s="79"/>
      <c r="M7" s="80"/>
      <c r="N7" s="81">
        <f>分析係数表!H10</f>
        <v>1.0751897856970359E-3</v>
      </c>
      <c r="O7" s="82">
        <f t="shared" si="4"/>
        <v>1.5301824840143195E-2</v>
      </c>
      <c r="P7" s="76">
        <f>分析係数表!C10</f>
        <v>5.1169590643275198E-3</v>
      </c>
      <c r="Q7" s="82">
        <f t="shared" si="5"/>
        <v>7.8298811316522728E-5</v>
      </c>
      <c r="R7" s="83">
        <v>1.367063422842154E-4</v>
      </c>
      <c r="S7" s="84">
        <f t="shared" si="6"/>
        <v>1.3829771701244565E-4</v>
      </c>
      <c r="T7" s="85">
        <f>分析係数表!F10</f>
        <v>0.57692307692307687</v>
      </c>
      <c r="U7" s="86">
        <f t="shared" si="7"/>
        <v>7.9787144430257102E-5</v>
      </c>
      <c r="V7" s="87">
        <f>分析係数表!D10</f>
        <v>0</v>
      </c>
      <c r="W7" s="167">
        <f t="shared" si="8"/>
        <v>0</v>
      </c>
      <c r="X7" s="76">
        <f>分析係数表!E10</f>
        <v>0</v>
      </c>
      <c r="Y7" s="166">
        <f t="shared" si="9"/>
        <v>0</v>
      </c>
    </row>
    <row r="8" spans="1:25" x14ac:dyDescent="0.2">
      <c r="A8" s="6" t="s">
        <v>222</v>
      </c>
      <c r="B8" s="5" t="s">
        <v>27</v>
      </c>
      <c r="C8" s="90"/>
      <c r="D8" s="76">
        <f>投入係数表!Q8</f>
        <v>8.0347099469709143E-5</v>
      </c>
      <c r="E8" s="77">
        <f t="shared" si="0"/>
        <v>8.0347099469709141E-3</v>
      </c>
      <c r="F8" s="76">
        <f>分析係数表!C11</f>
        <v>1.5386032798968108E-2</v>
      </c>
      <c r="G8" s="77">
        <f t="shared" si="1"/>
        <v>1.2362231077428978E-4</v>
      </c>
      <c r="H8" s="77">
        <v>5.6950264730369861E-3</v>
      </c>
      <c r="I8" s="77">
        <f t="shared" si="2"/>
        <v>5.6950264730369861E-3</v>
      </c>
      <c r="J8" s="76">
        <f>分析係数表!G11</f>
        <v>0.34285714285714286</v>
      </c>
      <c r="K8" s="78">
        <f t="shared" si="3"/>
        <v>1.9525805050412523E-3</v>
      </c>
      <c r="L8" s="79"/>
      <c r="M8" s="80"/>
      <c r="N8" s="81">
        <f>分析係数表!H11</f>
        <v>-2.0999800501895233E-5</v>
      </c>
      <c r="O8" s="82">
        <f t="shared" si="4"/>
        <v>-2.9886376640904681E-4</v>
      </c>
      <c r="P8" s="76">
        <f>分析係数表!C11</f>
        <v>1.5386032798968108E-2</v>
      </c>
      <c r="Q8" s="82">
        <f t="shared" si="5"/>
        <v>-4.5983277123927372E-6</v>
      </c>
      <c r="R8" s="83">
        <v>2.4550110775850282E-4</v>
      </c>
      <c r="S8" s="84">
        <f t="shared" si="6"/>
        <v>5.9405275807954891E-3</v>
      </c>
      <c r="T8" s="85">
        <f>分析係数表!F11</f>
        <v>0.5591836734693878</v>
      </c>
      <c r="U8" s="86">
        <f t="shared" si="7"/>
        <v>3.3218460349754369E-3</v>
      </c>
      <c r="V8" s="87">
        <f>分析係数表!D11</f>
        <v>0</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0.16460779895554434</v>
      </c>
      <c r="G9" s="77">
        <f t="shared" si="1"/>
        <v>0</v>
      </c>
      <c r="H9" s="77">
        <v>5.5994990629580643E-4</v>
      </c>
      <c r="I9" s="77">
        <f t="shared" si="2"/>
        <v>5.5994990629580643E-4</v>
      </c>
      <c r="J9" s="76">
        <f>分析係数表!G12</f>
        <v>0.13343519440833349</v>
      </c>
      <c r="K9" s="78">
        <f t="shared" si="3"/>
        <v>7.4717024605509046E-5</v>
      </c>
      <c r="L9" s="79"/>
      <c r="M9" s="80"/>
      <c r="N9" s="81">
        <f>分析係数表!H12</f>
        <v>9.0250842616995133E-2</v>
      </c>
      <c r="O9" s="82">
        <f t="shared" si="4"/>
        <v>1.2844268088961603</v>
      </c>
      <c r="P9" s="76">
        <f>分析係数表!C12</f>
        <v>0.16460779895554434</v>
      </c>
      <c r="Q9" s="82">
        <f t="shared" si="5"/>
        <v>0.21142666993189052</v>
      </c>
      <c r="R9" s="83">
        <v>0.24559344349061937</v>
      </c>
      <c r="S9" s="84">
        <f t="shared" si="6"/>
        <v>0.24615339339691519</v>
      </c>
      <c r="T9" s="85">
        <f>分析係数表!F12</f>
        <v>0.36075703601154802</v>
      </c>
      <c r="U9" s="86">
        <f t="shared" si="7"/>
        <v>8.8801568606055675E-2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投入係数表!Q10</f>
        <v>1.1248593925759281E-3</v>
      </c>
      <c r="E10" s="77">
        <f t="shared" si="0"/>
        <v>0.11248593925759282</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0.20358599767784266</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投入係数表!Q11</f>
        <v>1.687289088863892E-3</v>
      </c>
      <c r="E11" s="77">
        <f t="shared" si="0"/>
        <v>0.1687289088863892</v>
      </c>
      <c r="F11" s="76">
        <f>分析係数表!C14</f>
        <v>0.17268980347649487</v>
      </c>
      <c r="G11" s="77">
        <f t="shared" si="1"/>
        <v>2.9137762116393958E-2</v>
      </c>
      <c r="H11" s="77">
        <v>5.8478731801776922E-2</v>
      </c>
      <c r="I11" s="77">
        <f t="shared" si="2"/>
        <v>5.8478731801776922E-2</v>
      </c>
      <c r="J11" s="76">
        <f>分析係数表!G14</f>
        <v>0.183307408127552</v>
      </c>
      <c r="K11" s="78">
        <f t="shared" si="3"/>
        <v>1.0719584757169977E-2</v>
      </c>
      <c r="L11" s="79"/>
      <c r="M11" s="80"/>
      <c r="N11" s="81">
        <f>分析係数表!H14</f>
        <v>1.1717888680057539E-3</v>
      </c>
      <c r="O11" s="82">
        <f t="shared" si="4"/>
        <v>1.667659816562481E-2</v>
      </c>
      <c r="P11" s="76">
        <f>分析係数表!C14</f>
        <v>0.17268980347649487</v>
      </c>
      <c r="Q11" s="82">
        <f t="shared" si="5"/>
        <v>2.8798784598782234E-3</v>
      </c>
      <c r="R11" s="83">
        <v>1.3341691474602953E-2</v>
      </c>
      <c r="S11" s="84">
        <f t="shared" si="6"/>
        <v>7.1820423276379872E-2</v>
      </c>
      <c r="T11" s="85">
        <f>分析係数表!F14</f>
        <v>0.31324129885280966</v>
      </c>
      <c r="U11" s="86">
        <f t="shared" si="7"/>
        <v>2.2497122671251795E-2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投入係数表!Q12</f>
        <v>4.5797846697734216E-3</v>
      </c>
      <c r="E12" s="77">
        <f t="shared" si="0"/>
        <v>0.45797846697734218</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0.11751323295203719</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投入係数表!Q13</f>
        <v>1.2855535915153463E-3</v>
      </c>
      <c r="E13" s="77">
        <f t="shared" si="0"/>
        <v>0.12855535915153463</v>
      </c>
      <c r="F13" s="76">
        <f>分析係数表!C16</f>
        <v>4.378703578052201E-2</v>
      </c>
      <c r="G13" s="77">
        <f t="shared" si="1"/>
        <v>5.629058110946104E-3</v>
      </c>
      <c r="H13" s="77">
        <v>1.5592830923827249E-2</v>
      </c>
      <c r="I13" s="77">
        <f t="shared" si="2"/>
        <v>1.5592830923827249E-2</v>
      </c>
      <c r="J13" s="76">
        <f>分析係数表!G16</f>
        <v>3.3270852858481727E-2</v>
      </c>
      <c r="K13" s="78">
        <f t="shared" si="3"/>
        <v>5.1878678331384015E-4</v>
      </c>
      <c r="L13" s="79"/>
      <c r="M13" s="80"/>
      <c r="N13" s="81">
        <f>分析係数表!H16</f>
        <v>1.6795640441415807E-2</v>
      </c>
      <c r="O13" s="82">
        <f t="shared" si="4"/>
        <v>0.23903124037395562</v>
      </c>
      <c r="P13" s="76">
        <f>分析係数表!C16</f>
        <v>4.378703578052201E-2</v>
      </c>
      <c r="Q13" s="82">
        <f t="shared" si="5"/>
        <v>1.0466469474916952E-2</v>
      </c>
      <c r="R13" s="83">
        <v>1.2655632389459893E-2</v>
      </c>
      <c r="S13" s="84">
        <f t="shared" si="6"/>
        <v>2.8248463313287141E-2</v>
      </c>
      <c r="T13" s="85">
        <f>分析係数表!F16</f>
        <v>0.28912839737582008</v>
      </c>
      <c r="U13" s="86">
        <f t="shared" si="7"/>
        <v>8.1674329261003601E-3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投入係数表!Q14</f>
        <v>1.3578659810380846E-2</v>
      </c>
      <c r="E14" s="77">
        <f t="shared" si="0"/>
        <v>1.3578659810380846</v>
      </c>
      <c r="F14" s="76">
        <f>分析係数表!C17</f>
        <v>0.16391620825693176</v>
      </c>
      <c r="G14" s="77">
        <f t="shared" si="1"/>
        <v>0.22257624293284164</v>
      </c>
      <c r="H14" s="77">
        <v>0.25260082662565758</v>
      </c>
      <c r="I14" s="77">
        <f t="shared" si="2"/>
        <v>0.25260082662565758</v>
      </c>
      <c r="J14" s="76">
        <f>分析係数表!G17</f>
        <v>0.21229407998137262</v>
      </c>
      <c r="K14" s="78">
        <f t="shared" si="3"/>
        <v>5.3625660091028191E-2</v>
      </c>
      <c r="L14" s="79"/>
      <c r="M14" s="80"/>
      <c r="N14" s="81">
        <f>分析係数表!H17</f>
        <v>3.0554709730257561E-3</v>
      </c>
      <c r="O14" s="82">
        <f t="shared" si="4"/>
        <v>4.3484678012516306E-2</v>
      </c>
      <c r="P14" s="76">
        <f>分析係数表!C17</f>
        <v>0.16391620825693176</v>
      </c>
      <c r="Q14" s="82">
        <f t="shared" si="5"/>
        <v>7.1278435370852444E-3</v>
      </c>
      <c r="R14" s="83">
        <v>1.4480415457680969E-2</v>
      </c>
      <c r="S14" s="84">
        <f t="shared" si="6"/>
        <v>0.26708124208333855</v>
      </c>
      <c r="T14" s="85">
        <f>分析係数表!F17</f>
        <v>0.32277781011700329</v>
      </c>
      <c r="U14" s="86">
        <f t="shared" si="7"/>
        <v>8.6207898442989248E-2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投入係数表!Q15</f>
        <v>6.5884621565161497E-3</v>
      </c>
      <c r="E15" s="77">
        <f t="shared" si="0"/>
        <v>0.65884621565161494</v>
      </c>
      <c r="F15" s="76">
        <f>分析係数表!C18</f>
        <v>9.9153926079857513E-2</v>
      </c>
      <c r="G15" s="77">
        <f t="shared" si="1"/>
        <v>6.5327188964714095E-2</v>
      </c>
      <c r="H15" s="77">
        <v>7.2940027356720505E-2</v>
      </c>
      <c r="I15" s="77">
        <f t="shared" si="2"/>
        <v>7.2940027356720505E-2</v>
      </c>
      <c r="J15" s="76">
        <f>分析係数表!G18</f>
        <v>0.21554507077228707</v>
      </c>
      <c r="K15" s="78">
        <f t="shared" si="3"/>
        <v>1.5721863358736876E-2</v>
      </c>
      <c r="L15" s="79"/>
      <c r="M15" s="80"/>
      <c r="N15" s="81">
        <f>分析係数表!H18</f>
        <v>4.4309579058998937E-4</v>
      </c>
      <c r="O15" s="82">
        <f t="shared" si="4"/>
        <v>6.3060254712308866E-3</v>
      </c>
      <c r="P15" s="76">
        <f>分析係数表!C18</f>
        <v>9.9153926079857513E-2</v>
      </c>
      <c r="Q15" s="82">
        <f t="shared" si="5"/>
        <v>6.2526718343212592E-4</v>
      </c>
      <c r="R15" s="83">
        <v>1.5193407645993241E-3</v>
      </c>
      <c r="S15" s="84">
        <f t="shared" si="6"/>
        <v>7.4459368121319827E-2</v>
      </c>
      <c r="T15" s="85">
        <f>分析係数表!F18</f>
        <v>0.45865408492674448</v>
      </c>
      <c r="U15" s="86">
        <f t="shared" si="7"/>
        <v>3.4151093349907555E-2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投入係数表!Q16</f>
        <v>0.11939578981198778</v>
      </c>
      <c r="E16" s="77">
        <f t="shared" si="0"/>
        <v>11.939578981198778</v>
      </c>
      <c r="F16" s="76">
        <f>分析係数表!C19</f>
        <v>0.34885493758536357</v>
      </c>
      <c r="G16" s="77">
        <f t="shared" si="1"/>
        <v>4.1651810802816183</v>
      </c>
      <c r="H16" s="77">
        <v>5.3087853120843214</v>
      </c>
      <c r="I16" s="77">
        <f t="shared" si="2"/>
        <v>5.3087853120843214</v>
      </c>
      <c r="J16" s="76">
        <f>分析係数表!G19</f>
        <v>5.7666214382632294E-2</v>
      </c>
      <c r="K16" s="78">
        <f t="shared" si="3"/>
        <v>0.30613755191802394</v>
      </c>
      <c r="L16" s="79"/>
      <c r="M16" s="80"/>
      <c r="N16" s="81">
        <f>分析係数表!H19</f>
        <v>-1.1339892271023426E-4</v>
      </c>
      <c r="O16" s="82">
        <f t="shared" si="4"/>
        <v>-1.6138643386088526E-3</v>
      </c>
      <c r="P16" s="76">
        <f>分析係数表!C19</f>
        <v>0.34885493758536357</v>
      </c>
      <c r="Q16" s="82">
        <f t="shared" si="5"/>
        <v>-5.630045431166353E-4</v>
      </c>
      <c r="R16" s="83">
        <v>3.5462752101902317E-3</v>
      </c>
      <c r="S16" s="84">
        <f t="shared" si="6"/>
        <v>5.3123315872945112</v>
      </c>
      <c r="T16" s="85">
        <f>分析係数表!F19</f>
        <v>0.24001206090758329</v>
      </c>
      <c r="U16" s="86">
        <f t="shared" si="7"/>
        <v>1.2750236524910088</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投入係数表!Q17</f>
        <v>3.9129037441748352E-2</v>
      </c>
      <c r="E17" s="77">
        <f t="shared" si="0"/>
        <v>3.9129037441748351</v>
      </c>
      <c r="F17" s="76">
        <f>分析係数表!C20</f>
        <v>6.1611763739423342E-2</v>
      </c>
      <c r="G17" s="77">
        <f t="shared" si="1"/>
        <v>0.24108090102120494</v>
      </c>
      <c r="H17" s="77">
        <v>0.26172270503738093</v>
      </c>
      <c r="I17" s="77">
        <f t="shared" si="2"/>
        <v>0.26172270503738093</v>
      </c>
      <c r="J17" s="76">
        <f>分析係数表!G20</f>
        <v>9.9807003032809483E-2</v>
      </c>
      <c r="K17" s="78">
        <f t="shared" si="3"/>
        <v>2.6121758815420979E-2</v>
      </c>
      <c r="L17" s="79"/>
      <c r="M17" s="80"/>
      <c r="N17" s="81">
        <f>分析係数表!H20</f>
        <v>5.5019477314965503E-4</v>
      </c>
      <c r="O17" s="82">
        <f t="shared" si="4"/>
        <v>7.8302306799170242E-3</v>
      </c>
      <c r="P17" s="76">
        <f>分析係数表!C20</f>
        <v>6.1611763739423342E-2</v>
      </c>
      <c r="Q17" s="82">
        <f t="shared" si="5"/>
        <v>4.8243432267623188E-4</v>
      </c>
      <c r="R17" s="83">
        <v>1.3208146926704533E-3</v>
      </c>
      <c r="S17" s="84">
        <f t="shared" si="6"/>
        <v>0.26304351973005141</v>
      </c>
      <c r="T17" s="85">
        <f>分析係数表!F20</f>
        <v>0.22277364212848083</v>
      </c>
      <c r="U17" s="86">
        <f t="shared" si="7"/>
        <v>5.8599162928558463E-2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投入係数表!Q18</f>
        <v>3.7200707054475333E-2</v>
      </c>
      <c r="E18" s="77">
        <f t="shared" si="0"/>
        <v>3.7200707054475335</v>
      </c>
      <c r="F18" s="76">
        <f>分析係数表!C21</f>
        <v>0.26616480709772816</v>
      </c>
      <c r="G18" s="77">
        <f t="shared" si="1"/>
        <v>0.99015190170535228</v>
      </c>
      <c r="H18" s="77">
        <v>1.0403640979003408</v>
      </c>
      <c r="I18" s="77">
        <f t="shared" si="2"/>
        <v>1.0403640979003408</v>
      </c>
      <c r="J18" s="76">
        <f>分析係数表!G21</f>
        <v>0.28515758528748203</v>
      </c>
      <c r="K18" s="78">
        <f t="shared" si="3"/>
        <v>0.29666771397705072</v>
      </c>
      <c r="L18" s="79"/>
      <c r="M18" s="80"/>
      <c r="N18" s="81">
        <f>分析係数表!H21</f>
        <v>9.2609120213357971E-4</v>
      </c>
      <c r="O18" s="82">
        <f t="shared" si="4"/>
        <v>1.3179892098638962E-2</v>
      </c>
      <c r="P18" s="76">
        <f>分析係数表!C21</f>
        <v>0.26616480709772816</v>
      </c>
      <c r="Q18" s="82">
        <f t="shared" si="5"/>
        <v>3.5080234380031111E-3</v>
      </c>
      <c r="R18" s="83">
        <v>9.5425254366671621E-3</v>
      </c>
      <c r="S18" s="84">
        <f t="shared" si="6"/>
        <v>1.049906623337008</v>
      </c>
      <c r="T18" s="85">
        <f>分析係数表!F21</f>
        <v>0.42568537635878856</v>
      </c>
      <c r="U18" s="86">
        <f t="shared" si="7"/>
        <v>0.44692989609679912</v>
      </c>
      <c r="V18" s="87">
        <f>分析係数表!D21</f>
        <v>5.68469269159773E-2</v>
      </c>
      <c r="W18" s="167">
        <f t="shared" si="8"/>
        <v>0</v>
      </c>
      <c r="X18" s="76">
        <f>分析係数表!E21</f>
        <v>4.8540370547617423E-2</v>
      </c>
      <c r="Y18" s="166">
        <f t="shared" si="9"/>
        <v>0</v>
      </c>
    </row>
    <row r="19" spans="1:25" x14ac:dyDescent="0.2">
      <c r="A19" s="6" t="s">
        <v>7</v>
      </c>
      <c r="B19" s="5" t="s">
        <v>269</v>
      </c>
      <c r="C19" s="75">
        <f>最終需要_まとめ!C20</f>
        <v>100</v>
      </c>
      <c r="D19" s="76">
        <f>投入係数表!Q19</f>
        <v>0.16374738871926722</v>
      </c>
      <c r="E19" s="77">
        <f t="shared" si="0"/>
        <v>16.374738871926724</v>
      </c>
      <c r="F19" s="76">
        <f>分析係数表!C22</f>
        <v>6.8073136427566849E-2</v>
      </c>
      <c r="G19" s="77">
        <f t="shared" si="1"/>
        <v>1.1146798331944499</v>
      </c>
      <c r="H19" s="77">
        <v>1.1295727839177232</v>
      </c>
      <c r="I19" s="77">
        <f t="shared" si="2"/>
        <v>101.12957278391772</v>
      </c>
      <c r="J19" s="76">
        <f>分析係数表!G22</f>
        <v>0.19468102201510526</v>
      </c>
      <c r="K19" s="78">
        <f t="shared" si="3"/>
        <v>19.688008585524077</v>
      </c>
      <c r="L19" s="79"/>
      <c r="M19" s="80"/>
      <c r="N19" s="81">
        <f>分析係数表!H22</f>
        <v>4.4099581053979989E-5</v>
      </c>
      <c r="O19" s="82">
        <f t="shared" si="4"/>
        <v>6.276139094589983E-4</v>
      </c>
      <c r="P19" s="76">
        <f>分析係数表!C22</f>
        <v>6.8073136427566849E-2</v>
      </c>
      <c r="Q19" s="82">
        <f t="shared" si="5"/>
        <v>4.2723647282440982E-5</v>
      </c>
      <c r="R19" s="83">
        <v>4.5783434347890006E-4</v>
      </c>
      <c r="S19" s="84">
        <f t="shared" si="6"/>
        <v>101.1300306182612</v>
      </c>
      <c r="T19" s="85">
        <f>分析係数表!F22</f>
        <v>0.41266270287642615</v>
      </c>
      <c r="U19" s="86">
        <f t="shared" si="7"/>
        <v>41.732591776907398</v>
      </c>
      <c r="V19" s="87">
        <f>分析係数表!D22</f>
        <v>5.3832556644705126E-2</v>
      </c>
      <c r="W19" s="167">
        <f t="shared" si="8"/>
        <v>5</v>
      </c>
      <c r="X19" s="76">
        <f>分析係数表!E22</f>
        <v>5.1020408163265307E-2</v>
      </c>
      <c r="Y19" s="166">
        <f t="shared" si="9"/>
        <v>5</v>
      </c>
    </row>
    <row r="20" spans="1:25" x14ac:dyDescent="0.2">
      <c r="A20" s="6" t="s">
        <v>8</v>
      </c>
      <c r="B20" s="5" t="s">
        <v>270</v>
      </c>
      <c r="C20" s="90"/>
      <c r="D20" s="76">
        <f>投入係数表!Q20</f>
        <v>5.0618672665916761E-3</v>
      </c>
      <c r="E20" s="77">
        <f t="shared" si="0"/>
        <v>0.50618672665916764</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3.5863651969085612E-4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投入係数表!Q21</f>
        <v>2.8121484814398199E-3</v>
      </c>
      <c r="E21" s="77">
        <f t="shared" si="0"/>
        <v>0.28121484814398201</v>
      </c>
      <c r="F21" s="76">
        <f>分析係数表!C24</f>
        <v>0.19862660944206012</v>
      </c>
      <c r="G21" s="77">
        <f t="shared" si="1"/>
        <v>5.5856751811602962E-2</v>
      </c>
      <c r="H21" s="77">
        <v>6.0483212999622692E-2</v>
      </c>
      <c r="I21" s="77">
        <f t="shared" si="2"/>
        <v>6.0483212999622692E-2</v>
      </c>
      <c r="J21" s="76">
        <f>分析係数表!G24</f>
        <v>0.20794148380355276</v>
      </c>
      <c r="K21" s="78">
        <f t="shared" si="3"/>
        <v>1.2576969056347875E-2</v>
      </c>
      <c r="L21" s="79"/>
      <c r="M21" s="80"/>
      <c r="N21" s="81">
        <f>分析係数表!H24</f>
        <v>3.2549690777937607E-4</v>
      </c>
      <c r="O21" s="82">
        <f t="shared" si="4"/>
        <v>4.6323883793402245E-3</v>
      </c>
      <c r="P21" s="76">
        <f>分析係数表!C24</f>
        <v>0.19862660944206012</v>
      </c>
      <c r="Q21" s="82">
        <f t="shared" si="5"/>
        <v>9.2011559740714859E-4</v>
      </c>
      <c r="R21" s="83">
        <v>3.5877465842913824E-3</v>
      </c>
      <c r="S21" s="84">
        <f t="shared" si="6"/>
        <v>6.4070959583914081E-2</v>
      </c>
      <c r="T21" s="85">
        <f>分析係数表!F24</f>
        <v>0.39132706374085685</v>
      </c>
      <c r="U21" s="86">
        <f t="shared" si="7"/>
        <v>2.5072700485032209E-2</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投入係数表!Q22</f>
        <v>7.7936686485617869E-3</v>
      </c>
      <c r="E22" s="77">
        <f t="shared" si="0"/>
        <v>0.77936686485617868</v>
      </c>
      <c r="F22" s="76">
        <f>分析係数表!C25</f>
        <v>0.10815402038505095</v>
      </c>
      <c r="G22" s="77">
        <f t="shared" si="1"/>
        <v>8.4291659789088397E-2</v>
      </c>
      <c r="H22" s="77">
        <v>0.10783098057838929</v>
      </c>
      <c r="I22" s="77">
        <f t="shared" si="2"/>
        <v>0.10783098057838929</v>
      </c>
      <c r="J22" s="76">
        <f>分析係数表!G25</f>
        <v>0.19693726937269374</v>
      </c>
      <c r="K22" s="78">
        <f t="shared" si="3"/>
        <v>2.1235938868887957E-2</v>
      </c>
      <c r="L22" s="79"/>
      <c r="M22" s="80"/>
      <c r="N22" s="81">
        <f>分析係数表!H25</f>
        <v>5.1029515219605417E-4</v>
      </c>
      <c r="O22" s="82">
        <f t="shared" si="4"/>
        <v>7.2623895237398373E-3</v>
      </c>
      <c r="P22" s="76">
        <f>分析係数表!C25</f>
        <v>0.10815402038505095</v>
      </c>
      <c r="Q22" s="82">
        <f t="shared" si="5"/>
        <v>7.854566245947388E-4</v>
      </c>
      <c r="R22" s="83">
        <v>6.6436371687705817E-3</v>
      </c>
      <c r="S22" s="84">
        <f t="shared" si="6"/>
        <v>0.11447461774715986</v>
      </c>
      <c r="T22" s="85">
        <f>分析係数表!F25</f>
        <v>0.3500369003690037</v>
      </c>
      <c r="U22" s="86">
        <f t="shared" si="7"/>
        <v>4.0070340367142382E-2</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投入係数表!Q23</f>
        <v>2.442551823879158E-2</v>
      </c>
      <c r="E23" s="77">
        <f t="shared" si="0"/>
        <v>2.4425518238791581</v>
      </c>
      <c r="F23" s="76">
        <f>分析係数表!C26</f>
        <v>0.27743634767339775</v>
      </c>
      <c r="G23" s="77">
        <f t="shared" si="1"/>
        <v>0.67765265702002997</v>
      </c>
      <c r="H23" s="77">
        <v>0.71569526814587703</v>
      </c>
      <c r="I23" s="77">
        <f t="shared" si="2"/>
        <v>0.71569526814587703</v>
      </c>
      <c r="J23" s="76">
        <f>分析係数表!G26</f>
        <v>0.19644944793245292</v>
      </c>
      <c r="K23" s="78">
        <f t="shared" si="3"/>
        <v>0.1405979403151264</v>
      </c>
      <c r="L23" s="79"/>
      <c r="M23" s="80"/>
      <c r="N23" s="81">
        <f>分析係数表!H26</f>
        <v>1.0285702285828285E-2</v>
      </c>
      <c r="O23" s="82">
        <f t="shared" si="4"/>
        <v>0.14638347278715111</v>
      </c>
      <c r="P23" s="76">
        <f>分析係数表!C26</f>
        <v>0.27743634767339775</v>
      </c>
      <c r="Q23" s="82">
        <f t="shared" si="5"/>
        <v>4.0612096049815416E-2</v>
      </c>
      <c r="R23" s="83">
        <v>4.441186269032317E-2</v>
      </c>
      <c r="S23" s="84">
        <f t="shared" si="6"/>
        <v>0.76010713083620018</v>
      </c>
      <c r="T23" s="85">
        <f>分析係数表!F26</f>
        <v>0.33444468499675256</v>
      </c>
      <c r="U23" s="86">
        <f t="shared" si="7"/>
        <v>0.25421378993629834</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投入係数表!Q24</f>
        <v>8.0347099469709143E-4</v>
      </c>
      <c r="E24" s="77">
        <f t="shared" si="0"/>
        <v>8.0347099469709138E-2</v>
      </c>
      <c r="F24" s="76">
        <f>分析係数表!C27</f>
        <v>0.68206432556613061</v>
      </c>
      <c r="G24" s="77">
        <f t="shared" si="1"/>
        <v>5.4801890211001972E-2</v>
      </c>
      <c r="H24" s="77">
        <v>5.9275838303267873E-2</v>
      </c>
      <c r="I24" s="77">
        <f t="shared" si="2"/>
        <v>5.9275838303267873E-2</v>
      </c>
      <c r="J24" s="76">
        <f>分析係数表!G27</f>
        <v>0.17097786061735692</v>
      </c>
      <c r="K24" s="78">
        <f t="shared" si="3"/>
        <v>1.0134856019393122E-2</v>
      </c>
      <c r="L24" s="79"/>
      <c r="M24" s="80"/>
      <c r="N24" s="81">
        <f>分析係数表!H27</f>
        <v>1.1068994844548976E-2</v>
      </c>
      <c r="O24" s="82">
        <f t="shared" si="4"/>
        <v>0.15753109127420856</v>
      </c>
      <c r="P24" s="76">
        <f>分析係数表!C27</f>
        <v>0.68206432556613061</v>
      </c>
      <c r="Q24" s="82">
        <f t="shared" si="5"/>
        <v>0.10744633752563962</v>
      </c>
      <c r="R24" s="83">
        <v>0.11069233625532035</v>
      </c>
      <c r="S24" s="84">
        <f t="shared" si="6"/>
        <v>0.16996817455858823</v>
      </c>
      <c r="T24" s="85">
        <f>分析係数表!F27</f>
        <v>0.32177115061144701</v>
      </c>
      <c r="U24" s="86">
        <f t="shared" si="7"/>
        <v>5.4690855095044212E-2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投入係数表!Q25</f>
        <v>0</v>
      </c>
      <c r="E25" s="77">
        <f t="shared" si="0"/>
        <v>0</v>
      </c>
      <c r="F25" s="76">
        <f>分析係数表!C28</f>
        <v>0.14118101348541556</v>
      </c>
      <c r="G25" s="77">
        <f t="shared" si="1"/>
        <v>0</v>
      </c>
      <c r="H25" s="77">
        <v>1.2747724252033665E-2</v>
      </c>
      <c r="I25" s="77">
        <f t="shared" si="2"/>
        <v>1.2747724252033665E-2</v>
      </c>
      <c r="J25" s="76">
        <f>分析係数表!G28</f>
        <v>0.12484707609493516</v>
      </c>
      <c r="K25" s="78">
        <f t="shared" si="3"/>
        <v>1.5915160997308974E-3</v>
      </c>
      <c r="L25" s="79"/>
      <c r="M25" s="80"/>
      <c r="N25" s="81">
        <f>分析係数表!H28</f>
        <v>2.043280588834406E-2</v>
      </c>
      <c r="O25" s="82">
        <f t="shared" si="4"/>
        <v>0.29079444471600252</v>
      </c>
      <c r="P25" s="76">
        <f>分析係数表!C28</f>
        <v>0.14118101348541556</v>
      </c>
      <c r="Q25" s="82">
        <f t="shared" si="5"/>
        <v>4.1054654420933881E-2</v>
      </c>
      <c r="R25" s="83">
        <v>4.71621688299107E-2</v>
      </c>
      <c r="S25" s="84">
        <f t="shared" si="6"/>
        <v>5.9909893081944367E-2</v>
      </c>
      <c r="T25" s="85">
        <f>分析係数表!F28</f>
        <v>0.21311475409836064</v>
      </c>
      <c r="U25" s="86">
        <f t="shared" si="7"/>
        <v>1.2767682132217651E-2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投入係数表!Q26</f>
        <v>1.3659006909850554E-3</v>
      </c>
      <c r="E26" s="77">
        <f t="shared" si="0"/>
        <v>0.13659006909850555</v>
      </c>
      <c r="F26" s="76">
        <f>分析係数表!C29</f>
        <v>0.16227976317854342</v>
      </c>
      <c r="G26" s="77">
        <f t="shared" si="1"/>
        <v>2.2165804065846364E-2</v>
      </c>
      <c r="H26" s="77">
        <v>4.0236821164654261E-2</v>
      </c>
      <c r="I26" s="77">
        <f t="shared" si="2"/>
        <v>4.0236821164654261E-2</v>
      </c>
      <c r="J26" s="76">
        <f>分析係数表!G29</f>
        <v>0.26081698468153725</v>
      </c>
      <c r="K26" s="78">
        <f t="shared" si="3"/>
        <v>1.0494446369335384E-2</v>
      </c>
      <c r="L26" s="79"/>
      <c r="M26" s="80"/>
      <c r="N26" s="81">
        <f>分析係数表!H29</f>
        <v>1.0220602904272409E-2</v>
      </c>
      <c r="O26" s="82">
        <f t="shared" si="4"/>
        <v>0.14545699511128307</v>
      </c>
      <c r="P26" s="76">
        <f>分析係数表!C29</f>
        <v>0.16227976317854342</v>
      </c>
      <c r="Q26" s="82">
        <f t="shared" si="5"/>
        <v>2.3604726719321567E-2</v>
      </c>
      <c r="R26" s="83">
        <v>3.1144172033151903E-2</v>
      </c>
      <c r="S26" s="84">
        <f t="shared" si="6"/>
        <v>7.1380993197806164E-2</v>
      </c>
      <c r="T26" s="85">
        <f>分析係数表!F29</f>
        <v>0.4334856221445848</v>
      </c>
      <c r="U26" s="86">
        <f t="shared" si="7"/>
        <v>3.0942634245649379E-2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投入係数表!Q27</f>
        <v>1.7676361883336013E-3</v>
      </c>
      <c r="E27" s="77">
        <f t="shared" si="0"/>
        <v>0.17676361883336011</v>
      </c>
      <c r="F27" s="76">
        <f>分析係数表!C30</f>
        <v>1</v>
      </c>
      <c r="G27" s="77">
        <f t="shared" si="1"/>
        <v>0.17676361883336011</v>
      </c>
      <c r="H27" s="77">
        <v>0.22681730059412653</v>
      </c>
      <c r="I27" s="77">
        <f t="shared" si="2"/>
        <v>0.22681730059412653</v>
      </c>
      <c r="J27" s="76">
        <f>分析係数表!G30</f>
        <v>0.34448439248553536</v>
      </c>
      <c r="K27" s="78">
        <f t="shared" si="3"/>
        <v>7.813502000037674E-2</v>
      </c>
      <c r="L27" s="79"/>
      <c r="M27" s="80"/>
      <c r="N27" s="81">
        <f>分析係数表!H30</f>
        <v>0</v>
      </c>
      <c r="O27" s="82">
        <f t="shared" si="4"/>
        <v>0</v>
      </c>
      <c r="P27" s="76">
        <f>分析係数表!C30</f>
        <v>1</v>
      </c>
      <c r="Q27" s="82">
        <f t="shared" si="5"/>
        <v>0</v>
      </c>
      <c r="R27" s="83">
        <v>3.8186114593329767E-2</v>
      </c>
      <c r="S27" s="84">
        <f t="shared" si="6"/>
        <v>0.26500341518745629</v>
      </c>
      <c r="T27" s="85">
        <f>分析係数表!F30</f>
        <v>0.44001047643991525</v>
      </c>
      <c r="U27" s="86">
        <f t="shared" si="7"/>
        <v>0.11660427897483731</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投入係数表!Q28</f>
        <v>1.398039530772939E-2</v>
      </c>
      <c r="E28" s="77">
        <f t="shared" si="0"/>
        <v>1.398039530772939</v>
      </c>
      <c r="F28" s="76">
        <f>分析係数表!C31</f>
        <v>6.2020555045463999E-2</v>
      </c>
      <c r="G28" s="77">
        <f t="shared" si="1"/>
        <v>8.670718767403772E-2</v>
      </c>
      <c r="H28" s="77">
        <v>0.11164071076391842</v>
      </c>
      <c r="I28" s="77">
        <f t="shared" si="2"/>
        <v>0.11164071076391842</v>
      </c>
      <c r="J28" s="76">
        <f>分析係数表!G31</f>
        <v>7.0817490494296573E-2</v>
      </c>
      <c r="K28" s="78">
        <f t="shared" si="3"/>
        <v>7.9061149733003055E-3</v>
      </c>
      <c r="L28" s="79"/>
      <c r="M28" s="80"/>
      <c r="N28" s="81">
        <f>分析係数表!H31</f>
        <v>2.2278688352460652E-2</v>
      </c>
      <c r="O28" s="82">
        <f t="shared" si="4"/>
        <v>0.31706456978335773</v>
      </c>
      <c r="P28" s="76">
        <f>分析係数表!C31</f>
        <v>6.2020555045463999E-2</v>
      </c>
      <c r="Q28" s="82">
        <f t="shared" si="5"/>
        <v>1.9664520603215101E-2</v>
      </c>
      <c r="R28" s="83">
        <v>2.6442267991227866E-2</v>
      </c>
      <c r="S28" s="84">
        <f t="shared" si="6"/>
        <v>0.13808297875514627</v>
      </c>
      <c r="T28" s="85">
        <f>分析係数表!F31</f>
        <v>0.3450570342205323</v>
      </c>
      <c r="U28" s="86">
        <f t="shared" si="7"/>
        <v>4.764650312558754E-2</v>
      </c>
      <c r="V28" s="87">
        <f>分析係数表!D31</f>
        <v>0</v>
      </c>
      <c r="W28" s="167">
        <f t="shared" si="8"/>
        <v>0</v>
      </c>
      <c r="X28" s="76">
        <f>分析係数表!E31</f>
        <v>0</v>
      </c>
      <c r="Y28" s="166">
        <f t="shared" si="9"/>
        <v>0</v>
      </c>
    </row>
    <row r="29" spans="1:25" x14ac:dyDescent="0.2">
      <c r="A29" s="6" t="s">
        <v>17</v>
      </c>
      <c r="B29" s="5" t="s">
        <v>273</v>
      </c>
      <c r="C29" s="90"/>
      <c r="D29" s="76">
        <f>投入係数表!Q29</f>
        <v>6.4277679575767315E-4</v>
      </c>
      <c r="E29" s="77">
        <f t="shared" si="0"/>
        <v>6.4277679575767313E-2</v>
      </c>
      <c r="F29" s="76">
        <f>分析係数表!C32</f>
        <v>0.51031613976705492</v>
      </c>
      <c r="G29" s="77">
        <f t="shared" si="1"/>
        <v>3.2801937314289244E-2</v>
      </c>
      <c r="H29" s="77">
        <v>4.3550390426745841E-2</v>
      </c>
      <c r="I29" s="77">
        <f t="shared" si="2"/>
        <v>4.3550390426745841E-2</v>
      </c>
      <c r="J29" s="76">
        <f>分析係数表!G32</f>
        <v>0.13989637305699482</v>
      </c>
      <c r="K29" s="78">
        <f t="shared" si="3"/>
        <v>6.0925416659178121E-3</v>
      </c>
      <c r="L29" s="79"/>
      <c r="M29" s="80"/>
      <c r="N29" s="81">
        <f>分析係数表!H32</f>
        <v>6.3083400707693279E-3</v>
      </c>
      <c r="O29" s="82">
        <f t="shared" si="4"/>
        <v>8.9778675429277657E-2</v>
      </c>
      <c r="P29" s="76">
        <f>分析係数表!C32</f>
        <v>0.51031613976705492</v>
      </c>
      <c r="Q29" s="82">
        <f t="shared" si="5"/>
        <v>4.5815507078468314E-2</v>
      </c>
      <c r="R29" s="83">
        <v>5.9650013470501147E-2</v>
      </c>
      <c r="S29" s="84">
        <f t="shared" si="6"/>
        <v>0.103200403897247</v>
      </c>
      <c r="T29" s="85">
        <f>分析係数表!F32</f>
        <v>0.48186528497409326</v>
      </c>
      <c r="U29" s="86">
        <f t="shared" si="7"/>
        <v>4.972869203338845E-2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投入係数表!Q30</f>
        <v>2.4104129840912743E-4</v>
      </c>
      <c r="E30" s="77">
        <f t="shared" si="0"/>
        <v>2.4104129840912744E-2</v>
      </c>
      <c r="F30" s="76">
        <f>分析係数表!C33</f>
        <v>0.64380825565912114</v>
      </c>
      <c r="G30" s="77">
        <f t="shared" si="1"/>
        <v>1.5518437787059003E-2</v>
      </c>
      <c r="H30" s="77">
        <v>2.4872615646252975E-2</v>
      </c>
      <c r="I30" s="77">
        <f t="shared" si="2"/>
        <v>2.4872615646252975E-2</v>
      </c>
      <c r="J30" s="76">
        <f>分析係数表!G33</f>
        <v>0.50735483870967746</v>
      </c>
      <c r="K30" s="78">
        <f t="shared" si="3"/>
        <v>1.2619241899492479E-2</v>
      </c>
      <c r="L30" s="79"/>
      <c r="M30" s="80"/>
      <c r="N30" s="81">
        <f>分析係数表!H33</f>
        <v>9.5549092283623302E-4</v>
      </c>
      <c r="O30" s="82">
        <f t="shared" si="4"/>
        <v>1.3598301371611627E-2</v>
      </c>
      <c r="P30" s="76">
        <f>分析係数表!C33</f>
        <v>0.64380825565912114</v>
      </c>
      <c r="Q30" s="82">
        <f t="shared" si="5"/>
        <v>8.7546986859843162E-3</v>
      </c>
      <c r="R30" s="83">
        <v>2.678812589910547E-2</v>
      </c>
      <c r="S30" s="84">
        <f t="shared" si="6"/>
        <v>5.1660741545358449E-2</v>
      </c>
      <c r="T30" s="85">
        <f>分析係数表!F33</f>
        <v>0.64387096774193553</v>
      </c>
      <c r="U30" s="86">
        <f t="shared" si="7"/>
        <v>3.3262851653075957E-2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投入係数表!Q31</f>
        <v>4.5235417001446246E-2</v>
      </c>
      <c r="E31" s="77">
        <f t="shared" si="0"/>
        <v>4.5235417001446248</v>
      </c>
      <c r="F31" s="76">
        <f>分析係数表!C34</f>
        <v>0.4497281074016104</v>
      </c>
      <c r="G31" s="77">
        <f t="shared" si="1"/>
        <v>2.0343638475583052</v>
      </c>
      <c r="H31" s="77">
        <v>2.2302132976052227</v>
      </c>
      <c r="I31" s="77">
        <f t="shared" si="2"/>
        <v>2.2302132976052227</v>
      </c>
      <c r="J31" s="76">
        <f>分析係数表!G34</f>
        <v>0.42484737951445389</v>
      </c>
      <c r="K31" s="78">
        <f t="shared" si="3"/>
        <v>0.94750027524586777</v>
      </c>
      <c r="L31" s="79"/>
      <c r="M31" s="80"/>
      <c r="N31" s="81">
        <f>分析係数表!H34</f>
        <v>0.15783450057224457</v>
      </c>
      <c r="O31" s="82">
        <f t="shared" si="4"/>
        <v>2.2462600683303959</v>
      </c>
      <c r="P31" s="76">
        <f>分析係数表!C34</f>
        <v>0.4497281074016104</v>
      </c>
      <c r="Q31" s="82">
        <f t="shared" si="5"/>
        <v>1.0102062892620409</v>
      </c>
      <c r="R31" s="83">
        <v>1.1044777738244693</v>
      </c>
      <c r="S31" s="84">
        <f t="shared" si="6"/>
        <v>3.3346910714296918</v>
      </c>
      <c r="T31" s="85">
        <f>分析係数表!F34</f>
        <v>0.69859228761453362</v>
      </c>
      <c r="U31" s="86">
        <f t="shared" si="7"/>
        <v>2.3295894640778285</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投入係数表!Q32</f>
        <v>6.1063795596978951E-3</v>
      </c>
      <c r="E32" s="77">
        <f t="shared" si="0"/>
        <v>0.61063795596978954</v>
      </c>
      <c r="F32" s="76">
        <f>分析係数表!C35</f>
        <v>0.49909685188370889</v>
      </c>
      <c r="G32" s="77">
        <f t="shared" si="1"/>
        <v>0.30476748146522481</v>
      </c>
      <c r="H32" s="77">
        <v>0.38724948978635831</v>
      </c>
      <c r="I32" s="77">
        <f t="shared" si="2"/>
        <v>0.38724948978635831</v>
      </c>
      <c r="J32" s="76">
        <f>分析係数表!G35</f>
        <v>0.31379756038452217</v>
      </c>
      <c r="K32" s="78">
        <f t="shared" si="3"/>
        <v>0.12151794515511018</v>
      </c>
      <c r="L32" s="79"/>
      <c r="M32" s="80"/>
      <c r="N32" s="81">
        <f>分析係数表!H35</f>
        <v>5.9221537395394742E-2</v>
      </c>
      <c r="O32" s="82">
        <f t="shared" si="4"/>
        <v>0.84282570765015274</v>
      </c>
      <c r="P32" s="76">
        <f>分析係数表!C35</f>
        <v>0.49909685188370889</v>
      </c>
      <c r="Q32" s="82">
        <f t="shared" si="5"/>
        <v>0.42065165737485044</v>
      </c>
      <c r="R32" s="83">
        <v>0.5543538411311838</v>
      </c>
      <c r="S32" s="84">
        <f t="shared" si="6"/>
        <v>0.94160333091754211</v>
      </c>
      <c r="T32" s="85">
        <f>分析係数表!F35</f>
        <v>0.64201470231844249</v>
      </c>
      <c r="U32" s="86">
        <f t="shared" si="7"/>
        <v>0.6045231822010797</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投入係数表!Q33</f>
        <v>1.9283303872730194E-3</v>
      </c>
      <c r="E33" s="77">
        <f t="shared" si="0"/>
        <v>0.19283303872730195</v>
      </c>
      <c r="F33" s="76">
        <f>分析係数表!C36</f>
        <v>0.87819146249052793</v>
      </c>
      <c r="G33" s="77">
        <f t="shared" si="1"/>
        <v>0.1693443282964219</v>
      </c>
      <c r="H33" s="77">
        <v>0.2736732263311491</v>
      </c>
      <c r="I33" s="77">
        <f t="shared" si="2"/>
        <v>0.2736732263311491</v>
      </c>
      <c r="J33" s="76">
        <f>分析係数表!G36</f>
        <v>4.4874661895938493E-2</v>
      </c>
      <c r="K33" s="78">
        <f t="shared" si="3"/>
        <v>1.2280993501580968E-2</v>
      </c>
      <c r="L33" s="79"/>
      <c r="M33" s="80"/>
      <c r="N33" s="81">
        <f>分析係数表!H36</f>
        <v>0.18774661640714413</v>
      </c>
      <c r="O33" s="82">
        <f t="shared" si="4"/>
        <v>2.6719616172034417</v>
      </c>
      <c r="P33" s="76">
        <f>分析係数表!C36</f>
        <v>0.87819146249052793</v>
      </c>
      <c r="Q33" s="82">
        <f t="shared" si="5"/>
        <v>2.3464938803304465</v>
      </c>
      <c r="R33" s="83">
        <v>2.4595037855059143</v>
      </c>
      <c r="S33" s="84">
        <f t="shared" si="6"/>
        <v>2.7331770118370633</v>
      </c>
      <c r="T33" s="85">
        <f>分析係数表!F36</f>
        <v>0.85371541754520475</v>
      </c>
      <c r="U33" s="86">
        <f t="shared" si="7"/>
        <v>2.3333553538854335</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投入係数表!Q34</f>
        <v>1.6069419893941828E-2</v>
      </c>
      <c r="E34" s="77">
        <f t="shared" si="0"/>
        <v>1.6069419893941828</v>
      </c>
      <c r="F34" s="76">
        <f>分析係数表!C37</f>
        <v>0.51844868831853386</v>
      </c>
      <c r="G34" s="77">
        <f t="shared" si="1"/>
        <v>0.83311696660538936</v>
      </c>
      <c r="H34" s="77">
        <v>1.0183258481535915</v>
      </c>
      <c r="I34" s="77">
        <f t="shared" si="2"/>
        <v>1.0183258481535915</v>
      </c>
      <c r="J34" s="76">
        <f>分析係数表!G37</f>
        <v>0.40787398349003462</v>
      </c>
      <c r="K34" s="78">
        <f t="shared" si="3"/>
        <v>0.41534862017727348</v>
      </c>
      <c r="L34" s="79"/>
      <c r="M34" s="80"/>
      <c r="N34" s="81">
        <f>分析係数表!H37</f>
        <v>4.7856445363769047E-2</v>
      </c>
      <c r="O34" s="82">
        <f t="shared" si="4"/>
        <v>0.68108063726957679</v>
      </c>
      <c r="P34" s="76">
        <f>分析係数表!C37</f>
        <v>0.51844868831853386</v>
      </c>
      <c r="Q34" s="82">
        <f t="shared" si="5"/>
        <v>0.35310536303156326</v>
      </c>
      <c r="R34" s="83">
        <v>0.42646751699177138</v>
      </c>
      <c r="S34" s="84">
        <f t="shared" si="6"/>
        <v>1.4447933651453628</v>
      </c>
      <c r="T34" s="85">
        <f>分析係数表!F37</f>
        <v>0.62993916303078723</v>
      </c>
      <c r="U34" s="86">
        <f t="shared" si="7"/>
        <v>0.91013192319210445</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投入係数表!Q35</f>
        <v>6.6688092559858587E-3</v>
      </c>
      <c r="E35" s="77">
        <f t="shared" si="0"/>
        <v>0.66688092559858592</v>
      </c>
      <c r="F35" s="76">
        <f>分析係数表!C38</f>
        <v>4.0466683025854988E-2</v>
      </c>
      <c r="G35" s="77">
        <f t="shared" si="1"/>
        <v>2.6986459032186761E-2</v>
      </c>
      <c r="H35" s="77">
        <v>3.5896690082994245E-2</v>
      </c>
      <c r="I35" s="77">
        <f t="shared" si="2"/>
        <v>3.5896690082994245E-2</v>
      </c>
      <c r="J35" s="76">
        <f>分析係数表!G38</f>
        <v>0.23169218038891187</v>
      </c>
      <c r="K35" s="78">
        <f t="shared" si="3"/>
        <v>8.3169823940739667E-3</v>
      </c>
      <c r="L35" s="79"/>
      <c r="M35" s="80"/>
      <c r="N35" s="81">
        <f>分析係数表!H38</f>
        <v>4.3698484864393788E-2</v>
      </c>
      <c r="O35" s="82">
        <f t="shared" si="4"/>
        <v>0.62190561152058543</v>
      </c>
      <c r="P35" s="76">
        <f>分析係数表!C38</f>
        <v>4.0466683025854988E-2</v>
      </c>
      <c r="Q35" s="82">
        <f t="shared" si="5"/>
        <v>2.5166457253404041E-2</v>
      </c>
      <c r="R35" s="83">
        <v>3.1276290065565572E-2</v>
      </c>
      <c r="S35" s="84">
        <f t="shared" si="6"/>
        <v>6.7172980148559824E-2</v>
      </c>
      <c r="T35" s="85">
        <f>分析係数表!F38</f>
        <v>0.47745138601572196</v>
      </c>
      <c r="U35" s="86">
        <f t="shared" si="7"/>
        <v>3.2071832474736467E-2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投入係数表!Q36</f>
        <v>0</v>
      </c>
      <c r="E36" s="77">
        <f t="shared" si="0"/>
        <v>0</v>
      </c>
      <c r="F36" s="76">
        <f>分析係数表!C39</f>
        <v>1</v>
      </c>
      <c r="G36" s="77">
        <f t="shared" si="1"/>
        <v>0</v>
      </c>
      <c r="H36" s="77">
        <v>3.4318243305197123E-2</v>
      </c>
      <c r="I36" s="77">
        <f t="shared" si="2"/>
        <v>3.4318243305197123E-2</v>
      </c>
      <c r="J36" s="76">
        <f>分析係数表!G39</f>
        <v>0.35155763393872286</v>
      </c>
      <c r="K36" s="78">
        <f t="shared" si="3"/>
        <v>1.2064840417308516E-2</v>
      </c>
      <c r="L36" s="79"/>
      <c r="M36" s="80"/>
      <c r="N36" s="81">
        <f>分析係数表!H39</f>
        <v>3.8093638110437951E-3</v>
      </c>
      <c r="O36" s="82">
        <f t="shared" si="4"/>
        <v>5.4213887226601087E-2</v>
      </c>
      <c r="P36" s="76">
        <f>分析係数表!C39</f>
        <v>1</v>
      </c>
      <c r="Q36" s="82">
        <f t="shared" si="5"/>
        <v>5.4213887226601087E-2</v>
      </c>
      <c r="R36" s="83">
        <v>6.7606709848003543E-2</v>
      </c>
      <c r="S36" s="84">
        <f t="shared" si="6"/>
        <v>0.10192495315320066</v>
      </c>
      <c r="T36" s="85">
        <f>分析係数表!F39</f>
        <v>0.70231445322154884</v>
      </c>
      <c r="U36" s="86">
        <f t="shared" si="7"/>
        <v>7.1583367743422097E-2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投入係数表!Q37</f>
        <v>8.0347099469709143E-5</v>
      </c>
      <c r="E37" s="77">
        <f t="shared" si="0"/>
        <v>8.0347099469709141E-3</v>
      </c>
      <c r="F37" s="76">
        <f>分析係数表!C40</f>
        <v>0.93645125291670894</v>
      </c>
      <c r="G37" s="77">
        <f t="shared" si="1"/>
        <v>7.524114196663257E-3</v>
      </c>
      <c r="H37" s="77">
        <v>9.7339629223211332E-3</v>
      </c>
      <c r="I37" s="77">
        <f t="shared" si="2"/>
        <v>9.7339629223211332E-3</v>
      </c>
      <c r="J37" s="76">
        <f>分析係数表!G40</f>
        <v>0.5322000781555295</v>
      </c>
      <c r="K37" s="78">
        <f t="shared" si="3"/>
        <v>5.1804158280223337E-3</v>
      </c>
      <c r="L37" s="79"/>
      <c r="M37" s="80"/>
      <c r="N37" s="81">
        <f>分析係数表!H40</f>
        <v>3.4185575237035248E-2</v>
      </c>
      <c r="O37" s="82">
        <f t="shared" si="4"/>
        <v>0.48652032533728723</v>
      </c>
      <c r="P37" s="76">
        <f>分析係数表!C40</f>
        <v>0.93645125291670894</v>
      </c>
      <c r="Q37" s="82">
        <f t="shared" si="5"/>
        <v>0.45560256823154749</v>
      </c>
      <c r="R37" s="83">
        <v>0.45637663861859029</v>
      </c>
      <c r="S37" s="84">
        <f t="shared" si="6"/>
        <v>0.46611060154091144</v>
      </c>
      <c r="T37" s="85">
        <f>分析係数表!F40</f>
        <v>0.72698319656115673</v>
      </c>
      <c r="U37" s="86">
        <f t="shared" si="7"/>
        <v>0.33885457505925543</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投入係数表!Q38</f>
        <v>0</v>
      </c>
      <c r="E38" s="77">
        <f t="shared" si="0"/>
        <v>0</v>
      </c>
      <c r="F38" s="76">
        <f>分析係数表!C41</f>
        <v>0.75829086289227354</v>
      </c>
      <c r="G38" s="77">
        <f t="shared" si="1"/>
        <v>0</v>
      </c>
      <c r="H38" s="77">
        <v>2.0554432888762846E-3</v>
      </c>
      <c r="I38" s="77">
        <f t="shared" si="2"/>
        <v>2.0554432888762846E-3</v>
      </c>
      <c r="J38" s="76">
        <f>分析係数表!G41</f>
        <v>0.44682169065091015</v>
      </c>
      <c r="K38" s="78">
        <f t="shared" si="3"/>
        <v>9.184166453727686E-4</v>
      </c>
      <c r="L38" s="79"/>
      <c r="M38" s="80"/>
      <c r="N38" s="81">
        <f>分析係数表!H41</f>
        <v>5.4536481903421918E-2</v>
      </c>
      <c r="O38" s="82">
        <f t="shared" si="4"/>
        <v>0.77614920136429444</v>
      </c>
      <c r="P38" s="76">
        <f>分析係数表!C41</f>
        <v>0.75829086289227354</v>
      </c>
      <c r="Q38" s="82">
        <f t="shared" si="5"/>
        <v>0.58854684763567977</v>
      </c>
      <c r="R38" s="83">
        <v>0.59882057639234965</v>
      </c>
      <c r="S38" s="84">
        <f t="shared" si="6"/>
        <v>0.60087601968122595</v>
      </c>
      <c r="T38" s="85">
        <f>分析係数表!F41</f>
        <v>0.55047809650878365</v>
      </c>
      <c r="U38" s="86">
        <f t="shared" si="7"/>
        <v>0.33076908755189566</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投入係数表!Q39</f>
        <v>2.2497187851518562E-3</v>
      </c>
      <c r="E39" s="77">
        <f>$C$19*D39</f>
        <v>0.22497187851518563</v>
      </c>
      <c r="F39" s="76">
        <f>分析係数表!C42</f>
        <v>0.17334729285073291</v>
      </c>
      <c r="G39" s="77">
        <f>E39*F39</f>
        <v>3.8998266108151394E-2</v>
      </c>
      <c r="H39" s="77">
        <v>4.1434547057298203E-2</v>
      </c>
      <c r="I39" s="77">
        <f>C39+H39</f>
        <v>4.1434547057298203E-2</v>
      </c>
      <c r="J39" s="76">
        <f>分析係数表!G42</f>
        <v>0.48544520547945208</v>
      </c>
      <c r="K39" s="78">
        <f>I39*J39</f>
        <v>2.0114202210178154E-2</v>
      </c>
      <c r="L39" s="79"/>
      <c r="M39" s="80"/>
      <c r="N39" s="81">
        <f>分析係数表!H42</f>
        <v>1.188798706412289E-2</v>
      </c>
      <c r="O39" s="82">
        <f t="shared" si="4"/>
        <v>0.16918677816416136</v>
      </c>
      <c r="P39" s="76">
        <f>分析係数表!C42</f>
        <v>0.17334729285073291</v>
      </c>
      <c r="Q39" s="82">
        <f>O39*P39</f>
        <v>2.9328069980894864E-2</v>
      </c>
      <c r="R39" s="83">
        <v>3.0819484209293924E-2</v>
      </c>
      <c r="S39" s="84">
        <f>I39+R39</f>
        <v>7.2254031266592134E-2</v>
      </c>
      <c r="T39" s="85">
        <f>分析係数表!F42</f>
        <v>0.55565068493150682</v>
      </c>
      <c r="U39" s="86">
        <f>S39*T39</f>
        <v>4.0148001962344429E-2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投入係数表!Q40</f>
        <v>3.6718624457657077E-2</v>
      </c>
      <c r="E40" s="77">
        <f>$C$19*D40</f>
        <v>3.6718624457657079</v>
      </c>
      <c r="F40" s="76">
        <f>分析係数表!C43</f>
        <v>0.30653454239506406</v>
      </c>
      <c r="G40" s="77">
        <f>E40*F40</f>
        <v>1.1255526745504121</v>
      </c>
      <c r="H40" s="77">
        <v>1.3513435945649022</v>
      </c>
      <c r="I40" s="77">
        <f>C40+H40</f>
        <v>1.3513435945649022</v>
      </c>
      <c r="J40" s="76">
        <f>分析係数表!G43</f>
        <v>0.32328917028178372</v>
      </c>
      <c r="K40" s="78">
        <f>I40*J40</f>
        <v>0.43687474945249039</v>
      </c>
      <c r="L40" s="79"/>
      <c r="M40" s="80"/>
      <c r="N40" s="81">
        <f>分析係数表!H43</f>
        <v>3.3255284074801286E-2</v>
      </c>
      <c r="O40" s="82">
        <f t="shared" si="4"/>
        <v>0.47328066048536643</v>
      </c>
      <c r="P40" s="76">
        <f>分析係数表!C43</f>
        <v>0.30653454239506406</v>
      </c>
      <c r="Q40" s="82">
        <f>O40*P40</f>
        <v>0.14507687068631547</v>
      </c>
      <c r="R40" s="83">
        <v>0.27401219877276894</v>
      </c>
      <c r="S40" s="84">
        <f>I40+R40</f>
        <v>1.625355793337671</v>
      </c>
      <c r="T40" s="85">
        <f>分析係数表!F43</f>
        <v>0.5899871028256537</v>
      </c>
      <c r="U40" s="86">
        <f>S40*T40</f>
        <v>0.95893895557218445</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投入係数表!Q41</f>
        <v>1.6069419893941829E-4</v>
      </c>
      <c r="E41" s="77">
        <f>$C$19*D41</f>
        <v>1.6069419893941828E-2</v>
      </c>
      <c r="F41" s="76">
        <f>分析係数表!C44</f>
        <v>0.56999532308435041</v>
      </c>
      <c r="G41" s="77">
        <f>E41*F41</f>
        <v>9.1594941842254602E-3</v>
      </c>
      <c r="H41" s="77">
        <v>1.2437433678429222E-2</v>
      </c>
      <c r="I41" s="77">
        <f>C41+H41</f>
        <v>1.2437433678429222E-2</v>
      </c>
      <c r="J41" s="76">
        <f>分析係数表!G44</f>
        <v>0.26801390783179974</v>
      </c>
      <c r="K41" s="78">
        <f>I41*J41</f>
        <v>3.3334052035546517E-3</v>
      </c>
      <c r="L41" s="79"/>
      <c r="M41" s="80"/>
      <c r="N41" s="81">
        <f>分析係数表!H44</f>
        <v>0.11320362456556662</v>
      </c>
      <c r="O41" s="82">
        <f t="shared" si="4"/>
        <v>1.6110849055812484</v>
      </c>
      <c r="P41" s="76">
        <f>分析係数表!C44</f>
        <v>0.56999532308435041</v>
      </c>
      <c r="Q41" s="82">
        <f>O41*P41</f>
        <v>0.91831086127310391</v>
      </c>
      <c r="R41" s="83">
        <v>0.93353818671413191</v>
      </c>
      <c r="S41" s="84">
        <f>I41+R41</f>
        <v>0.94597562039256111</v>
      </c>
      <c r="T41" s="85">
        <f>分析係数表!F44</f>
        <v>0.48400791440152141</v>
      </c>
      <c r="U41" s="86">
        <f>S41*T41</f>
        <v>0.45785968710088881</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投入係数表!Q42</f>
        <v>9.6416519363650972E-4</v>
      </c>
      <c r="E42" s="77">
        <f>$C$19*D42</f>
        <v>9.6416519363650977E-2</v>
      </c>
      <c r="F42" s="76">
        <f>分析係数表!C45</f>
        <v>1</v>
      </c>
      <c r="G42" s="77">
        <f>E42*F42</f>
        <v>9.6416519363650977E-2</v>
      </c>
      <c r="H42" s="77">
        <v>0.11813947080981795</v>
      </c>
      <c r="I42" s="77">
        <f>C42+H42</f>
        <v>0.11813947080981795</v>
      </c>
      <c r="J42" s="76">
        <f>分析係数表!G45</f>
        <v>0</v>
      </c>
      <c r="K42" s="78">
        <f>I42*J42</f>
        <v>0</v>
      </c>
      <c r="L42" s="79"/>
      <c r="M42" s="80"/>
      <c r="N42" s="81">
        <f>分析係数表!H45</f>
        <v>0</v>
      </c>
      <c r="O42" s="82">
        <f t="shared" si="4"/>
        <v>0</v>
      </c>
      <c r="P42" s="76">
        <f>分析係数表!C45</f>
        <v>1</v>
      </c>
      <c r="Q42" s="82">
        <f>O42*P42</f>
        <v>0</v>
      </c>
      <c r="R42" s="83">
        <v>1.7826559772548326E-2</v>
      </c>
      <c r="S42" s="84">
        <f>I42+R42</f>
        <v>0.13596603058236628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8.3560983448497505E-3</v>
      </c>
      <c r="E43" s="77">
        <f>$C$19*D43</f>
        <v>0.83560983448497506</v>
      </c>
      <c r="F43" s="76">
        <f>分析係数表!C46</f>
        <v>0.19592142404516388</v>
      </c>
      <c r="G43" s="77">
        <f>E43*F43</f>
        <v>0.16371386871844001</v>
      </c>
      <c r="H43" s="77">
        <v>0.18110045112603246</v>
      </c>
      <c r="I43" s="77">
        <f>C43+H43</f>
        <v>0.18110045112603246</v>
      </c>
      <c r="J43" s="76">
        <f>分析係数表!G46</f>
        <v>9.3869169844529188E-3</v>
      </c>
      <c r="K43" s="78">
        <f>I43*J43</f>
        <v>1.6999749005670397E-3</v>
      </c>
      <c r="L43" s="79"/>
      <c r="M43" s="80"/>
      <c r="N43" s="81">
        <f>分析係数表!H46</f>
        <v>2.2224088871155723E-2</v>
      </c>
      <c r="O43" s="82">
        <f t="shared" si="4"/>
        <v>0.31628752399069421</v>
      </c>
      <c r="P43" s="76">
        <f>分析係数表!C46</f>
        <v>0.19592142404516388</v>
      </c>
      <c r="Q43" s="82">
        <f>O43*P43</f>
        <v>6.1967502107975747E-2</v>
      </c>
      <c r="R43" s="83">
        <v>7.0675127424707399E-2</v>
      </c>
      <c r="S43" s="84">
        <f>I43+R43</f>
        <v>0.25177557855073984</v>
      </c>
      <c r="T43" s="85">
        <f>分析係数表!F46</f>
        <v>0.31358169551188031</v>
      </c>
      <c r="U43" s="86">
        <f>S43*T43</f>
        <v>7.8952212810425609E-2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投入係数表!Q44</f>
        <v>0.57183030692591996</v>
      </c>
      <c r="E44" s="91">
        <f>SUM(E5:E43)</f>
        <v>57.183030692591991</v>
      </c>
      <c r="F44" s="92">
        <f>分析係数表!C47</f>
        <v>0.45265703952364433</v>
      </c>
      <c r="G44" s="91">
        <f>SUM(G5:G43)</f>
        <v>12.850391555223684</v>
      </c>
      <c r="H44" s="91">
        <f>SUM(H5:H43)</f>
        <v>15.245437284544751</v>
      </c>
      <c r="I44" s="91">
        <f>SUM(I5:I43)</f>
        <v>115.24543728454475</v>
      </c>
      <c r="J44" s="92">
        <f>分析係数表!G47</f>
        <v>0.23980744030503759</v>
      </c>
      <c r="K44" s="93">
        <f>SUM(K5:K43)</f>
        <v>22.686094247368121</v>
      </c>
      <c r="L44" s="94">
        <f>最終需要_まとめ!$L$33</f>
        <v>0.62733333333333341</v>
      </c>
      <c r="M44" s="91">
        <f>K44*L44</f>
        <v>14.231743124515603</v>
      </c>
      <c r="N44" s="95">
        <f>分析係数表!H47</f>
        <v>1</v>
      </c>
      <c r="O44" s="96">
        <f>SUM(O5:O43)</f>
        <v>14.231743124515601</v>
      </c>
      <c r="P44" s="92">
        <f>分析係数表!C47</f>
        <v>0.45265703952364433</v>
      </c>
      <c r="Q44" s="96">
        <f>SUM(Q5:Q43)</f>
        <v>6.9363580240578582</v>
      </c>
      <c r="R44" s="91">
        <f>SUM(R5:R43)</f>
        <v>7.7273304133288025</v>
      </c>
      <c r="S44" s="97">
        <f>SUM(S5:S43)</f>
        <v>122.97276769787355</v>
      </c>
      <c r="T44" s="98">
        <f>分析係数表!F47</f>
        <v>0.49576236686958514</v>
      </c>
      <c r="U44" s="99">
        <f>SUM(U5:U43)</f>
        <v>52.910206462472161</v>
      </c>
      <c r="V44" s="100">
        <f>分析係数表!D47</f>
        <v>6.8132090397126518E-2</v>
      </c>
      <c r="W44" s="164">
        <f>SUM(W5:W43)</f>
        <v>6</v>
      </c>
      <c r="X44" s="92">
        <f>分析係数表!E47</f>
        <v>5.7986453629434859E-2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1.4618360363041205E-2</v>
      </c>
      <c r="G5" s="77">
        <f t="shared" ref="G5:G38" si="1">E5*F5</f>
        <v>0</v>
      </c>
      <c r="H5" s="77">
        <f t="array" ref="H5:H43">MMULT(逆行列係数!C5:AO43,'16'!G5:G43)</f>
        <v>1.976735698834925E-5</v>
      </c>
      <c r="I5" s="77">
        <f t="shared" ref="I5:I38" si="2">C5+H5</f>
        <v>1.976735698834925E-5</v>
      </c>
      <c r="J5" s="76">
        <f>分析係数表!G8</f>
        <v>0.12073170731707317</v>
      </c>
      <c r="K5" s="78">
        <f t="shared" ref="K5:K38" si="3">I5*J5</f>
        <v>2.3865467583494828E-6</v>
      </c>
      <c r="L5" s="79" t="s">
        <v>184</v>
      </c>
      <c r="M5" s="80" t="s">
        <v>184</v>
      </c>
      <c r="N5" s="81">
        <f>分析係数表!H8</f>
        <v>1.0812797278425854E-2</v>
      </c>
      <c r="O5" s="82">
        <f t="shared" ref="O5:O43" si="4">$M$44*N5</f>
        <v>0.16503768708929134</v>
      </c>
      <c r="P5" s="76">
        <f>分析係数表!C8</f>
        <v>1.4618360363041205E-2</v>
      </c>
      <c r="Q5" s="82">
        <f t="shared" ref="Q5:Q38" si="5">O5*P5</f>
        <v>2.4125803833540938E-3</v>
      </c>
      <c r="R5" s="83">
        <f t="array" ref="R5:R43">MMULT(逆行列係数!C5:AO43,'16'!Q5:Q43)</f>
        <v>3.4150396581789488E-3</v>
      </c>
      <c r="S5" s="84">
        <f t="shared" ref="S5:S38" si="6">I5+R5</f>
        <v>3.4348070151672982E-3</v>
      </c>
      <c r="T5" s="85">
        <f>分析係数表!F8</f>
        <v>0.45487804878048782</v>
      </c>
      <c r="U5" s="86">
        <f t="shared" ref="U5:U38" si="7">S5*T5</f>
        <v>1.5624183129968321E-3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投入係数表!R6</f>
        <v>0</v>
      </c>
      <c r="E6" s="77">
        <f t="shared" si="0"/>
        <v>0</v>
      </c>
      <c r="F6" s="76">
        <f>分析係数表!C9</f>
        <v>8.6715867158671633E-2</v>
      </c>
      <c r="G6" s="77">
        <f t="shared" si="1"/>
        <v>0</v>
      </c>
      <c r="H6" s="77">
        <v>2.8291280393329486E-5</v>
      </c>
      <c r="I6" s="77">
        <f t="shared" si="2"/>
        <v>2.8291280393329486E-5</v>
      </c>
      <c r="J6" s="76">
        <f>分析係数表!G9</f>
        <v>0.23529411764705882</v>
      </c>
      <c r="K6" s="78">
        <f t="shared" si="3"/>
        <v>6.6567718572539966E-6</v>
      </c>
      <c r="L6" s="79"/>
      <c r="M6" s="80"/>
      <c r="N6" s="81">
        <f>分析係数表!H9</f>
        <v>5.7539453375192939E-4</v>
      </c>
      <c r="O6" s="82">
        <f t="shared" si="4"/>
        <v>8.7823511871170778E-3</v>
      </c>
      <c r="P6" s="76">
        <f>分析係数表!C9</f>
        <v>8.6715867158671633E-2</v>
      </c>
      <c r="Q6" s="82">
        <f t="shared" si="5"/>
        <v>7.6156919888284663E-4</v>
      </c>
      <c r="R6" s="83">
        <v>9.0392004155993161E-4</v>
      </c>
      <c r="S6" s="84">
        <f t="shared" si="6"/>
        <v>9.322113219532611E-4</v>
      </c>
      <c r="T6" s="85">
        <f>分析係数表!F9</f>
        <v>0.68627450980392157</v>
      </c>
      <c r="U6" s="86">
        <f t="shared" si="7"/>
        <v>6.3975286800713996E-4</v>
      </c>
      <c r="V6" s="87">
        <f>分析係数表!D9</f>
        <v>9.8039215686274508E-2</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5.1169590643275198E-3</v>
      </c>
      <c r="G7" s="77">
        <f t="shared" si="1"/>
        <v>0</v>
      </c>
      <c r="H7" s="77">
        <v>2.3305549362707174E-6</v>
      </c>
      <c r="I7" s="77">
        <f t="shared" si="2"/>
        <v>2.3305549362707174E-6</v>
      </c>
      <c r="J7" s="76">
        <f>分析係数表!G10</f>
        <v>0.19230769230769232</v>
      </c>
      <c r="K7" s="78">
        <f t="shared" si="3"/>
        <v>4.4818364159052263E-7</v>
      </c>
      <c r="L7" s="79"/>
      <c r="M7" s="80"/>
      <c r="N7" s="81">
        <f>分析係数表!H10</f>
        <v>1.0751897856970359E-3</v>
      </c>
      <c r="O7" s="82">
        <f t="shared" si="4"/>
        <v>1.6410816816802714E-2</v>
      </c>
      <c r="P7" s="76">
        <f>分析係数表!C10</f>
        <v>5.1169590643275198E-3</v>
      </c>
      <c r="Q7" s="82">
        <f t="shared" si="5"/>
        <v>8.3973477863757141E-5</v>
      </c>
      <c r="R7" s="83">
        <v>1.4661406494706643E-4</v>
      </c>
      <c r="S7" s="84">
        <f t="shared" si="6"/>
        <v>1.4894461988333715E-4</v>
      </c>
      <c r="T7" s="85">
        <f>分析係数表!F10</f>
        <v>0.57692307692307687</v>
      </c>
      <c r="U7" s="86">
        <f t="shared" si="7"/>
        <v>8.5929588394232964E-5</v>
      </c>
      <c r="V7" s="87">
        <f>分析係数表!D10</f>
        <v>0</v>
      </c>
      <c r="W7" s="167">
        <f t="shared" si="8"/>
        <v>0</v>
      </c>
      <c r="X7" s="76">
        <f>分析係数表!E10</f>
        <v>0</v>
      </c>
      <c r="Y7" s="166">
        <f t="shared" si="9"/>
        <v>0</v>
      </c>
    </row>
    <row r="8" spans="1:25" x14ac:dyDescent="0.2">
      <c r="A8" s="6" t="s">
        <v>222</v>
      </c>
      <c r="B8" s="5" t="s">
        <v>27</v>
      </c>
      <c r="C8" s="90"/>
      <c r="D8" s="76">
        <f>投入係数表!R8</f>
        <v>7.0086907765629382E-5</v>
      </c>
      <c r="E8" s="77">
        <f t="shared" si="0"/>
        <v>7.0086907765629378E-3</v>
      </c>
      <c r="F8" s="76">
        <f>分析係数表!C11</f>
        <v>1.5386032798968108E-2</v>
      </c>
      <c r="G8" s="77">
        <f t="shared" si="1"/>
        <v>1.0783594616602262E-4</v>
      </c>
      <c r="H8" s="77">
        <v>4.382806719557519E-3</v>
      </c>
      <c r="I8" s="77">
        <f t="shared" si="2"/>
        <v>4.382806719557519E-3</v>
      </c>
      <c r="J8" s="76">
        <f>分析係数表!G11</f>
        <v>0.34285714285714286</v>
      </c>
      <c r="K8" s="78">
        <f t="shared" si="3"/>
        <v>1.5026765895625779E-3</v>
      </c>
      <c r="L8" s="79"/>
      <c r="M8" s="80"/>
      <c r="N8" s="81">
        <f>分析係数表!H11</f>
        <v>-2.0999800501895233E-5</v>
      </c>
      <c r="O8" s="82">
        <f t="shared" si="4"/>
        <v>-3.2052376595317797E-4</v>
      </c>
      <c r="P8" s="76">
        <f>分析係数表!C11</f>
        <v>1.5386032798968108E-2</v>
      </c>
      <c r="Q8" s="82">
        <f t="shared" si="5"/>
        <v>-4.9315891758043736E-6</v>
      </c>
      <c r="R8" s="83">
        <v>2.6329367574365916E-4</v>
      </c>
      <c r="S8" s="84">
        <f t="shared" si="6"/>
        <v>4.6461003953011783E-3</v>
      </c>
      <c r="T8" s="85">
        <f>分析係数表!F11</f>
        <v>0.5591836734693878</v>
      </c>
      <c r="U8" s="86">
        <f t="shared" si="7"/>
        <v>2.5980234863520876E-3</v>
      </c>
      <c r="V8" s="87">
        <f>分析係数表!D11</f>
        <v>0</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0.16460779895554434</v>
      </c>
      <c r="G9" s="77">
        <f t="shared" si="1"/>
        <v>0</v>
      </c>
      <c r="H9" s="77">
        <v>4.9569926505148255E-4</v>
      </c>
      <c r="I9" s="77">
        <f t="shared" si="2"/>
        <v>4.9569926505148255E-4</v>
      </c>
      <c r="J9" s="76">
        <f>分析係数表!G12</f>
        <v>0.13343519440833349</v>
      </c>
      <c r="K9" s="78">
        <f t="shared" si="3"/>
        <v>6.61437278002126E-5</v>
      </c>
      <c r="L9" s="79"/>
      <c r="M9" s="80"/>
      <c r="N9" s="81">
        <f>分析係数表!H12</f>
        <v>9.0250842616995133E-2</v>
      </c>
      <c r="O9" s="82">
        <f t="shared" si="4"/>
        <v>1.3775149889369729</v>
      </c>
      <c r="P9" s="76">
        <f>分析係数表!C12</f>
        <v>0.16460779895554434</v>
      </c>
      <c r="Q9" s="82">
        <f t="shared" si="5"/>
        <v>0.22674971035718611</v>
      </c>
      <c r="R9" s="83">
        <v>0.26339270346102239</v>
      </c>
      <c r="S9" s="84">
        <f t="shared" si="6"/>
        <v>0.26388840272607389</v>
      </c>
      <c r="T9" s="85">
        <f>分析係数表!F12</f>
        <v>0.36075703601154802</v>
      </c>
      <c r="U9" s="86">
        <f t="shared" si="7"/>
        <v>9.519959800528012E-2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投入係数表!R10</f>
        <v>1.3783758527240444E-3</v>
      </c>
      <c r="E10" s="77">
        <f t="shared" si="0"/>
        <v>0.13783758527240444</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0.21834078936730483</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投入係数表!R11</f>
        <v>1.1914774320156995E-3</v>
      </c>
      <c r="E11" s="77">
        <f t="shared" si="0"/>
        <v>0.11914774320156996</v>
      </c>
      <c r="F11" s="76">
        <f>分析係数表!C14</f>
        <v>0.17268980347649487</v>
      </c>
      <c r="G11" s="77">
        <f t="shared" si="1"/>
        <v>2.0575600358146994E-2</v>
      </c>
      <c r="H11" s="77">
        <v>5.2022538370744317E-2</v>
      </c>
      <c r="I11" s="77">
        <f t="shared" si="2"/>
        <v>5.2022538370744317E-2</v>
      </c>
      <c r="J11" s="76">
        <f>分析係数表!G14</f>
        <v>0.183307408127552</v>
      </c>
      <c r="K11" s="78">
        <f t="shared" si="3"/>
        <v>9.5361166729572636E-3</v>
      </c>
      <c r="L11" s="79"/>
      <c r="M11" s="80"/>
      <c r="N11" s="81">
        <f>分析係数表!H14</f>
        <v>1.1717888680057539E-3</v>
      </c>
      <c r="O11" s="82">
        <f t="shared" si="4"/>
        <v>1.7885226140187331E-2</v>
      </c>
      <c r="P11" s="76">
        <f>分析係数表!C14</f>
        <v>0.17268980347649487</v>
      </c>
      <c r="Q11" s="82">
        <f t="shared" si="5"/>
        <v>3.0885961872816193E-3</v>
      </c>
      <c r="R11" s="83">
        <v>1.4308623782021976E-2</v>
      </c>
      <c r="S11" s="84">
        <f t="shared" si="6"/>
        <v>6.6331162152766299E-2</v>
      </c>
      <c r="T11" s="85">
        <f>分析係数表!F14</f>
        <v>0.31324129885280966</v>
      </c>
      <c r="U11" s="86">
        <f t="shared" si="7"/>
        <v>2.0777659387148845E-2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投入係数表!R12</f>
        <v>4.1351275581721332E-3</v>
      </c>
      <c r="E12" s="77">
        <f t="shared" si="0"/>
        <v>0.41351275581721331</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0.12602994477278959</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投入係数表!R13</f>
        <v>1.0513036164844407E-3</v>
      </c>
      <c r="E13" s="77">
        <f t="shared" si="0"/>
        <v>0.10513036164844407</v>
      </c>
      <c r="F13" s="76">
        <f>分析係数表!C16</f>
        <v>4.378703578052201E-2</v>
      </c>
      <c r="G13" s="77">
        <f t="shared" si="1"/>
        <v>4.6033469071196393E-3</v>
      </c>
      <c r="H13" s="77">
        <v>1.2756900975822605E-2</v>
      </c>
      <c r="I13" s="77">
        <f t="shared" si="2"/>
        <v>1.2756900975822605E-2</v>
      </c>
      <c r="J13" s="76">
        <f>分析係数表!G16</f>
        <v>3.3270852858481727E-2</v>
      </c>
      <c r="K13" s="78">
        <f t="shared" si="3"/>
        <v>4.2443297529681583E-4</v>
      </c>
      <c r="L13" s="79"/>
      <c r="M13" s="80"/>
      <c r="N13" s="81">
        <f>分析係数表!H16</f>
        <v>1.6795640441415807E-2</v>
      </c>
      <c r="O13" s="82">
        <f t="shared" si="4"/>
        <v>0.25635490800935173</v>
      </c>
      <c r="P13" s="76">
        <f>分析係数表!C16</f>
        <v>4.378703578052201E-2</v>
      </c>
      <c r="Q13" s="82">
        <f t="shared" si="5"/>
        <v>1.1225021529517912E-2</v>
      </c>
      <c r="R13" s="83">
        <v>1.3572842913438934E-2</v>
      </c>
      <c r="S13" s="84">
        <f t="shared" si="6"/>
        <v>2.6329743889261539E-2</v>
      </c>
      <c r="T13" s="85">
        <f>分析係数表!F16</f>
        <v>0.28912839737582008</v>
      </c>
      <c r="U13" s="86">
        <f t="shared" si="7"/>
        <v>7.6126766540179809E-3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投入係数表!R14</f>
        <v>2.1236333052985702E-2</v>
      </c>
      <c r="E14" s="77">
        <f t="shared" si="0"/>
        <v>2.1236333052985703</v>
      </c>
      <c r="F14" s="76">
        <f>分析係数表!C17</f>
        <v>0.16391620825693176</v>
      </c>
      <c r="G14" s="77">
        <f t="shared" si="1"/>
        <v>0.34809791913267679</v>
      </c>
      <c r="H14" s="77">
        <v>0.38082360349447508</v>
      </c>
      <c r="I14" s="77">
        <f t="shared" si="2"/>
        <v>0.38082360349447508</v>
      </c>
      <c r="J14" s="76">
        <f>分析係数表!G17</f>
        <v>0.21229407998137262</v>
      </c>
      <c r="K14" s="78">
        <f t="shared" si="3"/>
        <v>8.084659653905063E-2</v>
      </c>
      <c r="L14" s="79"/>
      <c r="M14" s="80"/>
      <c r="N14" s="81">
        <f>分析係数表!H17</f>
        <v>3.0554709730257561E-3</v>
      </c>
      <c r="O14" s="82">
        <f t="shared" si="4"/>
        <v>4.6636207946187391E-2</v>
      </c>
      <c r="P14" s="76">
        <f>分析係数表!C17</f>
        <v>0.16391620825693176</v>
      </c>
      <c r="Q14" s="82">
        <f t="shared" si="5"/>
        <v>7.644430374020828E-3</v>
      </c>
      <c r="R14" s="83">
        <v>1.5529876206907154E-2</v>
      </c>
      <c r="S14" s="84">
        <f t="shared" si="6"/>
        <v>0.39635347970138224</v>
      </c>
      <c r="T14" s="85">
        <f>分析係数表!F17</f>
        <v>0.32277781011700329</v>
      </c>
      <c r="U14" s="86">
        <f t="shared" si="7"/>
        <v>0.12793410821026627</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投入係数表!R15</f>
        <v>4.5322867021773666E-3</v>
      </c>
      <c r="E15" s="77">
        <f t="shared" si="0"/>
        <v>0.45322867021773666</v>
      </c>
      <c r="F15" s="76">
        <f>分析係数表!C18</f>
        <v>9.9153926079857513E-2</v>
      </c>
      <c r="G15" s="77">
        <f t="shared" si="1"/>
        <v>4.4939402064041581E-2</v>
      </c>
      <c r="H15" s="77">
        <v>5.1197131915738131E-2</v>
      </c>
      <c r="I15" s="77">
        <f t="shared" si="2"/>
        <v>5.1197131915738131E-2</v>
      </c>
      <c r="J15" s="76">
        <f>分析係数表!G18</f>
        <v>0.21554507077228707</v>
      </c>
      <c r="K15" s="78">
        <f t="shared" si="3"/>
        <v>1.1035289422115893E-2</v>
      </c>
      <c r="L15" s="79"/>
      <c r="M15" s="80"/>
      <c r="N15" s="81">
        <f>分析係数表!H18</f>
        <v>4.4309579058998937E-4</v>
      </c>
      <c r="O15" s="82">
        <f t="shared" si="4"/>
        <v>6.763051461612055E-3</v>
      </c>
      <c r="P15" s="76">
        <f>分析係数表!C18</f>
        <v>9.9153926079857513E-2</v>
      </c>
      <c r="Q15" s="82">
        <f t="shared" si="5"/>
        <v>6.7058310469895403E-4</v>
      </c>
      <c r="R15" s="83">
        <v>1.6294542141620245E-3</v>
      </c>
      <c r="S15" s="84">
        <f t="shared" si="6"/>
        <v>5.2826586129900155E-2</v>
      </c>
      <c r="T15" s="85">
        <f>分析係数表!F18</f>
        <v>0.45865408492674448</v>
      </c>
      <c r="U15" s="86">
        <f t="shared" si="7"/>
        <v>2.4229129521213207E-2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投入係数表!R16</f>
        <v>9.5551817587141388E-2</v>
      </c>
      <c r="E16" s="77">
        <f t="shared" si="0"/>
        <v>9.5551817587141397</v>
      </c>
      <c r="F16" s="76">
        <f>分析係数表!C19</f>
        <v>0.34885493758536357</v>
      </c>
      <c r="G16" s="77">
        <f t="shared" si="1"/>
        <v>3.3333723360530256</v>
      </c>
      <c r="H16" s="77">
        <v>4.2309394610522695</v>
      </c>
      <c r="I16" s="77">
        <f t="shared" si="2"/>
        <v>4.2309394610522695</v>
      </c>
      <c r="J16" s="76">
        <f>分析係数表!G19</f>
        <v>5.7666214382632294E-2</v>
      </c>
      <c r="K16" s="78">
        <f t="shared" si="3"/>
        <v>0.24398226200097892</v>
      </c>
      <c r="L16" s="79"/>
      <c r="M16" s="80"/>
      <c r="N16" s="81">
        <f>分析係数表!H19</f>
        <v>-1.1339892271023426E-4</v>
      </c>
      <c r="O16" s="82">
        <f t="shared" si="4"/>
        <v>-1.7308283361471611E-3</v>
      </c>
      <c r="P16" s="76">
        <f>分析係数表!C19</f>
        <v>0.34885493758536357</v>
      </c>
      <c r="Q16" s="82">
        <f t="shared" si="5"/>
        <v>-6.0380801117759656E-4</v>
      </c>
      <c r="R16" s="83">
        <v>3.8032897033120016E-3</v>
      </c>
      <c r="S16" s="84">
        <f t="shared" si="6"/>
        <v>4.234742750755581</v>
      </c>
      <c r="T16" s="85">
        <f>分析係数表!F19</f>
        <v>0.24001206090758329</v>
      </c>
      <c r="U16" s="86">
        <f t="shared" si="7"/>
        <v>1.0163893350222952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投入係数表!R17</f>
        <v>2.0185029436501262E-2</v>
      </c>
      <c r="E17" s="77">
        <f t="shared" si="0"/>
        <v>2.0185029436501263</v>
      </c>
      <c r="F17" s="76">
        <f>分析係数表!C20</f>
        <v>6.1611763739423342E-2</v>
      </c>
      <c r="G17" s="77">
        <f t="shared" si="1"/>
        <v>0.12436352647150213</v>
      </c>
      <c r="H17" s="77">
        <v>0.13877398020386605</v>
      </c>
      <c r="I17" s="77">
        <f t="shared" si="2"/>
        <v>0.13877398020386605</v>
      </c>
      <c r="J17" s="76">
        <f>分析係数表!G20</f>
        <v>9.9807003032809483E-2</v>
      </c>
      <c r="K17" s="78">
        <f t="shared" si="3"/>
        <v>1.3850615063082302E-2</v>
      </c>
      <c r="L17" s="79"/>
      <c r="M17" s="80"/>
      <c r="N17" s="81">
        <f>分析係数表!H20</f>
        <v>5.5019477314965503E-4</v>
      </c>
      <c r="O17" s="82">
        <f t="shared" si="4"/>
        <v>8.3977226679732616E-3</v>
      </c>
      <c r="P17" s="76">
        <f>分析係数表!C20</f>
        <v>6.1611763739423342E-2</v>
      </c>
      <c r="Q17" s="82">
        <f t="shared" si="5"/>
        <v>5.1739850496836841E-4</v>
      </c>
      <c r="R17" s="83">
        <v>1.4165400660901531E-3</v>
      </c>
      <c r="S17" s="84">
        <f t="shared" si="6"/>
        <v>0.14019052026995621</v>
      </c>
      <c r="T17" s="85">
        <f>分析係数表!F20</f>
        <v>0.22277364212848083</v>
      </c>
      <c r="U17" s="86">
        <f t="shared" si="7"/>
        <v>3.1230752792424762E-2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投入係数表!R18</f>
        <v>3.368844033267919E-2</v>
      </c>
      <c r="E18" s="77">
        <f t="shared" si="0"/>
        <v>3.3688440332679188</v>
      </c>
      <c r="F18" s="76">
        <f>分析係数表!C21</f>
        <v>0.26616480709772816</v>
      </c>
      <c r="G18" s="77">
        <f t="shared" si="1"/>
        <v>0.89666772225708813</v>
      </c>
      <c r="H18" s="77">
        <v>0.93563429180059399</v>
      </c>
      <c r="I18" s="77">
        <f t="shared" si="2"/>
        <v>0.93563429180059399</v>
      </c>
      <c r="J18" s="76">
        <f>分析係数表!G21</f>
        <v>0.28515758528748203</v>
      </c>
      <c r="K18" s="78">
        <f t="shared" si="3"/>
        <v>0.26680321536202073</v>
      </c>
      <c r="L18" s="79"/>
      <c r="M18" s="80"/>
      <c r="N18" s="81">
        <f>分析係数表!H21</f>
        <v>9.2609120213357971E-4</v>
      </c>
      <c r="O18" s="82">
        <f t="shared" si="4"/>
        <v>1.4135098078535149E-2</v>
      </c>
      <c r="P18" s="76">
        <f>分析係数表!C21</f>
        <v>0.26616480709772816</v>
      </c>
      <c r="Q18" s="82">
        <f t="shared" si="5"/>
        <v>3.762265653380776E-3</v>
      </c>
      <c r="R18" s="83">
        <v>1.0234115116779735E-2</v>
      </c>
      <c r="S18" s="84">
        <f t="shared" si="6"/>
        <v>0.94586840691737373</v>
      </c>
      <c r="T18" s="85">
        <f>分析係数表!F21</f>
        <v>0.42568537635878856</v>
      </c>
      <c r="U18" s="86">
        <f t="shared" si="7"/>
        <v>0.40264234878451</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投入係数表!R19</f>
        <v>4.1024203345481729E-2</v>
      </c>
      <c r="E19" s="77">
        <f t="shared" si="0"/>
        <v>4.1024203345481727</v>
      </c>
      <c r="F19" s="76">
        <f>分析係数表!C22</f>
        <v>6.8073136427566849E-2</v>
      </c>
      <c r="G19" s="77">
        <f t="shared" si="1"/>
        <v>0.27926461911692219</v>
      </c>
      <c r="H19" s="77">
        <v>0.28455541379049848</v>
      </c>
      <c r="I19" s="77">
        <f t="shared" si="2"/>
        <v>0.28455541379049848</v>
      </c>
      <c r="J19" s="76">
        <f>分析係数表!G22</f>
        <v>0.19468102201510526</v>
      </c>
      <c r="K19" s="78">
        <f t="shared" si="3"/>
        <v>5.5397538776665423E-2</v>
      </c>
      <c r="L19" s="79"/>
      <c r="M19" s="80"/>
      <c r="N19" s="81">
        <f>分析係数表!H22</f>
        <v>4.4099581053979989E-5</v>
      </c>
      <c r="O19" s="82">
        <f t="shared" si="4"/>
        <v>6.7309990850167377E-4</v>
      </c>
      <c r="P19" s="76">
        <f>分析係数表!C22</f>
        <v>6.8073136427566849E-2</v>
      </c>
      <c r="Q19" s="82">
        <f t="shared" si="5"/>
        <v>4.5820021900817204E-5</v>
      </c>
      <c r="R19" s="83">
        <v>4.9101565478402445E-4</v>
      </c>
      <c r="S19" s="84">
        <f t="shared" si="6"/>
        <v>0.28504642944528252</v>
      </c>
      <c r="T19" s="85">
        <f>分析係数表!F22</f>
        <v>0.41266270287642615</v>
      </c>
      <c r="U19" s="86">
        <f t="shared" si="7"/>
        <v>0.11762803002016479</v>
      </c>
      <c r="V19" s="87">
        <f>分析係数表!D22</f>
        <v>5.3832556644705126E-2</v>
      </c>
      <c r="W19" s="167">
        <f t="shared" si="8"/>
        <v>0</v>
      </c>
      <c r="X19" s="76">
        <f>分析係数表!E22</f>
        <v>5.1020408163265307E-2</v>
      </c>
      <c r="Y19" s="166">
        <f t="shared" si="9"/>
        <v>0</v>
      </c>
    </row>
    <row r="20" spans="1:25" x14ac:dyDescent="0.2">
      <c r="A20" s="6" t="s">
        <v>8</v>
      </c>
      <c r="B20" s="5" t="s">
        <v>270</v>
      </c>
      <c r="C20" s="75">
        <f>最終需要_まとめ!C21</f>
        <v>100</v>
      </c>
      <c r="D20" s="76">
        <f>投入係数表!R20</f>
        <v>0.15253247360059807</v>
      </c>
      <c r="E20" s="77">
        <f t="shared" si="0"/>
        <v>15.253247360059808</v>
      </c>
      <c r="F20" s="76">
        <f>分析係数表!C23</f>
        <v>0</v>
      </c>
      <c r="G20" s="77">
        <f t="shared" si="1"/>
        <v>0</v>
      </c>
      <c r="H20" s="77">
        <v>0</v>
      </c>
      <c r="I20" s="77">
        <f t="shared" si="2"/>
        <v>100</v>
      </c>
      <c r="J20" s="76">
        <f>分析係数表!G23</f>
        <v>0.21584431361554995</v>
      </c>
      <c r="K20" s="78">
        <f t="shared" si="3"/>
        <v>21.584431361554994</v>
      </c>
      <c r="L20" s="79"/>
      <c r="M20" s="80"/>
      <c r="N20" s="81">
        <f>分析係数表!H23</f>
        <v>2.5199760602274279E-5</v>
      </c>
      <c r="O20" s="82">
        <f t="shared" si="4"/>
        <v>3.8462851914381358E-4</v>
      </c>
      <c r="P20" s="76">
        <f>分析係数表!C23</f>
        <v>0</v>
      </c>
      <c r="Q20" s="82">
        <f t="shared" si="5"/>
        <v>0</v>
      </c>
      <c r="R20" s="83">
        <v>0</v>
      </c>
      <c r="S20" s="84">
        <f t="shared" si="6"/>
        <v>100</v>
      </c>
      <c r="T20" s="85">
        <f>分析係数表!F23</f>
        <v>0.44065975142510044</v>
      </c>
      <c r="U20" s="86">
        <f t="shared" si="7"/>
        <v>44.065975142510041</v>
      </c>
      <c r="V20" s="87">
        <f>分析係数表!D23</f>
        <v>3.2123166059246797E-2</v>
      </c>
      <c r="W20" s="167">
        <f t="shared" si="8"/>
        <v>3</v>
      </c>
      <c r="X20" s="76">
        <f>分析係数表!E23</f>
        <v>3.0698065601345668E-2</v>
      </c>
      <c r="Y20" s="166">
        <f t="shared" si="9"/>
        <v>3</v>
      </c>
    </row>
    <row r="21" spans="1:25" x14ac:dyDescent="0.2">
      <c r="A21" s="6" t="s">
        <v>9</v>
      </c>
      <c r="B21" s="5" t="s">
        <v>271</v>
      </c>
      <c r="C21" s="90"/>
      <c r="D21" s="76">
        <f>投入係数表!R21</f>
        <v>5.8172133445472387E-3</v>
      </c>
      <c r="E21" s="77">
        <f t="shared" si="0"/>
        <v>0.58172133445472385</v>
      </c>
      <c r="F21" s="76">
        <f>分析係数表!C24</f>
        <v>0.19862660944206012</v>
      </c>
      <c r="G21" s="77">
        <f t="shared" si="1"/>
        <v>0.11554533630285246</v>
      </c>
      <c r="H21" s="77">
        <v>0.12039441051271589</v>
      </c>
      <c r="I21" s="77">
        <f t="shared" si="2"/>
        <v>0.12039441051271589</v>
      </c>
      <c r="J21" s="76">
        <f>分析係数表!G24</f>
        <v>0.20794148380355276</v>
      </c>
      <c r="K21" s="78">
        <f t="shared" si="3"/>
        <v>2.5034992363668195E-2</v>
      </c>
      <c r="L21" s="79"/>
      <c r="M21" s="80"/>
      <c r="N21" s="81">
        <f>分析係数表!H24</f>
        <v>3.2549690777937607E-4</v>
      </c>
      <c r="O21" s="82">
        <f t="shared" si="4"/>
        <v>4.968118372274258E-3</v>
      </c>
      <c r="P21" s="76">
        <f>分析係数表!C24</f>
        <v>0.19862660944206012</v>
      </c>
      <c r="Q21" s="82">
        <f t="shared" si="5"/>
        <v>9.8680050759164246E-4</v>
      </c>
      <c r="R21" s="83">
        <v>3.8477666941693035E-3</v>
      </c>
      <c r="S21" s="84">
        <f t="shared" si="6"/>
        <v>0.1242421772068852</v>
      </c>
      <c r="T21" s="85">
        <f>分析係数表!F24</f>
        <v>0.39132706374085685</v>
      </c>
      <c r="U21" s="86">
        <f t="shared" si="7"/>
        <v>4.8619326399141599E-2</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投入係数表!R22</f>
        <v>9.8822539949537432E-3</v>
      </c>
      <c r="E22" s="77">
        <f t="shared" si="0"/>
        <v>0.98822539949537436</v>
      </c>
      <c r="F22" s="76">
        <f>分析係数表!C25</f>
        <v>0.10815402038505095</v>
      </c>
      <c r="G22" s="77">
        <f t="shared" si="1"/>
        <v>0.10688055000204784</v>
      </c>
      <c r="H22" s="77">
        <v>0.12915780015177894</v>
      </c>
      <c r="I22" s="77">
        <f t="shared" si="2"/>
        <v>0.12915780015177894</v>
      </c>
      <c r="J22" s="76">
        <f>分析係数表!G25</f>
        <v>0.19693726937269374</v>
      </c>
      <c r="K22" s="78">
        <f t="shared" si="3"/>
        <v>2.5435984480075433E-2</v>
      </c>
      <c r="L22" s="79"/>
      <c r="M22" s="80"/>
      <c r="N22" s="81">
        <f>分析係数表!H25</f>
        <v>5.1029515219605417E-4</v>
      </c>
      <c r="O22" s="82">
        <f t="shared" si="4"/>
        <v>7.7887275126622257E-3</v>
      </c>
      <c r="P22" s="76">
        <f>分析係数表!C25</f>
        <v>0.10815402038505095</v>
      </c>
      <c r="Q22" s="82">
        <f t="shared" si="5"/>
        <v>8.4238219417807751E-4</v>
      </c>
      <c r="R22" s="83">
        <v>7.1251313953071965E-3</v>
      </c>
      <c r="S22" s="84">
        <f t="shared" si="6"/>
        <v>0.13628293154708615</v>
      </c>
      <c r="T22" s="85">
        <f>分析係数表!F25</f>
        <v>0.3500369003690037</v>
      </c>
      <c r="U22" s="86">
        <f t="shared" si="7"/>
        <v>4.7704054931943143E-2</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投入係数表!R23</f>
        <v>2.3689374824782731E-2</v>
      </c>
      <c r="E23" s="77">
        <f t="shared" si="0"/>
        <v>2.3689374824782732</v>
      </c>
      <c r="F23" s="76">
        <f>分析係数表!C26</f>
        <v>0.27743634767339775</v>
      </c>
      <c r="G23" s="77">
        <f t="shared" si="1"/>
        <v>0.65722936300538581</v>
      </c>
      <c r="H23" s="77">
        <v>0.68817096691986035</v>
      </c>
      <c r="I23" s="77">
        <f t="shared" si="2"/>
        <v>0.68817096691986035</v>
      </c>
      <c r="J23" s="76">
        <f>分析係数表!G26</f>
        <v>0.19644944793245292</v>
      </c>
      <c r="K23" s="78">
        <f t="shared" si="3"/>
        <v>0.13519080653454887</v>
      </c>
      <c r="L23" s="79"/>
      <c r="M23" s="80"/>
      <c r="N23" s="81">
        <f>分析係数表!H26</f>
        <v>1.0285702285828285E-2</v>
      </c>
      <c r="O23" s="82">
        <f t="shared" si="4"/>
        <v>0.15699254056386658</v>
      </c>
      <c r="P23" s="76">
        <f>分析係数表!C26</f>
        <v>0.27743634767339775</v>
      </c>
      <c r="Q23" s="82">
        <f t="shared" si="5"/>
        <v>4.355543706600689E-2</v>
      </c>
      <c r="R23" s="83">
        <v>4.763058986218717E-2</v>
      </c>
      <c r="S23" s="84">
        <f t="shared" si="6"/>
        <v>0.73580155678204751</v>
      </c>
      <c r="T23" s="85">
        <f>分析係数表!F26</f>
        <v>0.33444468499675256</v>
      </c>
      <c r="U23" s="86">
        <f t="shared" si="7"/>
        <v>0.24608491987809203</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投入係数表!R24</f>
        <v>1.8689842070834502E-4</v>
      </c>
      <c r="E24" s="77">
        <f t="shared" si="0"/>
        <v>1.8689842070834503E-2</v>
      </c>
      <c r="F24" s="76">
        <f>分析係数表!C27</f>
        <v>0.68206432556613061</v>
      </c>
      <c r="G24" s="77">
        <f t="shared" si="1"/>
        <v>1.274767452698123E-2</v>
      </c>
      <c r="H24" s="77">
        <v>1.5632718367621409E-2</v>
      </c>
      <c r="I24" s="77">
        <f t="shared" si="2"/>
        <v>1.5632718367621409E-2</v>
      </c>
      <c r="J24" s="76">
        <f>分析係数表!G27</f>
        <v>0.17097786061735692</v>
      </c>
      <c r="K24" s="78">
        <f t="shared" si="3"/>
        <v>2.672848742129569E-3</v>
      </c>
      <c r="L24" s="79"/>
      <c r="M24" s="80"/>
      <c r="N24" s="81">
        <f>分析係数表!H27</f>
        <v>1.1068994844548976E-2</v>
      </c>
      <c r="O24" s="82">
        <f t="shared" si="4"/>
        <v>0.16894807703392012</v>
      </c>
      <c r="P24" s="76">
        <f>分析係数表!C27</f>
        <v>0.68206432556613061</v>
      </c>
      <c r="Q24" s="82">
        <f t="shared" si="5"/>
        <v>0.1152334562178354</v>
      </c>
      <c r="R24" s="83">
        <v>0.11871470705535749</v>
      </c>
      <c r="S24" s="84">
        <f t="shared" si="6"/>
        <v>0.13434742542297889</v>
      </c>
      <c r="T24" s="85">
        <f>分析係数表!F27</f>
        <v>0.32177115061144701</v>
      </c>
      <c r="U24" s="86">
        <f t="shared" si="7"/>
        <v>4.322912566003749E-2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投入係数表!R25</f>
        <v>5.3733295953649189E-4</v>
      </c>
      <c r="E25" s="77">
        <f t="shared" si="0"/>
        <v>5.3733295953649188E-2</v>
      </c>
      <c r="F25" s="76">
        <f>分析係数表!C28</f>
        <v>0.14118101348541556</v>
      </c>
      <c r="G25" s="77">
        <f t="shared" si="1"/>
        <v>7.5861211806479718E-3</v>
      </c>
      <c r="H25" s="77">
        <v>1.8928722445651035E-2</v>
      </c>
      <c r="I25" s="77">
        <f t="shared" si="2"/>
        <v>1.8928722445651035E-2</v>
      </c>
      <c r="J25" s="76">
        <f>分析係数表!G28</f>
        <v>0.12484707609493516</v>
      </c>
      <c r="K25" s="78">
        <f t="shared" si="3"/>
        <v>2.363195651552102E-3</v>
      </c>
      <c r="L25" s="79"/>
      <c r="M25" s="80"/>
      <c r="N25" s="81">
        <f>分析係数表!H28</f>
        <v>2.043280588834406E-2</v>
      </c>
      <c r="O25" s="82">
        <f t="shared" si="4"/>
        <v>0.31186962427244214</v>
      </c>
      <c r="P25" s="76">
        <f>分析係数表!C28</f>
        <v>0.14118101348541556</v>
      </c>
      <c r="Q25" s="82">
        <f t="shared" si="5"/>
        <v>4.4030069630099138E-2</v>
      </c>
      <c r="R25" s="83">
        <v>5.0580223041132688E-2</v>
      </c>
      <c r="S25" s="84">
        <f t="shared" si="6"/>
        <v>6.9508945486783727E-2</v>
      </c>
      <c r="T25" s="85">
        <f>分析係数表!F28</f>
        <v>0.21311475409836064</v>
      </c>
      <c r="U25" s="86">
        <f t="shared" si="7"/>
        <v>1.4813381825052268E-2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投入係数表!R26</f>
        <v>3.1305485468647791E-3</v>
      </c>
      <c r="E26" s="77">
        <f t="shared" si="0"/>
        <v>0.31305485468647792</v>
      </c>
      <c r="F26" s="76">
        <f>分析係数表!C29</f>
        <v>0.16227976317854342</v>
      </c>
      <c r="G26" s="77">
        <f t="shared" si="1"/>
        <v>5.0802467680414964E-2</v>
      </c>
      <c r="H26" s="77">
        <v>6.6115214642745321E-2</v>
      </c>
      <c r="I26" s="77">
        <f t="shared" si="2"/>
        <v>6.6115214642745321E-2</v>
      </c>
      <c r="J26" s="76">
        <f>分析係数表!G29</f>
        <v>0.26081698468153725</v>
      </c>
      <c r="K26" s="78">
        <f t="shared" si="3"/>
        <v>1.7243970924693455E-2</v>
      </c>
      <c r="L26" s="79"/>
      <c r="M26" s="80"/>
      <c r="N26" s="81">
        <f>分析係数表!H29</f>
        <v>1.0220602904272409E-2</v>
      </c>
      <c r="O26" s="82">
        <f t="shared" si="4"/>
        <v>0.15599891688941173</v>
      </c>
      <c r="P26" s="76">
        <f>分析係数表!C29</f>
        <v>0.16227976317854342</v>
      </c>
      <c r="Q26" s="82">
        <f t="shared" si="5"/>
        <v>2.5315467288923012E-2</v>
      </c>
      <c r="R26" s="83">
        <v>3.3401330069222183E-2</v>
      </c>
      <c r="S26" s="84">
        <f t="shared" si="6"/>
        <v>9.9516544711967497E-2</v>
      </c>
      <c r="T26" s="85">
        <f>分析係数表!F29</f>
        <v>0.4334856221445848</v>
      </c>
      <c r="U26" s="86">
        <f t="shared" si="7"/>
        <v>4.313899129814662E-2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投入係数表!R27</f>
        <v>1.6820857863751051E-3</v>
      </c>
      <c r="E27" s="77">
        <f t="shared" si="0"/>
        <v>0.16820857863751051</v>
      </c>
      <c r="F27" s="76">
        <f>分析係数表!C30</f>
        <v>1</v>
      </c>
      <c r="G27" s="77">
        <f t="shared" si="1"/>
        <v>0.16820857863751051</v>
      </c>
      <c r="H27" s="77">
        <v>0.20981804674998078</v>
      </c>
      <c r="I27" s="77">
        <f t="shared" si="2"/>
        <v>0.20981804674998078</v>
      </c>
      <c r="J27" s="76">
        <f>分析係数表!G30</f>
        <v>0.34448439248553536</v>
      </c>
      <c r="K27" s="78">
        <f t="shared" si="3"/>
        <v>7.2279042367168783E-2</v>
      </c>
      <c r="L27" s="79"/>
      <c r="M27" s="80"/>
      <c r="N27" s="81">
        <f>分析係数表!H30</f>
        <v>0</v>
      </c>
      <c r="O27" s="82">
        <f t="shared" si="4"/>
        <v>0</v>
      </c>
      <c r="P27" s="76">
        <f>分析係数表!C30</f>
        <v>1</v>
      </c>
      <c r="Q27" s="82">
        <f t="shared" si="5"/>
        <v>0</v>
      </c>
      <c r="R27" s="83">
        <v>4.0953633836701746E-2</v>
      </c>
      <c r="S27" s="84">
        <f t="shared" si="6"/>
        <v>0.25077168058668253</v>
      </c>
      <c r="T27" s="85">
        <f>分析係数表!F30</f>
        <v>0.44001047643991525</v>
      </c>
      <c r="U27" s="86">
        <f t="shared" si="7"/>
        <v>0.11034216665258442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投入係数表!R28</f>
        <v>1.0886833006261098E-2</v>
      </c>
      <c r="E28" s="77">
        <f t="shared" si="0"/>
        <v>1.0886833006261099</v>
      </c>
      <c r="F28" s="76">
        <f>分析係数表!C31</f>
        <v>6.2020555045463999E-2</v>
      </c>
      <c r="G28" s="77">
        <f t="shared" si="1"/>
        <v>6.752074257355907E-2</v>
      </c>
      <c r="H28" s="77">
        <v>8.7871050335499176E-2</v>
      </c>
      <c r="I28" s="77">
        <f t="shared" si="2"/>
        <v>8.7871050335499176E-2</v>
      </c>
      <c r="J28" s="76">
        <f>分析係数表!G31</f>
        <v>7.0817490494296573E-2</v>
      </c>
      <c r="K28" s="78">
        <f t="shared" si="3"/>
        <v>6.2228072718580685E-3</v>
      </c>
      <c r="L28" s="79"/>
      <c r="M28" s="80"/>
      <c r="N28" s="81">
        <f>分析係数表!H31</f>
        <v>2.2278688352460652E-2</v>
      </c>
      <c r="O28" s="82">
        <f t="shared" si="4"/>
        <v>0.34004366329972652</v>
      </c>
      <c r="P28" s="76">
        <f>分析係数表!C31</f>
        <v>6.2020555045463999E-2</v>
      </c>
      <c r="Q28" s="82">
        <f t="shared" si="5"/>
        <v>2.1089696737541914E-2</v>
      </c>
      <c r="R28" s="83">
        <v>2.8358657922056406E-2</v>
      </c>
      <c r="S28" s="84">
        <f t="shared" si="6"/>
        <v>0.11622970825755558</v>
      </c>
      <c r="T28" s="85">
        <f>分析係数表!F31</f>
        <v>0.3450570342205323</v>
      </c>
      <c r="U28" s="86">
        <f t="shared" si="7"/>
        <v>4.0105878419669838E-2</v>
      </c>
      <c r="V28" s="87">
        <f>分析係数表!D31</f>
        <v>0</v>
      </c>
      <c r="W28" s="167">
        <f t="shared" si="8"/>
        <v>0</v>
      </c>
      <c r="X28" s="76">
        <f>分析係数表!E31</f>
        <v>0</v>
      </c>
      <c r="Y28" s="166">
        <f t="shared" si="9"/>
        <v>0</v>
      </c>
    </row>
    <row r="29" spans="1:25" x14ac:dyDescent="0.2">
      <c r="A29" s="6" t="s">
        <v>17</v>
      </c>
      <c r="B29" s="5" t="s">
        <v>273</v>
      </c>
      <c r="C29" s="90"/>
      <c r="D29" s="76">
        <f>投入係数表!R29</f>
        <v>5.3733295953649189E-4</v>
      </c>
      <c r="E29" s="77">
        <f t="shared" si="0"/>
        <v>5.3733295953649188E-2</v>
      </c>
      <c r="F29" s="76">
        <f>分析係数表!C32</f>
        <v>0.51031613976705492</v>
      </c>
      <c r="G29" s="77">
        <f t="shared" si="1"/>
        <v>2.7420968168026964E-2</v>
      </c>
      <c r="H29" s="77">
        <v>3.6465522888474898E-2</v>
      </c>
      <c r="I29" s="77">
        <f t="shared" si="2"/>
        <v>3.6465522888474898E-2</v>
      </c>
      <c r="J29" s="76">
        <f>分析係数表!G32</f>
        <v>0.13989637305699482</v>
      </c>
      <c r="K29" s="78">
        <f t="shared" si="3"/>
        <v>5.1013943937244675E-3</v>
      </c>
      <c r="L29" s="79"/>
      <c r="M29" s="80"/>
      <c r="N29" s="81">
        <f>分析係数表!H32</f>
        <v>6.3083400707693279E-3</v>
      </c>
      <c r="O29" s="82">
        <f t="shared" si="4"/>
        <v>9.6285339292334668E-2</v>
      </c>
      <c r="P29" s="76">
        <f>分析係数表!C32</f>
        <v>0.51031613976705492</v>
      </c>
      <c r="Q29" s="82">
        <f t="shared" si="5"/>
        <v>4.9135962663825361E-2</v>
      </c>
      <c r="R29" s="83">
        <v>6.3973117873897173E-2</v>
      </c>
      <c r="S29" s="84">
        <f t="shared" si="6"/>
        <v>0.10043864076237208</v>
      </c>
      <c r="T29" s="85">
        <f>分析係数表!F32</f>
        <v>0.48186528497409326</v>
      </c>
      <c r="U29" s="86">
        <f t="shared" si="7"/>
        <v>4.8397894253371002E-2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投入係数表!R30</f>
        <v>2.3362302588543127E-5</v>
      </c>
      <c r="E30" s="77">
        <f t="shared" si="0"/>
        <v>2.3362302588543129E-3</v>
      </c>
      <c r="F30" s="76">
        <f>分析係数表!C33</f>
        <v>0.64380825565912114</v>
      </c>
      <c r="G30" s="77">
        <f t="shared" si="1"/>
        <v>1.5040843277710522E-3</v>
      </c>
      <c r="H30" s="77">
        <v>9.5818910030004128E-3</v>
      </c>
      <c r="I30" s="77">
        <f t="shared" si="2"/>
        <v>9.5818910030004128E-3</v>
      </c>
      <c r="J30" s="76">
        <f>分析係数表!G33</f>
        <v>0.50735483870967746</v>
      </c>
      <c r="K30" s="78">
        <f t="shared" si="3"/>
        <v>4.8614187643609844E-3</v>
      </c>
      <c r="L30" s="79"/>
      <c r="M30" s="80"/>
      <c r="N30" s="81">
        <f>分析係数表!H33</f>
        <v>9.5549092283623302E-4</v>
      </c>
      <c r="O30" s="82">
        <f t="shared" si="4"/>
        <v>1.4583831350869597E-2</v>
      </c>
      <c r="P30" s="76">
        <f>分析係数表!C33</f>
        <v>0.64380825565912114</v>
      </c>
      <c r="Q30" s="82">
        <f t="shared" si="5"/>
        <v>9.3891910228301595E-3</v>
      </c>
      <c r="R30" s="83">
        <v>2.8729581705991769E-2</v>
      </c>
      <c r="S30" s="84">
        <f t="shared" si="6"/>
        <v>3.8311472708992184E-2</v>
      </c>
      <c r="T30" s="85">
        <f>分析係数表!F33</f>
        <v>0.64387096774193553</v>
      </c>
      <c r="U30" s="86">
        <f t="shared" si="7"/>
        <v>2.4667645008757549E-2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投入係数表!R31</f>
        <v>4.1491449397252592E-2</v>
      </c>
      <c r="E31" s="77">
        <f t="shared" si="0"/>
        <v>4.1491449397252591</v>
      </c>
      <c r="F31" s="76">
        <f>分析係数表!C34</f>
        <v>0.4497281074016104</v>
      </c>
      <c r="G31" s="77">
        <f t="shared" si="1"/>
        <v>1.8659871010776097</v>
      </c>
      <c r="H31" s="77">
        <v>2.0293796997849003</v>
      </c>
      <c r="I31" s="77">
        <f t="shared" si="2"/>
        <v>2.0293796997849003</v>
      </c>
      <c r="J31" s="76">
        <f>分析係数表!G34</f>
        <v>0.42484737951445389</v>
      </c>
      <c r="K31" s="78">
        <f t="shared" si="3"/>
        <v>0.86217664749344403</v>
      </c>
      <c r="L31" s="79"/>
      <c r="M31" s="80"/>
      <c r="N31" s="81">
        <f>分析係数表!H34</f>
        <v>0.15783450057224457</v>
      </c>
      <c r="O31" s="82">
        <f t="shared" si="4"/>
        <v>2.4090566249040859</v>
      </c>
      <c r="P31" s="76">
        <f>分析係数表!C34</f>
        <v>0.4497281074016104</v>
      </c>
      <c r="Q31" s="82">
        <f t="shared" si="5"/>
        <v>1.0834204765414257</v>
      </c>
      <c r="R31" s="83">
        <v>1.184524239024932</v>
      </c>
      <c r="S31" s="84">
        <f t="shared" si="6"/>
        <v>3.2139039388098323</v>
      </c>
      <c r="T31" s="85">
        <f>分析係数表!F34</f>
        <v>0.69859228761453362</v>
      </c>
      <c r="U31" s="86">
        <f t="shared" si="7"/>
        <v>2.2452085047865209</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投入係数表!R32</f>
        <v>6.4713578170264461E-3</v>
      </c>
      <c r="E32" s="77">
        <f t="shared" si="0"/>
        <v>0.64713578170264463</v>
      </c>
      <c r="F32" s="76">
        <f>分析係数表!C35</f>
        <v>0.49909685188370889</v>
      </c>
      <c r="G32" s="77">
        <f t="shared" si="1"/>
        <v>0.32298343138909302</v>
      </c>
      <c r="H32" s="77">
        <v>0.39429265895072901</v>
      </c>
      <c r="I32" s="77">
        <f t="shared" si="2"/>
        <v>0.39429265895072901</v>
      </c>
      <c r="J32" s="76">
        <f>分析係数表!G35</f>
        <v>0.31379756038452217</v>
      </c>
      <c r="K32" s="78">
        <f t="shared" si="3"/>
        <v>0.12372807445626519</v>
      </c>
      <c r="L32" s="79"/>
      <c r="M32" s="80"/>
      <c r="N32" s="81">
        <f>分析係数表!H35</f>
        <v>5.9221537395394742E-2</v>
      </c>
      <c r="O32" s="82">
        <f t="shared" si="4"/>
        <v>0.9039090723645572</v>
      </c>
      <c r="P32" s="76">
        <f>分析係数表!C35</f>
        <v>0.49909685188370889</v>
      </c>
      <c r="Q32" s="82">
        <f t="shared" si="5"/>
        <v>0.45113817240627413</v>
      </c>
      <c r="R32" s="83">
        <v>0.59453035396330411</v>
      </c>
      <c r="S32" s="84">
        <f t="shared" si="6"/>
        <v>0.98882301291403318</v>
      </c>
      <c r="T32" s="85">
        <f>分析係数表!F35</f>
        <v>0.64201470231844249</v>
      </c>
      <c r="U32" s="86">
        <f t="shared" si="7"/>
        <v>0.63483891228162848</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投入係数表!R33</f>
        <v>1.658723483786562E-3</v>
      </c>
      <c r="E33" s="77">
        <f t="shared" si="0"/>
        <v>0.16587234837865619</v>
      </c>
      <c r="F33" s="76">
        <f>分析係数表!C36</f>
        <v>0.87819146249052793</v>
      </c>
      <c r="G33" s="77">
        <f t="shared" si="1"/>
        <v>0.14566768020939044</v>
      </c>
      <c r="H33" s="77">
        <v>0.23767626987968266</v>
      </c>
      <c r="I33" s="77">
        <f t="shared" si="2"/>
        <v>0.23767626987968266</v>
      </c>
      <c r="J33" s="76">
        <f>分析係数表!G36</f>
        <v>4.4874661895938493E-2</v>
      </c>
      <c r="K33" s="78">
        <f t="shared" si="3"/>
        <v>1.066564225153859E-2</v>
      </c>
      <c r="L33" s="79"/>
      <c r="M33" s="80"/>
      <c r="N33" s="81">
        <f>分析係数表!H36</f>
        <v>0.18774661640714413</v>
      </c>
      <c r="O33" s="82">
        <f t="shared" si="4"/>
        <v>2.8656106771277923</v>
      </c>
      <c r="P33" s="76">
        <f>分析係数表!C36</f>
        <v>0.87819146249052793</v>
      </c>
      <c r="Q33" s="82">
        <f t="shared" si="5"/>
        <v>2.5165548314753279</v>
      </c>
      <c r="R33" s="83">
        <v>2.6377550720801919</v>
      </c>
      <c r="S33" s="84">
        <f t="shared" si="6"/>
        <v>2.8754313419598745</v>
      </c>
      <c r="T33" s="85">
        <f>分析係数表!F36</f>
        <v>0.85371541754520475</v>
      </c>
      <c r="U33" s="86">
        <f t="shared" si="7"/>
        <v>2.4548000687238427</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投入係数表!R34</f>
        <v>1.3713671619474815E-2</v>
      </c>
      <c r="E34" s="77">
        <f t="shared" si="0"/>
        <v>1.3713671619474814</v>
      </c>
      <c r="F34" s="76">
        <f>分析係数表!C37</f>
        <v>0.51844868831853386</v>
      </c>
      <c r="G34" s="77">
        <f t="shared" si="1"/>
        <v>0.71098350631478213</v>
      </c>
      <c r="H34" s="77">
        <v>0.86826794918522066</v>
      </c>
      <c r="I34" s="77">
        <f t="shared" si="2"/>
        <v>0.86826794918522066</v>
      </c>
      <c r="J34" s="76">
        <f>分析係数表!G37</f>
        <v>0.40787398349003462</v>
      </c>
      <c r="K34" s="78">
        <f t="shared" si="3"/>
        <v>0.35414390717089889</v>
      </c>
      <c r="L34" s="79"/>
      <c r="M34" s="80"/>
      <c r="N34" s="81">
        <f>分析係数表!H37</f>
        <v>4.7856445363769047E-2</v>
      </c>
      <c r="O34" s="82">
        <f t="shared" si="4"/>
        <v>0.73044161023069731</v>
      </c>
      <c r="P34" s="76">
        <f>分析係数表!C37</f>
        <v>0.51844868831853386</v>
      </c>
      <c r="Q34" s="82">
        <f t="shared" si="5"/>
        <v>0.37869649471738276</v>
      </c>
      <c r="R34" s="83">
        <v>0.45737553349245896</v>
      </c>
      <c r="S34" s="84">
        <f t="shared" si="6"/>
        <v>1.3256434826776795</v>
      </c>
      <c r="T34" s="85">
        <f>分析係数表!F37</f>
        <v>0.62993916303078723</v>
      </c>
      <c r="U34" s="86">
        <f t="shared" si="7"/>
        <v>0.83507474595519537</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投入係数表!R35</f>
        <v>9.7187178768339405E-3</v>
      </c>
      <c r="E35" s="77">
        <f t="shared" si="0"/>
        <v>0.971871787683394</v>
      </c>
      <c r="F35" s="76">
        <f>分析係数表!C38</f>
        <v>4.0466683025854988E-2</v>
      </c>
      <c r="G35" s="77">
        <f t="shared" si="1"/>
        <v>3.9328427573954945E-2</v>
      </c>
      <c r="H35" s="77">
        <v>4.7219193712285119E-2</v>
      </c>
      <c r="I35" s="77">
        <f t="shared" si="2"/>
        <v>4.7219193712285119E-2</v>
      </c>
      <c r="J35" s="76">
        <f>分析係数表!G38</f>
        <v>0.23169218038891187</v>
      </c>
      <c r="K35" s="78">
        <f t="shared" si="3"/>
        <v>1.0940317947405737E-2</v>
      </c>
      <c r="L35" s="79"/>
      <c r="M35" s="80"/>
      <c r="N35" s="81">
        <f>分析係数表!H38</f>
        <v>4.3698484864393788E-2</v>
      </c>
      <c r="O35" s="82">
        <f t="shared" si="4"/>
        <v>0.66697790457196804</v>
      </c>
      <c r="P35" s="76">
        <f>分析係数表!C38</f>
        <v>4.0466683025854988E-2</v>
      </c>
      <c r="Q35" s="82">
        <f t="shared" si="5"/>
        <v>2.6990383449562786E-2</v>
      </c>
      <c r="R35" s="83">
        <v>3.3543023288873298E-2</v>
      </c>
      <c r="S35" s="84">
        <f t="shared" si="6"/>
        <v>8.0762217001158418E-2</v>
      </c>
      <c r="T35" s="85">
        <f>分析係数表!F38</f>
        <v>0.47745138601572196</v>
      </c>
      <c r="U35" s="86">
        <f t="shared" si="7"/>
        <v>3.8560032444905593E-2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投入係数表!R36</f>
        <v>0</v>
      </c>
      <c r="E36" s="77">
        <f t="shared" si="0"/>
        <v>0</v>
      </c>
      <c r="F36" s="76">
        <f>分析係数表!C39</f>
        <v>1</v>
      </c>
      <c r="G36" s="77">
        <f t="shared" si="1"/>
        <v>0</v>
      </c>
      <c r="H36" s="77">
        <v>2.8228051639907936E-2</v>
      </c>
      <c r="I36" s="77">
        <f t="shared" si="2"/>
        <v>2.8228051639907936E-2</v>
      </c>
      <c r="J36" s="76">
        <f>分析係数表!G39</f>
        <v>0.35155763393872286</v>
      </c>
      <c r="K36" s="78">
        <f t="shared" si="3"/>
        <v>9.9237870452261196E-3</v>
      </c>
      <c r="L36" s="79"/>
      <c r="M36" s="80"/>
      <c r="N36" s="81">
        <f>分析係数表!H39</f>
        <v>3.8093638110437951E-3</v>
      </c>
      <c r="O36" s="82">
        <f t="shared" si="4"/>
        <v>5.8143011143906485E-2</v>
      </c>
      <c r="P36" s="76">
        <f>分析係数表!C39</f>
        <v>1</v>
      </c>
      <c r="Q36" s="82">
        <f t="shared" si="5"/>
        <v>5.8143011143906485E-2</v>
      </c>
      <c r="R36" s="83">
        <v>7.2506471776599912E-2</v>
      </c>
      <c r="S36" s="84">
        <f t="shared" si="6"/>
        <v>0.10073452341650785</v>
      </c>
      <c r="T36" s="85">
        <f>分析係数表!F39</f>
        <v>0.70231445322154884</v>
      </c>
      <c r="U36" s="86">
        <f t="shared" si="7"/>
        <v>7.0747311733798016E-2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投入係数表!R37</f>
        <v>7.0086907765629382E-5</v>
      </c>
      <c r="E37" s="77">
        <f t="shared" si="0"/>
        <v>7.0086907765629378E-3</v>
      </c>
      <c r="F37" s="76">
        <f>分析係数表!C40</f>
        <v>0.93645125291670894</v>
      </c>
      <c r="G37" s="77">
        <f t="shared" si="1"/>
        <v>6.5632972590181447E-3</v>
      </c>
      <c r="H37" s="77">
        <v>8.5473333282149924E-3</v>
      </c>
      <c r="I37" s="77">
        <f t="shared" si="2"/>
        <v>8.5473333282149924E-3</v>
      </c>
      <c r="J37" s="76">
        <f>分析係数表!G40</f>
        <v>0.5322000781555295</v>
      </c>
      <c r="K37" s="78">
        <f t="shared" si="3"/>
        <v>4.5488914652973807E-3</v>
      </c>
      <c r="L37" s="79"/>
      <c r="M37" s="80"/>
      <c r="N37" s="81">
        <f>分析係数表!H40</f>
        <v>3.4185575237035248E-2</v>
      </c>
      <c r="O37" s="82">
        <f t="shared" si="4"/>
        <v>0.52178063859517843</v>
      </c>
      <c r="P37" s="76">
        <f>分析係数表!C40</f>
        <v>0.93645125291670894</v>
      </c>
      <c r="Q37" s="82">
        <f t="shared" si="5"/>
        <v>0.48862213276013533</v>
      </c>
      <c r="R37" s="83">
        <v>0.48945230350498309</v>
      </c>
      <c r="S37" s="84">
        <f t="shared" si="6"/>
        <v>0.49799963683319809</v>
      </c>
      <c r="T37" s="85">
        <f>分析係数表!F40</f>
        <v>0.72698319656115673</v>
      </c>
      <c r="U37" s="86">
        <f t="shared" si="7"/>
        <v>0.36203736787129354</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投入係数表!R38</f>
        <v>0</v>
      </c>
      <c r="E38" s="77">
        <f t="shared" si="0"/>
        <v>0</v>
      </c>
      <c r="F38" s="76">
        <f>分析係数表!C41</f>
        <v>0.75829086289227354</v>
      </c>
      <c r="G38" s="77">
        <f t="shared" si="1"/>
        <v>0</v>
      </c>
      <c r="H38" s="77">
        <v>1.7548830546915079E-3</v>
      </c>
      <c r="I38" s="77">
        <f t="shared" si="2"/>
        <v>1.7548830546915079E-3</v>
      </c>
      <c r="J38" s="76">
        <f>分析係数表!G41</f>
        <v>0.44682169065091015</v>
      </c>
      <c r="K38" s="78">
        <f t="shared" si="3"/>
        <v>7.8411981339189312E-4</v>
      </c>
      <c r="L38" s="79"/>
      <c r="M38" s="80"/>
      <c r="N38" s="81">
        <f>分析係数表!H41</f>
        <v>5.4536481903421918E-2</v>
      </c>
      <c r="O38" s="82">
        <f t="shared" si="4"/>
        <v>0.83240022018040327</v>
      </c>
      <c r="P38" s="76">
        <f>分析係数表!C41</f>
        <v>0.75829086289227354</v>
      </c>
      <c r="Q38" s="82">
        <f t="shared" si="5"/>
        <v>0.63120148123231645</v>
      </c>
      <c r="R38" s="83">
        <v>0.64221979325801126</v>
      </c>
      <c r="S38" s="84">
        <f t="shared" si="6"/>
        <v>0.64397467631270278</v>
      </c>
      <c r="T38" s="85">
        <f>分析係数表!F41</f>
        <v>0.55047809650878365</v>
      </c>
      <c r="U38" s="86">
        <f t="shared" si="7"/>
        <v>0.35449395401647671</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投入係数表!R39</f>
        <v>1.658723483786562E-3</v>
      </c>
      <c r="E39" s="77">
        <f>$C$20*D39</f>
        <v>0.16587234837865619</v>
      </c>
      <c r="F39" s="76">
        <f>分析係数表!C42</f>
        <v>0.17334729285073291</v>
      </c>
      <c r="G39" s="77">
        <f>E39*F39</f>
        <v>2.8753522550233709E-2</v>
      </c>
      <c r="H39" s="77">
        <v>3.0610994730803878E-2</v>
      </c>
      <c r="I39" s="77">
        <f>C39+H39</f>
        <v>3.0610994730803878E-2</v>
      </c>
      <c r="J39" s="76">
        <f>分析係数表!G42</f>
        <v>0.48544520547945208</v>
      </c>
      <c r="K39" s="78">
        <f>I39*J39</f>
        <v>1.4859960627025513E-2</v>
      </c>
      <c r="L39" s="79"/>
      <c r="M39" s="80"/>
      <c r="N39" s="81">
        <f>分析係数表!H42</f>
        <v>1.188798706412289E-2</v>
      </c>
      <c r="O39" s="82">
        <f t="shared" si="4"/>
        <v>0.18144850390609404</v>
      </c>
      <c r="P39" s="76">
        <f>分析係数表!C42</f>
        <v>0.17334729285073291</v>
      </c>
      <c r="Q39" s="82">
        <f>O39*P39</f>
        <v>3.1453606943937042E-2</v>
      </c>
      <c r="R39" s="83">
        <v>3.305311066038405E-2</v>
      </c>
      <c r="S39" s="84">
        <f>I39+R39</f>
        <v>6.3664105391187928E-2</v>
      </c>
      <c r="T39" s="85">
        <f>分析係数表!F42</f>
        <v>0.55565068493150682</v>
      </c>
      <c r="U39" s="86">
        <f>S39*T39</f>
        <v>3.537500376616521E-2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投入係数表!R40</f>
        <v>3.100177553499673E-2</v>
      </c>
      <c r="E40" s="77">
        <f>$C$20*D40</f>
        <v>3.1001775534996732</v>
      </c>
      <c r="F40" s="76">
        <f>分析係数表!C43</f>
        <v>0.30653454239506406</v>
      </c>
      <c r="G40" s="77">
        <f>E40*F40</f>
        <v>0.95031150770547157</v>
      </c>
      <c r="H40" s="77">
        <v>1.1440320791201462</v>
      </c>
      <c r="I40" s="77">
        <f>C40+H40</f>
        <v>1.1440320791201462</v>
      </c>
      <c r="J40" s="76">
        <f>分析係数表!G43</f>
        <v>0.32328917028178372</v>
      </c>
      <c r="K40" s="78">
        <f>I40*J40</f>
        <v>0.36985318163449599</v>
      </c>
      <c r="L40" s="79"/>
      <c r="M40" s="80"/>
      <c r="N40" s="81">
        <f>分析係数表!H43</f>
        <v>3.3255284074801286E-2</v>
      </c>
      <c r="O40" s="82">
        <f t="shared" si="4"/>
        <v>0.5075814357634526</v>
      </c>
      <c r="P40" s="76">
        <f>分析係数表!C43</f>
        <v>0.30653454239506406</v>
      </c>
      <c r="Q40" s="82">
        <f>O40*P40</f>
        <v>0.15559124313997955</v>
      </c>
      <c r="R40" s="83">
        <v>0.2938710935856696</v>
      </c>
      <c r="S40" s="84">
        <f>I40+R40</f>
        <v>1.4379031727058158</v>
      </c>
      <c r="T40" s="85">
        <f>分析係数表!F43</f>
        <v>0.5899871028256537</v>
      </c>
      <c r="U40" s="86">
        <f>S40*T40</f>
        <v>0.84834432700851981</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投入係数表!R41</f>
        <v>1.4017381553125876E-4</v>
      </c>
      <c r="E41" s="77">
        <f>$C$20*D41</f>
        <v>1.4017381553125876E-2</v>
      </c>
      <c r="F41" s="76">
        <f>分析係数表!C44</f>
        <v>0.56999532308435041</v>
      </c>
      <c r="G41" s="77">
        <f>E41*F41</f>
        <v>7.9898419271705965E-3</v>
      </c>
      <c r="H41" s="77">
        <v>1.0978424242830975E-2</v>
      </c>
      <c r="I41" s="77">
        <f>C41+H41</f>
        <v>1.0978424242830975E-2</v>
      </c>
      <c r="J41" s="76">
        <f>分析係数表!G44</f>
        <v>0.26801390783179974</v>
      </c>
      <c r="K41" s="78">
        <f>I41*J41</f>
        <v>2.9423703831564967E-3</v>
      </c>
      <c r="L41" s="79"/>
      <c r="M41" s="80"/>
      <c r="N41" s="81">
        <f>分析係数表!H44</f>
        <v>0.11320362456556662</v>
      </c>
      <c r="O41" s="82">
        <f t="shared" si="4"/>
        <v>1.7278474651237965</v>
      </c>
      <c r="P41" s="76">
        <f>分析係数表!C44</f>
        <v>0.56999532308435041</v>
      </c>
      <c r="Q41" s="82">
        <f>O41*P41</f>
        <v>0.98486497412371432</v>
      </c>
      <c r="R41" s="83">
        <v>1.0011958922353223</v>
      </c>
      <c r="S41" s="84">
        <f>I41+R41</f>
        <v>1.0121743164781534</v>
      </c>
      <c r="T41" s="85">
        <f>分析係数表!F44</f>
        <v>0.48400791440152141</v>
      </c>
      <c r="U41" s="86">
        <f>S41*T41</f>
        <v>0.48990037992937652</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投入係数表!R42</f>
        <v>1.3550135501355014E-3</v>
      </c>
      <c r="E42" s="77">
        <f>$C$20*D42</f>
        <v>0.13550135501355012</v>
      </c>
      <c r="F42" s="76">
        <f>分析係数表!C45</f>
        <v>1</v>
      </c>
      <c r="G42" s="77">
        <f>E42*F42</f>
        <v>0.13550135501355012</v>
      </c>
      <c r="H42" s="77">
        <v>0.15441502521901052</v>
      </c>
      <c r="I42" s="77">
        <f>C42+H42</f>
        <v>0.15441502521901052</v>
      </c>
      <c r="J42" s="76">
        <f>分析係数表!G45</f>
        <v>0</v>
      </c>
      <c r="K42" s="78">
        <f>I42*J42</f>
        <v>0</v>
      </c>
      <c r="L42" s="79"/>
      <c r="M42" s="80"/>
      <c r="N42" s="81">
        <f>分析係数表!H45</f>
        <v>0</v>
      </c>
      <c r="O42" s="82">
        <f t="shared" si="4"/>
        <v>0</v>
      </c>
      <c r="P42" s="76">
        <f>分析係数表!C45</f>
        <v>1</v>
      </c>
      <c r="Q42" s="82">
        <f>O42*P42</f>
        <v>0</v>
      </c>
      <c r="R42" s="83">
        <v>1.9118530629993611E-2</v>
      </c>
      <c r="S42" s="84">
        <f>I42+R42</f>
        <v>0.17353355584900412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6.8918792636202221E-3</v>
      </c>
      <c r="E43" s="77">
        <f>$C$20*D43</f>
        <v>0.6891879263620222</v>
      </c>
      <c r="F43" s="76">
        <f>分析係数表!C46</f>
        <v>0.19592142404516388</v>
      </c>
      <c r="G43" s="77">
        <f>E43*F43</f>
        <v>0.13502667996758094</v>
      </c>
      <c r="H43" s="77">
        <v>0.14896196291090735</v>
      </c>
      <c r="I43" s="77">
        <f>C43+H43</f>
        <v>0.14896196291090735</v>
      </c>
      <c r="J43" s="76">
        <f>分析係数表!G46</f>
        <v>9.3869169844529188E-3</v>
      </c>
      <c r="K43" s="78">
        <f>I43*J43</f>
        <v>1.398293579685842E-3</v>
      </c>
      <c r="L43" s="79"/>
      <c r="M43" s="80"/>
      <c r="N43" s="81">
        <f>分析係数表!H46</f>
        <v>2.2224088871155723E-2</v>
      </c>
      <c r="O43" s="82">
        <f t="shared" si="4"/>
        <v>0.33921030150824827</v>
      </c>
      <c r="P43" s="76">
        <f>分析係数表!C46</f>
        <v>0.19592142404516388</v>
      </c>
      <c r="Q43" s="82">
        <f>O43*P43</f>
        <v>6.6458565322285404E-2</v>
      </c>
      <c r="R43" s="83">
        <v>7.5797271357355894E-2</v>
      </c>
      <c r="S43" s="84">
        <f>I43+R43</f>
        <v>0.22475923426826325</v>
      </c>
      <c r="T43" s="85">
        <f>分析係数表!F46</f>
        <v>0.31358169551188031</v>
      </c>
      <c r="U43" s="86">
        <f>S43*T43</f>
        <v>7.0480381763793898E-2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投入係数表!R44</f>
        <v>0.5471217643210915</v>
      </c>
      <c r="E44" s="91">
        <f>SUM(E5:E43)</f>
        <v>54.71217643210916</v>
      </c>
      <c r="F44" s="92">
        <f>分析係数表!C47</f>
        <v>0.45265703952364433</v>
      </c>
      <c r="G44" s="91">
        <f>SUM(G5:G43)</f>
        <v>10.616534545699741</v>
      </c>
      <c r="H44" s="91">
        <f>SUM(H5:H43)</f>
        <v>12.578133086557592</v>
      </c>
      <c r="I44" s="91">
        <f>SUM(I6:I43)</f>
        <v>112.57811331920061</v>
      </c>
      <c r="J44" s="92">
        <f>分析係数表!G47</f>
        <v>0.23980744030503759</v>
      </c>
      <c r="K44" s="93">
        <f>SUM(K5:K43)</f>
        <v>24.33025739554839</v>
      </c>
      <c r="L44" s="94">
        <f>最終需要_まとめ!$L$33</f>
        <v>0.62733333333333341</v>
      </c>
      <c r="M44" s="91">
        <f>K44*L44</f>
        <v>15.263181472807359</v>
      </c>
      <c r="N44" s="95">
        <f>分析係数表!H47</f>
        <v>1</v>
      </c>
      <c r="O44" s="96">
        <f>SUM(O5:O43)</f>
        <v>15.263181472807359</v>
      </c>
      <c r="P44" s="92">
        <f>分析係数表!C47</f>
        <v>0.45265703952364433</v>
      </c>
      <c r="Q44" s="96">
        <f>SUM(Q5:Q43)</f>
        <v>7.4390670457777812</v>
      </c>
      <c r="R44" s="91">
        <f>SUM(R5:R43)</f>
        <v>8.2873647568730497</v>
      </c>
      <c r="S44" s="97">
        <f>SUM(S5:S43)</f>
        <v>120.86549784343066</v>
      </c>
      <c r="T44" s="98">
        <f>分析係数表!F47</f>
        <v>0.49576236686958514</v>
      </c>
      <c r="U44" s="99">
        <f>SUM(U5:U43)</f>
        <v>55.021469279771416</v>
      </c>
      <c r="V44" s="100">
        <f>分析係数表!D47</f>
        <v>6.8132090397126518E-2</v>
      </c>
      <c r="W44" s="164">
        <f>SUM(W5:W43)</f>
        <v>4</v>
      </c>
      <c r="X44" s="92">
        <f>分析係数表!E47</f>
        <v>5.7986453629434859E-2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1.4618360363041205E-2</v>
      </c>
      <c r="G5" s="77">
        <f t="shared" ref="G5:G38" si="1">E5*F5</f>
        <v>0</v>
      </c>
      <c r="H5" s="77">
        <f t="array" ref="H5:H43">MMULT(逆行列係数!C5:AO43,'17'!G5:G43)</f>
        <v>2.4196421999592158E-5</v>
      </c>
      <c r="I5" s="77">
        <f t="shared" ref="I5:I38" si="2">C5+H5</f>
        <v>2.4196421999592158E-5</v>
      </c>
      <c r="J5" s="76">
        <f>分析係数表!G8</f>
        <v>0.12073170731707317</v>
      </c>
      <c r="K5" s="78">
        <f t="shared" ref="K5:K38" si="3">I5*J5</f>
        <v>2.9212753389751509E-6</v>
      </c>
      <c r="L5" s="79" t="s">
        <v>184</v>
      </c>
      <c r="M5" s="80" t="s">
        <v>184</v>
      </c>
      <c r="N5" s="81">
        <f>分析係数表!H8</f>
        <v>1.0812797278425854E-2</v>
      </c>
      <c r="O5" s="82">
        <f t="shared" ref="O5:O43" si="4">$M$44*N5</f>
        <v>0.16600001718756313</v>
      </c>
      <c r="P5" s="76">
        <f>分析係数表!C8</f>
        <v>1.4618360363041205E-2</v>
      </c>
      <c r="Q5" s="82">
        <f t="shared" ref="Q5:Q38" si="5">O5*P5</f>
        <v>2.4266480715188317E-3</v>
      </c>
      <c r="R5" s="83">
        <f t="array" ref="R5:R43">MMULT(逆行列係数!C5:AO43,'17'!Q5:Q43)</f>
        <v>3.4349526580992602E-3</v>
      </c>
      <c r="S5" s="84">
        <f t="shared" ref="S5:S38" si="6">I5+R5</f>
        <v>3.4591490800988524E-3</v>
      </c>
      <c r="T5" s="85">
        <f>分析係数表!F8</f>
        <v>0.45487804878048782</v>
      </c>
      <c r="U5" s="86">
        <f t="shared" ref="U5:U38" si="7">S5*T5</f>
        <v>1.5734909839961854E-3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投入係数表!S6</f>
        <v>0</v>
      </c>
      <c r="E6" s="77">
        <f t="shared" si="0"/>
        <v>0</v>
      </c>
      <c r="F6" s="76">
        <f>分析係数表!C9</f>
        <v>8.6715867158671633E-2</v>
      </c>
      <c r="G6" s="77">
        <f t="shared" si="1"/>
        <v>0</v>
      </c>
      <c r="H6" s="77">
        <v>7.5315147580436756E-5</v>
      </c>
      <c r="I6" s="77">
        <f t="shared" si="2"/>
        <v>7.5315147580436756E-5</v>
      </c>
      <c r="J6" s="76">
        <f>分析係数表!G9</f>
        <v>0.23529411764705882</v>
      </c>
      <c r="K6" s="78">
        <f t="shared" si="3"/>
        <v>1.7721211195396883E-5</v>
      </c>
      <c r="L6" s="79"/>
      <c r="M6" s="80"/>
      <c r="N6" s="81">
        <f>分析係数表!H9</f>
        <v>5.7539453375192939E-4</v>
      </c>
      <c r="O6" s="82">
        <f t="shared" si="4"/>
        <v>8.8335608291692184E-3</v>
      </c>
      <c r="P6" s="76">
        <f>分析係数表!C9</f>
        <v>8.6715867158671633E-2</v>
      </c>
      <c r="Q6" s="82">
        <f t="shared" si="5"/>
        <v>7.6600988740028314E-4</v>
      </c>
      <c r="R6" s="83">
        <v>9.0919077382579027E-4</v>
      </c>
      <c r="S6" s="84">
        <f t="shared" si="6"/>
        <v>9.8450592140622703E-4</v>
      </c>
      <c r="T6" s="85">
        <f>分析係数表!F9</f>
        <v>0.68627450980392157</v>
      </c>
      <c r="U6" s="86">
        <f t="shared" si="7"/>
        <v>6.7564131861211655E-4</v>
      </c>
      <c r="V6" s="87">
        <f>分析係数表!D9</f>
        <v>9.8039215686274508E-2</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5.1169590643275198E-3</v>
      </c>
      <c r="G7" s="77">
        <f t="shared" si="1"/>
        <v>0</v>
      </c>
      <c r="H7" s="77">
        <v>4.2350077443868453E-6</v>
      </c>
      <c r="I7" s="77">
        <f t="shared" si="2"/>
        <v>4.2350077443868453E-6</v>
      </c>
      <c r="J7" s="76">
        <f>分析係数表!G10</f>
        <v>0.19230769230769232</v>
      </c>
      <c r="K7" s="78">
        <f t="shared" si="3"/>
        <v>8.1442456622823954E-7</v>
      </c>
      <c r="L7" s="79"/>
      <c r="M7" s="80"/>
      <c r="N7" s="81">
        <f>分析係数表!H10</f>
        <v>1.0751897856970359E-3</v>
      </c>
      <c r="O7" s="82">
        <f t="shared" si="4"/>
        <v>1.6506507826768758E-2</v>
      </c>
      <c r="P7" s="76">
        <f>分析係数表!C10</f>
        <v>5.1169590643275198E-3</v>
      </c>
      <c r="Q7" s="82">
        <f t="shared" si="5"/>
        <v>8.4463124844577541E-5</v>
      </c>
      <c r="R7" s="83">
        <v>1.4746896742429399E-4</v>
      </c>
      <c r="S7" s="84">
        <f t="shared" si="6"/>
        <v>1.5170397516868083E-4</v>
      </c>
      <c r="T7" s="85">
        <f>分析係数表!F10</f>
        <v>0.57692307692307687</v>
      </c>
      <c r="U7" s="86">
        <f t="shared" si="7"/>
        <v>8.7521524135777387E-5</v>
      </c>
      <c r="V7" s="87">
        <f>分析係数表!D10</f>
        <v>0</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1.5386032798968108E-2</v>
      </c>
      <c r="G8" s="77">
        <f t="shared" si="1"/>
        <v>0</v>
      </c>
      <c r="H8" s="77">
        <v>2.2046074839101549E-3</v>
      </c>
      <c r="I8" s="77">
        <f t="shared" si="2"/>
        <v>2.2046074839101549E-3</v>
      </c>
      <c r="J8" s="76">
        <f>分析係数表!G11</f>
        <v>0.34285714285714286</v>
      </c>
      <c r="K8" s="78">
        <f t="shared" si="3"/>
        <v>7.5586542305491032E-4</v>
      </c>
      <c r="L8" s="79"/>
      <c r="M8" s="80"/>
      <c r="N8" s="81">
        <f>分析係数表!H11</f>
        <v>-2.0999800501895233E-5</v>
      </c>
      <c r="O8" s="82">
        <f t="shared" si="4"/>
        <v>-3.2239273099157729E-4</v>
      </c>
      <c r="P8" s="76">
        <f>分析係数表!C11</f>
        <v>1.5386032798968108E-2</v>
      </c>
      <c r="Q8" s="82">
        <f t="shared" si="5"/>
        <v>-4.9603451331853104E-6</v>
      </c>
      <c r="R8" s="83">
        <v>2.6482893374031092E-4</v>
      </c>
      <c r="S8" s="84">
        <f t="shared" si="6"/>
        <v>2.4694364176504656E-3</v>
      </c>
      <c r="T8" s="85">
        <f>分析係数表!F11</f>
        <v>0.5591836734693878</v>
      </c>
      <c r="U8" s="86">
        <f t="shared" si="7"/>
        <v>1.3808685274208728E-3</v>
      </c>
      <c r="V8" s="87">
        <f>分析係数表!D11</f>
        <v>0</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0.16460779895554434</v>
      </c>
      <c r="G9" s="77">
        <f t="shared" si="1"/>
        <v>0</v>
      </c>
      <c r="H9" s="77">
        <v>3.1548780716731328E-4</v>
      </c>
      <c r="I9" s="77">
        <f t="shared" si="2"/>
        <v>3.1548780716731328E-4</v>
      </c>
      <c r="J9" s="76">
        <f>分析係数表!G12</f>
        <v>0.13343519440833349</v>
      </c>
      <c r="K9" s="78">
        <f t="shared" si="3"/>
        <v>4.2097176882829273E-5</v>
      </c>
      <c r="L9" s="79"/>
      <c r="M9" s="80"/>
      <c r="N9" s="81">
        <f>分析係数表!H12</f>
        <v>9.0250842616995133E-2</v>
      </c>
      <c r="O9" s="82">
        <f t="shared" si="4"/>
        <v>1.3855472399825017</v>
      </c>
      <c r="P9" s="76">
        <f>分析係数表!C12</f>
        <v>0.16460779895554434</v>
      </c>
      <c r="Q9" s="82">
        <f t="shared" si="5"/>
        <v>0.22807188152244898</v>
      </c>
      <c r="R9" s="83">
        <v>0.26492853888550089</v>
      </c>
      <c r="S9" s="84">
        <f t="shared" si="6"/>
        <v>0.26524402669266822</v>
      </c>
      <c r="T9" s="85">
        <f>分析係数表!F12</f>
        <v>0.36075703601154802</v>
      </c>
      <c r="U9" s="86">
        <f t="shared" si="7"/>
        <v>9.5688648889414918E-2</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投入係数表!S10</f>
        <v>1.0449320794148381E-3</v>
      </c>
      <c r="E10" s="77">
        <f t="shared" si="0"/>
        <v>0.10449320794148381</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0.21961392835146243</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投入係数表!S11</f>
        <v>5.7471264367816091E-3</v>
      </c>
      <c r="E11" s="77">
        <f t="shared" si="0"/>
        <v>0.57471264367816088</v>
      </c>
      <c r="F11" s="76">
        <f>分析係数表!C14</f>
        <v>0.17268980347649487</v>
      </c>
      <c r="G11" s="77">
        <f t="shared" si="1"/>
        <v>9.9247013492238426E-2</v>
      </c>
      <c r="H11" s="77">
        <v>0.14881255786299574</v>
      </c>
      <c r="I11" s="77">
        <f t="shared" si="2"/>
        <v>0.14881255786299574</v>
      </c>
      <c r="J11" s="76">
        <f>分析係数表!G14</f>
        <v>0.183307408127552</v>
      </c>
      <c r="K11" s="78">
        <f t="shared" si="3"/>
        <v>2.7278444278697109E-2</v>
      </c>
      <c r="L11" s="79"/>
      <c r="M11" s="80"/>
      <c r="N11" s="81">
        <f>分析係数表!H14</f>
        <v>1.1717888680057539E-3</v>
      </c>
      <c r="O11" s="82">
        <f t="shared" si="4"/>
        <v>1.7989514389330011E-2</v>
      </c>
      <c r="P11" s="76">
        <f>分析係数表!C14</f>
        <v>0.17268980347649487</v>
      </c>
      <c r="Q11" s="82">
        <f t="shared" si="5"/>
        <v>3.1066057045309762E-3</v>
      </c>
      <c r="R11" s="83">
        <v>1.4392056963697849E-2</v>
      </c>
      <c r="S11" s="84">
        <f t="shared" si="6"/>
        <v>0.1632046148266936</v>
      </c>
      <c r="T11" s="85">
        <f>分析係数表!F14</f>
        <v>0.31324129885280966</v>
      </c>
      <c r="U11" s="86">
        <f t="shared" si="7"/>
        <v>5.112242552708602E-2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投入係数表!S12</f>
        <v>1.7241379310344827E-2</v>
      </c>
      <c r="E12" s="77">
        <f t="shared" si="0"/>
        <v>1.7241379310344827</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0.12676482182588819</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投入係数表!S13</f>
        <v>1.0449320794148381E-3</v>
      </c>
      <c r="E13" s="77">
        <f t="shared" si="0"/>
        <v>0.10449320794148381</v>
      </c>
      <c r="F13" s="76">
        <f>分析係数表!C16</f>
        <v>4.378703578052201E-2</v>
      </c>
      <c r="G13" s="77">
        <f t="shared" si="1"/>
        <v>4.5754478349552784E-3</v>
      </c>
      <c r="H13" s="77">
        <v>1.0478512560212889E-2</v>
      </c>
      <c r="I13" s="77">
        <f t="shared" si="2"/>
        <v>1.0478512560212889E-2</v>
      </c>
      <c r="J13" s="76">
        <f>分析係数表!G16</f>
        <v>3.3270852858481727E-2</v>
      </c>
      <c r="K13" s="78">
        <f t="shared" si="3"/>
        <v>3.4862904956659566E-4</v>
      </c>
      <c r="L13" s="79"/>
      <c r="M13" s="80"/>
      <c r="N13" s="81">
        <f>分析係数表!H16</f>
        <v>1.6795640441415807E-2</v>
      </c>
      <c r="O13" s="82">
        <f t="shared" si="4"/>
        <v>0.25784970624706355</v>
      </c>
      <c r="P13" s="76">
        <f>分析係数表!C16</f>
        <v>4.378703578052201E-2</v>
      </c>
      <c r="Q13" s="82">
        <f t="shared" si="5"/>
        <v>1.1290474313437261E-2</v>
      </c>
      <c r="R13" s="83">
        <v>1.3651985777623957E-2</v>
      </c>
      <c r="S13" s="84">
        <f t="shared" si="6"/>
        <v>2.4130498337836846E-2</v>
      </c>
      <c r="T13" s="85">
        <f>分析係数表!F16</f>
        <v>0.28912839737582008</v>
      </c>
      <c r="U13" s="86">
        <f t="shared" si="7"/>
        <v>6.9768123122986572E-3</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投入係数表!S14</f>
        <v>4.0752351097178681E-2</v>
      </c>
      <c r="E14" s="77">
        <f t="shared" si="0"/>
        <v>4.0752351097178678</v>
      </c>
      <c r="F14" s="76">
        <f>分析係数表!C17</f>
        <v>0.16391620825693176</v>
      </c>
      <c r="G14" s="77">
        <f t="shared" si="1"/>
        <v>0.66799708694047422</v>
      </c>
      <c r="H14" s="77">
        <v>0.73273955360354348</v>
      </c>
      <c r="I14" s="77">
        <f t="shared" si="2"/>
        <v>0.73273955360354348</v>
      </c>
      <c r="J14" s="76">
        <f>分析係数表!G17</f>
        <v>0.21229407998137262</v>
      </c>
      <c r="K14" s="78">
        <f t="shared" si="3"/>
        <v>0.15555626939822592</v>
      </c>
      <c r="L14" s="79"/>
      <c r="M14" s="80"/>
      <c r="N14" s="81">
        <f>分析係数表!H17</f>
        <v>3.0554709730257561E-3</v>
      </c>
      <c r="O14" s="82">
        <f t="shared" si="4"/>
        <v>4.6908142359274492E-2</v>
      </c>
      <c r="P14" s="76">
        <f>分析係数表!C17</f>
        <v>0.16391620825693176</v>
      </c>
      <c r="Q14" s="82">
        <f t="shared" si="5"/>
        <v>7.6890048319086402E-3</v>
      </c>
      <c r="R14" s="83">
        <v>1.5620430477025209E-2</v>
      </c>
      <c r="S14" s="84">
        <f t="shared" si="6"/>
        <v>0.7483599840805687</v>
      </c>
      <c r="T14" s="85">
        <f>分析係数表!F17</f>
        <v>0.32277781011700329</v>
      </c>
      <c r="U14" s="86">
        <f t="shared" si="7"/>
        <v>0.2415539968407214</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投入係数表!S15</f>
        <v>1.8808777429467086E-2</v>
      </c>
      <c r="E15" s="77">
        <f t="shared" si="0"/>
        <v>1.8808777429467085</v>
      </c>
      <c r="F15" s="76">
        <f>分析係数表!C18</f>
        <v>9.9153926079857513E-2</v>
      </c>
      <c r="G15" s="77">
        <f t="shared" si="1"/>
        <v>0.18649641268938719</v>
      </c>
      <c r="H15" s="77">
        <v>0.20105617376460419</v>
      </c>
      <c r="I15" s="77">
        <f t="shared" si="2"/>
        <v>0.20105617376460419</v>
      </c>
      <c r="J15" s="76">
        <f>分析係数表!G18</f>
        <v>0.21554507077228707</v>
      </c>
      <c r="K15" s="78">
        <f t="shared" si="3"/>
        <v>4.3336667203296861E-2</v>
      </c>
      <c r="L15" s="79"/>
      <c r="M15" s="80"/>
      <c r="N15" s="81">
        <f>分析係数表!H18</f>
        <v>4.4309579058998937E-4</v>
      </c>
      <c r="O15" s="82">
        <f t="shared" si="4"/>
        <v>6.8024866239222801E-3</v>
      </c>
      <c r="P15" s="76">
        <f>分析係数表!C18</f>
        <v>9.9153926079857513E-2</v>
      </c>
      <c r="Q15" s="82">
        <f t="shared" si="5"/>
        <v>6.7449325586760929E-4</v>
      </c>
      <c r="R15" s="83">
        <v>1.6389555157235007E-3</v>
      </c>
      <c r="S15" s="84">
        <f t="shared" si="6"/>
        <v>0.20269512928032768</v>
      </c>
      <c r="T15" s="85">
        <f>分析係数表!F18</f>
        <v>0.45865408492674448</v>
      </c>
      <c r="U15" s="86">
        <f t="shared" si="7"/>
        <v>9.2966949039176863E-2</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投入係数表!S16</f>
        <v>2.2988505747126436E-2</v>
      </c>
      <c r="E16" s="77">
        <f t="shared" si="0"/>
        <v>2.2988505747126435</v>
      </c>
      <c r="F16" s="76">
        <f>分析係数表!C19</f>
        <v>0.34885493758536357</v>
      </c>
      <c r="G16" s="77">
        <f t="shared" si="1"/>
        <v>0.80196537375945642</v>
      </c>
      <c r="H16" s="77">
        <v>1.1469808787640547</v>
      </c>
      <c r="I16" s="77">
        <f t="shared" si="2"/>
        <v>1.1469808787640547</v>
      </c>
      <c r="J16" s="76">
        <f>分析係数表!G19</f>
        <v>5.7666214382632294E-2</v>
      </c>
      <c r="K16" s="78">
        <f t="shared" si="3"/>
        <v>6.6142045247587961E-2</v>
      </c>
      <c r="L16" s="79"/>
      <c r="M16" s="80"/>
      <c r="N16" s="81">
        <f>分析係数表!H19</f>
        <v>-1.1339892271023426E-4</v>
      </c>
      <c r="O16" s="82">
        <f t="shared" si="4"/>
        <v>-1.7409207473545174E-3</v>
      </c>
      <c r="P16" s="76">
        <f>分析係数表!C19</f>
        <v>0.34885493758536357</v>
      </c>
      <c r="Q16" s="82">
        <f t="shared" si="5"/>
        <v>-6.073287986594247E-4</v>
      </c>
      <c r="R16" s="83">
        <v>3.8254665782942844E-3</v>
      </c>
      <c r="S16" s="84">
        <f t="shared" si="6"/>
        <v>1.1508063453423489</v>
      </c>
      <c r="T16" s="85">
        <f>分析係数表!F19</f>
        <v>0.24001206090758329</v>
      </c>
      <c r="U16" s="86">
        <f t="shared" si="7"/>
        <v>0.27620740265114119</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投入係数表!S17</f>
        <v>3.8140020898641588E-2</v>
      </c>
      <c r="E17" s="77">
        <f t="shared" si="0"/>
        <v>3.8140020898641587</v>
      </c>
      <c r="F17" s="76">
        <f>分析係数表!C20</f>
        <v>6.1611763739423342E-2</v>
      </c>
      <c r="G17" s="77">
        <f t="shared" si="1"/>
        <v>0.23498739566237742</v>
      </c>
      <c r="H17" s="77">
        <v>0.25936474345018673</v>
      </c>
      <c r="I17" s="77">
        <f t="shared" si="2"/>
        <v>0.25936474345018673</v>
      </c>
      <c r="J17" s="76">
        <f>分析係数表!G20</f>
        <v>9.9807003032809483E-2</v>
      </c>
      <c r="K17" s="78">
        <f t="shared" si="3"/>
        <v>2.588641773613664E-2</v>
      </c>
      <c r="L17" s="79"/>
      <c r="M17" s="80"/>
      <c r="N17" s="81">
        <f>分析係数表!H20</f>
        <v>5.5019477314965503E-4</v>
      </c>
      <c r="O17" s="82">
        <f t="shared" si="4"/>
        <v>8.4466895519793236E-3</v>
      </c>
      <c r="P17" s="76">
        <f>分析係数表!C20</f>
        <v>6.1611763739423342E-2</v>
      </c>
      <c r="Q17" s="82">
        <f t="shared" si="5"/>
        <v>5.2041544105680564E-4</v>
      </c>
      <c r="R17" s="83">
        <v>1.4247998712597978E-3</v>
      </c>
      <c r="S17" s="84">
        <f t="shared" si="6"/>
        <v>0.26078954332144655</v>
      </c>
      <c r="T17" s="85">
        <f>分析係数表!F20</f>
        <v>0.22277364212848083</v>
      </c>
      <c r="U17" s="86">
        <f t="shared" si="7"/>
        <v>5.8097036394741883E-2</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投入係数表!S18</f>
        <v>4.0229885057471264E-2</v>
      </c>
      <c r="E18" s="77">
        <f t="shared" si="0"/>
        <v>4.0229885057471266</v>
      </c>
      <c r="F18" s="76">
        <f>分析係数表!C21</f>
        <v>0.26616480709772816</v>
      </c>
      <c r="G18" s="77">
        <f t="shared" si="1"/>
        <v>1.0707779595885616</v>
      </c>
      <c r="H18" s="77">
        <v>1.1382318765904453</v>
      </c>
      <c r="I18" s="77">
        <f t="shared" si="2"/>
        <v>1.1382318765904453</v>
      </c>
      <c r="J18" s="76">
        <f>分析係数表!G21</f>
        <v>0.28515758528748203</v>
      </c>
      <c r="K18" s="78">
        <f t="shared" si="3"/>
        <v>0.32457545342577065</v>
      </c>
      <c r="L18" s="79"/>
      <c r="M18" s="80"/>
      <c r="N18" s="81">
        <f>分析係数表!H21</f>
        <v>9.2609120213357971E-4</v>
      </c>
      <c r="O18" s="82">
        <f t="shared" si="4"/>
        <v>1.4217519436728557E-2</v>
      </c>
      <c r="P18" s="76">
        <f>分析係数表!C21</f>
        <v>0.26616480709772816</v>
      </c>
      <c r="Q18" s="82">
        <f t="shared" si="5"/>
        <v>3.7842033182850575E-3</v>
      </c>
      <c r="R18" s="83">
        <v>1.0293789953356466E-2</v>
      </c>
      <c r="S18" s="84">
        <f t="shared" si="6"/>
        <v>1.1485256665438017</v>
      </c>
      <c r="T18" s="85">
        <f>分析係数表!F21</f>
        <v>0.42568537635878856</v>
      </c>
      <c r="U18" s="86">
        <f t="shared" si="7"/>
        <v>0.48891058062042675</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投入係数表!S19</f>
        <v>1.5673981191222569E-2</v>
      </c>
      <c r="E19" s="77">
        <f t="shared" si="0"/>
        <v>1.5673981191222568</v>
      </c>
      <c r="F19" s="76">
        <f>分析係数表!C22</f>
        <v>6.8073136427566849E-2</v>
      </c>
      <c r="G19" s="77">
        <f t="shared" si="1"/>
        <v>0.10669770599932106</v>
      </c>
      <c r="H19" s="77">
        <v>0.11198679560905388</v>
      </c>
      <c r="I19" s="77">
        <f t="shared" si="2"/>
        <v>0.11198679560905388</v>
      </c>
      <c r="J19" s="76">
        <f>分析係数表!G22</f>
        <v>0.19468102201510526</v>
      </c>
      <c r="K19" s="78">
        <f t="shared" si="3"/>
        <v>2.180170382136731E-2</v>
      </c>
      <c r="L19" s="79"/>
      <c r="M19" s="80"/>
      <c r="N19" s="81">
        <f>分析係数表!H22</f>
        <v>4.4099581053979989E-5</v>
      </c>
      <c r="O19" s="82">
        <f t="shared" si="4"/>
        <v>6.7702473508231232E-4</v>
      </c>
      <c r="P19" s="76">
        <f>分析係数表!C22</f>
        <v>6.8073136427566849E-2</v>
      </c>
      <c r="Q19" s="82">
        <f t="shared" si="5"/>
        <v>4.6087197156095548E-5</v>
      </c>
      <c r="R19" s="83">
        <v>4.9387875321720627E-4</v>
      </c>
      <c r="S19" s="84">
        <f t="shared" si="6"/>
        <v>0.11248067436227108</v>
      </c>
      <c r="T19" s="85">
        <f>分析係数表!F22</f>
        <v>0.41266270287642615</v>
      </c>
      <c r="U19" s="86">
        <f t="shared" si="7"/>
        <v>4.6416579103697911E-2</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投入係数表!S20</f>
        <v>2.0898641588296763E-3</v>
      </c>
      <c r="E20" s="77">
        <f t="shared" si="0"/>
        <v>0.20898641588296762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3.8687127718989273E-4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75">
        <f>最終需要_まとめ!C22</f>
        <v>100</v>
      </c>
      <c r="D21" s="76">
        <f>投入係数表!S21</f>
        <v>8.8296760710553812E-2</v>
      </c>
      <c r="E21" s="77">
        <f t="shared" si="0"/>
        <v>8.8296760710553812</v>
      </c>
      <c r="F21" s="76">
        <f>分析係数表!C24</f>
        <v>0.19862660944206012</v>
      </c>
      <c r="G21" s="77">
        <f t="shared" si="1"/>
        <v>1.7538086204654211</v>
      </c>
      <c r="H21" s="77">
        <v>1.7878853659485621</v>
      </c>
      <c r="I21" s="77">
        <f t="shared" si="2"/>
        <v>101.78788536594857</v>
      </c>
      <c r="J21" s="76">
        <f>分析係数表!G24</f>
        <v>0.20794148380355276</v>
      </c>
      <c r="K21" s="78">
        <f t="shared" si="3"/>
        <v>21.165923916221278</v>
      </c>
      <c r="L21" s="79"/>
      <c r="M21" s="80"/>
      <c r="N21" s="81">
        <f>分析係数表!H24</f>
        <v>3.2549690777937607E-4</v>
      </c>
      <c r="O21" s="82">
        <f t="shared" si="4"/>
        <v>4.9970873303694478E-3</v>
      </c>
      <c r="P21" s="76">
        <f>分析係数表!C24</f>
        <v>0.19862660944206012</v>
      </c>
      <c r="Q21" s="82">
        <f t="shared" si="5"/>
        <v>9.9255451351715923E-4</v>
      </c>
      <c r="R21" s="83">
        <v>3.8702029132307325E-3</v>
      </c>
      <c r="S21" s="84">
        <f t="shared" si="6"/>
        <v>101.7917555688618</v>
      </c>
      <c r="T21" s="85">
        <f>分析係数表!F24</f>
        <v>0.39132706374085685</v>
      </c>
      <c r="U21" s="86">
        <f t="shared" si="7"/>
        <v>39.8338688197897</v>
      </c>
      <c r="V21" s="87">
        <f>分析係数表!D24</f>
        <v>0.12121212121212122</v>
      </c>
      <c r="W21" s="88">
        <f t="shared" si="8"/>
        <v>12</v>
      </c>
      <c r="X21" s="76">
        <f>分析係数表!E24</f>
        <v>0.11285266457680251</v>
      </c>
      <c r="Y21" s="89">
        <f t="shared" si="9"/>
        <v>11</v>
      </c>
    </row>
    <row r="22" spans="1:25" x14ac:dyDescent="0.2">
      <c r="A22" s="6" t="s">
        <v>10</v>
      </c>
      <c r="B22" s="5" t="s">
        <v>272</v>
      </c>
      <c r="C22" s="90"/>
      <c r="D22" s="76">
        <f>投入係数表!S22</f>
        <v>0.14054336468129572</v>
      </c>
      <c r="E22" s="77">
        <f t="shared" si="0"/>
        <v>14.054336468129572</v>
      </c>
      <c r="F22" s="76">
        <f>分析係数表!C25</f>
        <v>0.10815402038505095</v>
      </c>
      <c r="G22" s="77">
        <f t="shared" si="1"/>
        <v>1.5200329928724507</v>
      </c>
      <c r="H22" s="77">
        <v>1.6127502334960035</v>
      </c>
      <c r="I22" s="77">
        <f t="shared" si="2"/>
        <v>1.6127502334960035</v>
      </c>
      <c r="J22" s="76">
        <f>分析係数表!G25</f>
        <v>0.19693726937269374</v>
      </c>
      <c r="K22" s="78">
        <f t="shared" si="3"/>
        <v>0.31761062716487715</v>
      </c>
      <c r="L22" s="79"/>
      <c r="M22" s="80"/>
      <c r="N22" s="81">
        <f>分析係数表!H25</f>
        <v>5.1029515219605417E-4</v>
      </c>
      <c r="O22" s="82">
        <f t="shared" si="4"/>
        <v>7.8341433630953281E-3</v>
      </c>
      <c r="P22" s="76">
        <f>分析係数表!C25</f>
        <v>0.10815402038505095</v>
      </c>
      <c r="Q22" s="82">
        <f t="shared" si="5"/>
        <v>8.4729410099162376E-4</v>
      </c>
      <c r="R22" s="83">
        <v>7.1666778354977662E-3</v>
      </c>
      <c r="S22" s="84">
        <f t="shared" si="6"/>
        <v>1.6199169113315013</v>
      </c>
      <c r="T22" s="85">
        <f>分析係数表!F25</f>
        <v>0.3500369003690037</v>
      </c>
      <c r="U22" s="86">
        <f t="shared" si="7"/>
        <v>0.56703069449780896</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投入係数表!S23</f>
        <v>1.9853709508881923E-2</v>
      </c>
      <c r="E23" s="77">
        <f t="shared" si="0"/>
        <v>1.9853709508881923</v>
      </c>
      <c r="F23" s="76">
        <f>分析係数表!C26</f>
        <v>0.27743634767339775</v>
      </c>
      <c r="G23" s="77">
        <f t="shared" si="1"/>
        <v>0.55081406539128086</v>
      </c>
      <c r="H23" s="77">
        <v>0.5952424925101697</v>
      </c>
      <c r="I23" s="77">
        <f t="shared" si="2"/>
        <v>0.5952424925101697</v>
      </c>
      <c r="J23" s="76">
        <f>分析係数表!G26</f>
        <v>0.19644944793245292</v>
      </c>
      <c r="K23" s="78">
        <f t="shared" si="3"/>
        <v>0.11693505903956009</v>
      </c>
      <c r="L23" s="79"/>
      <c r="M23" s="80"/>
      <c r="N23" s="81">
        <f>分析係数表!H26</f>
        <v>1.0285702285828285E-2</v>
      </c>
      <c r="O23" s="82">
        <f t="shared" si="4"/>
        <v>0.15790795963967458</v>
      </c>
      <c r="P23" s="76">
        <f>分析係数表!C26</f>
        <v>0.27743634767339775</v>
      </c>
      <c r="Q23" s="82">
        <f t="shared" si="5"/>
        <v>4.3809407590989613E-2</v>
      </c>
      <c r="R23" s="83">
        <v>4.790832248817839E-2</v>
      </c>
      <c r="S23" s="84">
        <f t="shared" si="6"/>
        <v>0.64315081499834803</v>
      </c>
      <c r="T23" s="85">
        <f>分析係数表!F26</f>
        <v>0.33444468499675256</v>
      </c>
      <c r="U23" s="86">
        <f t="shared" si="7"/>
        <v>0.21509837172752719</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投入係数表!S24</f>
        <v>0</v>
      </c>
      <c r="E24" s="77">
        <f t="shared" si="0"/>
        <v>0</v>
      </c>
      <c r="F24" s="76">
        <f>分析係数表!C27</f>
        <v>0.68206432556613061</v>
      </c>
      <c r="G24" s="77">
        <f t="shared" si="1"/>
        <v>0</v>
      </c>
      <c r="H24" s="77">
        <v>2.6113516842320942E-3</v>
      </c>
      <c r="I24" s="77">
        <f t="shared" si="2"/>
        <v>2.6113516842320942E-3</v>
      </c>
      <c r="J24" s="76">
        <f>分析係数表!G27</f>
        <v>0.17097786061735692</v>
      </c>
      <c r="K24" s="78">
        <f t="shared" si="3"/>
        <v>4.4648332428953524E-4</v>
      </c>
      <c r="L24" s="79"/>
      <c r="M24" s="80"/>
      <c r="N24" s="81">
        <f>分析係数表!H27</f>
        <v>1.1068994844548976E-2</v>
      </c>
      <c r="O24" s="82">
        <f t="shared" si="4"/>
        <v>0.16993320850566038</v>
      </c>
      <c r="P24" s="76">
        <f>分析係数表!C27</f>
        <v>0.68206432556613061</v>
      </c>
      <c r="Q24" s="82">
        <f t="shared" si="5"/>
        <v>0.11590537925070189</v>
      </c>
      <c r="R24" s="83">
        <v>0.11940692916366343</v>
      </c>
      <c r="S24" s="84">
        <f t="shared" si="6"/>
        <v>0.12201828084789552</v>
      </c>
      <c r="T24" s="85">
        <f>分析係数表!F27</f>
        <v>0.32177115061144701</v>
      </c>
      <c r="U24" s="86">
        <f t="shared" si="7"/>
        <v>3.9261962624058032E-2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投入係数表!S25</f>
        <v>0</v>
      </c>
      <c r="E25" s="77">
        <f t="shared" si="0"/>
        <v>0</v>
      </c>
      <c r="F25" s="76">
        <f>分析係数表!C28</f>
        <v>0.14118101348541556</v>
      </c>
      <c r="G25" s="77">
        <f t="shared" si="1"/>
        <v>0</v>
      </c>
      <c r="H25" s="77">
        <v>1.0959416570981031E-2</v>
      </c>
      <c r="I25" s="77">
        <f t="shared" si="2"/>
        <v>1.0959416570981031E-2</v>
      </c>
      <c r="J25" s="76">
        <f>分析係数表!G28</f>
        <v>0.12484707609493516</v>
      </c>
      <c r="K25" s="78">
        <f t="shared" si="3"/>
        <v>1.3682511145933622E-3</v>
      </c>
      <c r="L25" s="79"/>
      <c r="M25" s="80"/>
      <c r="N25" s="81">
        <f>分析係数表!H28</f>
        <v>2.043280588834406E-2</v>
      </c>
      <c r="O25" s="82">
        <f t="shared" si="4"/>
        <v>0.31368812725480466</v>
      </c>
      <c r="P25" s="76">
        <f>分析係数表!C28</f>
        <v>0.14118101348541556</v>
      </c>
      <c r="Q25" s="82">
        <f t="shared" si="5"/>
        <v>4.4286807724175328E-2</v>
      </c>
      <c r="R25" s="83">
        <v>5.0875154894991302E-2</v>
      </c>
      <c r="S25" s="84">
        <f t="shared" si="6"/>
        <v>6.1834571465972335E-2</v>
      </c>
      <c r="T25" s="85">
        <f>分析係数表!F28</f>
        <v>0.21311475409836064</v>
      </c>
      <c r="U25" s="86">
        <f t="shared" si="7"/>
        <v>1.3177859492748202E-2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投入係数表!S26</f>
        <v>7.3145245559038665E-3</v>
      </c>
      <c r="E26" s="77">
        <f t="shared" si="0"/>
        <v>0.73145245559038663</v>
      </c>
      <c r="F26" s="76">
        <f>分析係数表!C29</f>
        <v>0.16227976317854342</v>
      </c>
      <c r="G26" s="77">
        <f t="shared" si="1"/>
        <v>0.118699931269572</v>
      </c>
      <c r="H26" s="77">
        <v>0.13593450594906351</v>
      </c>
      <c r="I26" s="77">
        <f t="shared" si="2"/>
        <v>0.13593450594906351</v>
      </c>
      <c r="J26" s="76">
        <f>分析係数表!G29</f>
        <v>0.26081698468153725</v>
      </c>
      <c r="K26" s="78">
        <f t="shared" si="3"/>
        <v>3.5454027955809229E-2</v>
      </c>
      <c r="L26" s="79"/>
      <c r="M26" s="80"/>
      <c r="N26" s="81">
        <f>分析係数表!H29</f>
        <v>1.0220602904272409E-2</v>
      </c>
      <c r="O26" s="82">
        <f t="shared" si="4"/>
        <v>0.15690854217360067</v>
      </c>
      <c r="P26" s="76">
        <f>分析係数表!C29</f>
        <v>0.16227976317854342</v>
      </c>
      <c r="Q26" s="82">
        <f t="shared" si="5"/>
        <v>2.546308106462241E-2</v>
      </c>
      <c r="R26" s="83">
        <v>3.359609228271912E-2</v>
      </c>
      <c r="S26" s="84">
        <f t="shared" si="6"/>
        <v>0.16953059823178263</v>
      </c>
      <c r="T26" s="85">
        <f>分析係数表!F29</f>
        <v>0.4334856221445848</v>
      </c>
      <c r="U26" s="86">
        <f t="shared" si="7"/>
        <v>7.3489076847047946E-2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投入係数表!S27</f>
        <v>1.567398119122257E-3</v>
      </c>
      <c r="E27" s="77">
        <f t="shared" si="0"/>
        <v>0.15673981191222569</v>
      </c>
      <c r="F27" s="76">
        <f>分析係数表!C30</f>
        <v>1</v>
      </c>
      <c r="G27" s="77">
        <f t="shared" si="1"/>
        <v>0.15673981191222569</v>
      </c>
      <c r="H27" s="77">
        <v>0.19938736051604714</v>
      </c>
      <c r="I27" s="77">
        <f t="shared" si="2"/>
        <v>0.19938736051604714</v>
      </c>
      <c r="J27" s="76">
        <f>分析係数表!G30</f>
        <v>0.34448439248553536</v>
      </c>
      <c r="K27" s="78">
        <f t="shared" si="3"/>
        <v>6.8685833756664913E-2</v>
      </c>
      <c r="L27" s="79"/>
      <c r="M27" s="80"/>
      <c r="N27" s="81">
        <f>分析係数表!H30</f>
        <v>0</v>
      </c>
      <c r="O27" s="82">
        <f t="shared" si="4"/>
        <v>0</v>
      </c>
      <c r="P27" s="76">
        <f>分析係数表!C30</f>
        <v>1</v>
      </c>
      <c r="Q27" s="82">
        <f t="shared" si="5"/>
        <v>0</v>
      </c>
      <c r="R27" s="83">
        <v>4.1192433320442305E-2</v>
      </c>
      <c r="S27" s="84">
        <f t="shared" si="6"/>
        <v>0.24057979383648945</v>
      </c>
      <c r="T27" s="85">
        <f>分析係数表!F30</f>
        <v>0.44001047643991525</v>
      </c>
      <c r="U27" s="86">
        <f t="shared" si="7"/>
        <v>0.10585762970781031</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投入係数表!S28</f>
        <v>9.4043887147335428E-3</v>
      </c>
      <c r="E28" s="77">
        <f t="shared" si="0"/>
        <v>0.94043887147335425</v>
      </c>
      <c r="F28" s="76">
        <f>分析係数表!C31</f>
        <v>6.2020555045463999E-2</v>
      </c>
      <c r="G28" s="77">
        <f t="shared" si="1"/>
        <v>5.8326540795107212E-2</v>
      </c>
      <c r="H28" s="77">
        <v>7.6681733395263962E-2</v>
      </c>
      <c r="I28" s="77">
        <f t="shared" si="2"/>
        <v>7.6681733395263962E-2</v>
      </c>
      <c r="J28" s="76">
        <f>分析係数表!G31</f>
        <v>7.0817490494296573E-2</v>
      </c>
      <c r="K28" s="78">
        <f t="shared" si="3"/>
        <v>5.43040792580529E-3</v>
      </c>
      <c r="L28" s="79"/>
      <c r="M28" s="80"/>
      <c r="N28" s="81">
        <f>分析係数表!H31</f>
        <v>2.2278688352460652E-2</v>
      </c>
      <c r="O28" s="82">
        <f t="shared" si="4"/>
        <v>0.34202644830896434</v>
      </c>
      <c r="P28" s="76">
        <f>分析係数表!C31</f>
        <v>6.2020555045463999E-2</v>
      </c>
      <c r="Q28" s="82">
        <f t="shared" si="5"/>
        <v>2.1212670164350668E-2</v>
      </c>
      <c r="R28" s="83">
        <v>2.852401645649966E-2</v>
      </c>
      <c r="S28" s="84">
        <f t="shared" si="6"/>
        <v>0.10520574985176362</v>
      </c>
      <c r="T28" s="85">
        <f>分析係数表!F31</f>
        <v>0.3450570342205323</v>
      </c>
      <c r="U28" s="86">
        <f t="shared" si="7"/>
        <v>3.6301984026796762E-2</v>
      </c>
      <c r="V28" s="87">
        <f>分析係数表!D31</f>
        <v>0</v>
      </c>
      <c r="W28" s="88">
        <f t="shared" si="8"/>
        <v>0</v>
      </c>
      <c r="X28" s="76">
        <f>分析係数表!E31</f>
        <v>0</v>
      </c>
      <c r="Y28" s="89">
        <f t="shared" si="9"/>
        <v>0</v>
      </c>
    </row>
    <row r="29" spans="1:25" x14ac:dyDescent="0.2">
      <c r="A29" s="6" t="s">
        <v>17</v>
      </c>
      <c r="B29" s="5" t="s">
        <v>273</v>
      </c>
      <c r="C29" s="90"/>
      <c r="D29" s="76">
        <f>投入係数表!S29</f>
        <v>5.2246603970741907E-4</v>
      </c>
      <c r="E29" s="77">
        <f t="shared" si="0"/>
        <v>5.2246603970741906E-2</v>
      </c>
      <c r="F29" s="76">
        <f>分析係数表!C32</f>
        <v>0.51031613976705492</v>
      </c>
      <c r="G29" s="77">
        <f t="shared" si="1"/>
        <v>2.6662285254287092E-2</v>
      </c>
      <c r="H29" s="77">
        <v>3.7223507599905864E-2</v>
      </c>
      <c r="I29" s="77">
        <f t="shared" si="2"/>
        <v>3.7223507599905864E-2</v>
      </c>
      <c r="J29" s="76">
        <f>分析係数表!G32</f>
        <v>0.13989637305699482</v>
      </c>
      <c r="K29" s="78">
        <f t="shared" si="3"/>
        <v>5.2074337056863124E-3</v>
      </c>
      <c r="L29" s="79"/>
      <c r="M29" s="80"/>
      <c r="N29" s="81">
        <f>分析係数表!H32</f>
        <v>6.3083400707693279E-3</v>
      </c>
      <c r="O29" s="82">
        <f t="shared" si="4"/>
        <v>9.6846776389869826E-2</v>
      </c>
      <c r="P29" s="76">
        <f>分析係数表!C32</f>
        <v>0.51031613976705492</v>
      </c>
      <c r="Q29" s="82">
        <f t="shared" si="5"/>
        <v>4.9422473076161523E-2</v>
      </c>
      <c r="R29" s="83">
        <v>6.4346143319758117E-2</v>
      </c>
      <c r="S29" s="84">
        <f t="shared" si="6"/>
        <v>0.10156965091966398</v>
      </c>
      <c r="T29" s="85">
        <f>分析係数表!F32</f>
        <v>0.48186528497409326</v>
      </c>
      <c r="U29" s="86">
        <f t="shared" si="7"/>
        <v>4.8942888785123061E-2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投入係数表!S30</f>
        <v>5.2246603970741907E-4</v>
      </c>
      <c r="E30" s="77">
        <f t="shared" si="0"/>
        <v>5.2246603970741906E-2</v>
      </c>
      <c r="F30" s="76">
        <f>分析係数表!C33</f>
        <v>0.64380825565912114</v>
      </c>
      <c r="G30" s="77">
        <f t="shared" si="1"/>
        <v>3.363679496651626E-2</v>
      </c>
      <c r="H30" s="77">
        <v>4.3304804558796595E-2</v>
      </c>
      <c r="I30" s="77">
        <f t="shared" si="2"/>
        <v>4.3304804558796595E-2</v>
      </c>
      <c r="J30" s="76">
        <f>分析係数表!G33</f>
        <v>0.50735483870967746</v>
      </c>
      <c r="K30" s="78">
        <f t="shared" si="3"/>
        <v>2.1970902132282352E-2</v>
      </c>
      <c r="L30" s="79"/>
      <c r="M30" s="80"/>
      <c r="N30" s="81">
        <f>分析係数表!H33</f>
        <v>9.5549092283623302E-4</v>
      </c>
      <c r="O30" s="82">
        <f t="shared" si="4"/>
        <v>1.4668869260116766E-2</v>
      </c>
      <c r="P30" s="76">
        <f>分析係数表!C33</f>
        <v>0.64380825565912114</v>
      </c>
      <c r="Q30" s="82">
        <f t="shared" si="5"/>
        <v>9.4439391308474788E-3</v>
      </c>
      <c r="R30" s="83">
        <v>2.8897103086556668E-2</v>
      </c>
      <c r="S30" s="84">
        <f t="shared" si="6"/>
        <v>7.2201907645353267E-2</v>
      </c>
      <c r="T30" s="85">
        <f>分析係数表!F33</f>
        <v>0.64387096774193553</v>
      </c>
      <c r="U30" s="86">
        <f t="shared" si="7"/>
        <v>4.6488712148427459E-2</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投入係数表!S31</f>
        <v>4.9634273772204807E-2</v>
      </c>
      <c r="E31" s="77">
        <f t="shared" si="0"/>
        <v>4.9634273772204809</v>
      </c>
      <c r="F31" s="76">
        <f>分析係数表!C34</f>
        <v>0.4497281074016104</v>
      </c>
      <c r="G31" s="77">
        <f t="shared" si="1"/>
        <v>2.2321928005827059</v>
      </c>
      <c r="H31" s="77">
        <v>2.4545275004758245</v>
      </c>
      <c r="I31" s="77">
        <f t="shared" si="2"/>
        <v>2.4545275004758245</v>
      </c>
      <c r="J31" s="76">
        <f>分析係数表!G34</f>
        <v>0.42484737951445389</v>
      </c>
      <c r="K31" s="78">
        <f t="shared" si="3"/>
        <v>1.0427995765233165</v>
      </c>
      <c r="L31" s="79"/>
      <c r="M31" s="80"/>
      <c r="N31" s="81">
        <f>分析係数表!H34</f>
        <v>0.15783450057224457</v>
      </c>
      <c r="O31" s="82">
        <f t="shared" si="4"/>
        <v>2.4231037661326948</v>
      </c>
      <c r="P31" s="76">
        <f>分析係数表!C34</f>
        <v>0.4497281074016104</v>
      </c>
      <c r="Q31" s="82">
        <f t="shared" si="5"/>
        <v>1.0897378707805712</v>
      </c>
      <c r="R31" s="83">
        <v>1.1914311664513291</v>
      </c>
      <c r="S31" s="84">
        <f t="shared" si="6"/>
        <v>3.6459586669271538</v>
      </c>
      <c r="T31" s="85">
        <f>分析係数表!F34</f>
        <v>0.69859228761453362</v>
      </c>
      <c r="U31" s="86">
        <f t="shared" si="7"/>
        <v>2.5470386056766756</v>
      </c>
      <c r="V31" s="87">
        <f>分析係数表!D34</f>
        <v>0.16058186901394608</v>
      </c>
      <c r="W31" s="88">
        <f t="shared" si="8"/>
        <v>1</v>
      </c>
      <c r="X31" s="76">
        <f>分析係数表!E34</f>
        <v>0.11554380945100309</v>
      </c>
      <c r="Y31" s="89">
        <f t="shared" si="9"/>
        <v>0</v>
      </c>
    </row>
    <row r="32" spans="1:25" x14ac:dyDescent="0.2">
      <c r="A32" s="6" t="s">
        <v>20</v>
      </c>
      <c r="B32" s="5" t="s">
        <v>37</v>
      </c>
      <c r="C32" s="90"/>
      <c r="D32" s="76">
        <f>投入係数表!S32</f>
        <v>1.0971786833855799E-2</v>
      </c>
      <c r="E32" s="77">
        <f t="shared" si="0"/>
        <v>1.0971786833855799</v>
      </c>
      <c r="F32" s="76">
        <f>分析係数表!C35</f>
        <v>0.49909685188370889</v>
      </c>
      <c r="G32" s="77">
        <f t="shared" si="1"/>
        <v>0.54759842683165549</v>
      </c>
      <c r="H32" s="77">
        <v>0.64196389812893351</v>
      </c>
      <c r="I32" s="77">
        <f t="shared" si="2"/>
        <v>0.64196389812893351</v>
      </c>
      <c r="J32" s="76">
        <f>分析係数表!G35</f>
        <v>0.31379756038452217</v>
      </c>
      <c r="K32" s="78">
        <f t="shared" si="3"/>
        <v>0.20144670508779725</v>
      </c>
      <c r="L32" s="79"/>
      <c r="M32" s="80"/>
      <c r="N32" s="81">
        <f>分析係数表!H35</f>
        <v>5.9221537395394742E-2</v>
      </c>
      <c r="O32" s="82">
        <f t="shared" si="4"/>
        <v>0.90917974066934704</v>
      </c>
      <c r="P32" s="76">
        <f>分析係数表!C35</f>
        <v>0.49909685188370889</v>
      </c>
      <c r="Q32" s="82">
        <f t="shared" si="5"/>
        <v>0.45376874636451797</v>
      </c>
      <c r="R32" s="83">
        <v>0.59799704368760609</v>
      </c>
      <c r="S32" s="84">
        <f t="shared" si="6"/>
        <v>1.2399609418165396</v>
      </c>
      <c r="T32" s="85">
        <f>分析係数表!F35</f>
        <v>0.64201470231844249</v>
      </c>
      <c r="U32" s="86">
        <f t="shared" si="7"/>
        <v>0.79607315494684128</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投入係数表!S33</f>
        <v>2.0898641588296763E-3</v>
      </c>
      <c r="E33" s="77">
        <f t="shared" si="0"/>
        <v>0.20898641588296762</v>
      </c>
      <c r="F33" s="76">
        <f>分析係数表!C36</f>
        <v>0.87819146249052793</v>
      </c>
      <c r="G33" s="77">
        <f t="shared" si="1"/>
        <v>0.18353008620491704</v>
      </c>
      <c r="H33" s="77">
        <v>0.29235782991647008</v>
      </c>
      <c r="I33" s="77">
        <f t="shared" si="2"/>
        <v>0.29235782991647008</v>
      </c>
      <c r="J33" s="76">
        <f>分析係数表!G36</f>
        <v>4.4874661895938493E-2</v>
      </c>
      <c r="K33" s="78">
        <f t="shared" si="3"/>
        <v>1.3119458770131888E-2</v>
      </c>
      <c r="L33" s="79"/>
      <c r="M33" s="80"/>
      <c r="N33" s="81">
        <f>分析係数表!H36</f>
        <v>0.18774661640714413</v>
      </c>
      <c r="O33" s="82">
        <f t="shared" si="4"/>
        <v>2.8823199721570973</v>
      </c>
      <c r="P33" s="76">
        <f>分析係数表!C36</f>
        <v>0.87819146249052793</v>
      </c>
      <c r="Q33" s="82">
        <f t="shared" si="5"/>
        <v>2.531228791714299</v>
      </c>
      <c r="R33" s="83">
        <v>2.6531357475034882</v>
      </c>
      <c r="S33" s="84">
        <f t="shared" si="6"/>
        <v>2.9454935774199584</v>
      </c>
      <c r="T33" s="85">
        <f>分析係数表!F36</f>
        <v>0.85371541754520475</v>
      </c>
      <c r="U33" s="86">
        <f t="shared" si="7"/>
        <v>2.5146132793237985</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投入係数表!S34</f>
        <v>1.619644723092999E-2</v>
      </c>
      <c r="E34" s="77">
        <f t="shared" si="0"/>
        <v>1.6196447230929989</v>
      </c>
      <c r="F34" s="76">
        <f>分析係数表!C37</f>
        <v>0.51844868831853386</v>
      </c>
      <c r="G34" s="77">
        <f t="shared" si="1"/>
        <v>0.83970268222960021</v>
      </c>
      <c r="H34" s="77">
        <v>1.0254632139193414</v>
      </c>
      <c r="I34" s="77">
        <f t="shared" si="2"/>
        <v>1.0254632139193414</v>
      </c>
      <c r="J34" s="76">
        <f>分析係数表!G37</f>
        <v>0.40787398349003462</v>
      </c>
      <c r="K34" s="78">
        <f t="shared" si="3"/>
        <v>0.41825976598377529</v>
      </c>
      <c r="L34" s="79"/>
      <c r="M34" s="80"/>
      <c r="N34" s="81">
        <f>分析係数表!H37</f>
        <v>4.7856445363769047E-2</v>
      </c>
      <c r="O34" s="82">
        <f t="shared" si="4"/>
        <v>0.73470079465670557</v>
      </c>
      <c r="P34" s="76">
        <f>分析係数表!C37</f>
        <v>0.51844868831853386</v>
      </c>
      <c r="Q34" s="82">
        <f t="shared" si="5"/>
        <v>0.38090466329635347</v>
      </c>
      <c r="R34" s="83">
        <v>0.46004247732726206</v>
      </c>
      <c r="S34" s="84">
        <f t="shared" si="6"/>
        <v>1.4855056912466034</v>
      </c>
      <c r="T34" s="85">
        <f>分析係数表!F37</f>
        <v>0.62993916303078723</v>
      </c>
      <c r="U34" s="86">
        <f t="shared" si="7"/>
        <v>0.93577821182135634</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投入係数表!S35</f>
        <v>6.269592476489028E-3</v>
      </c>
      <c r="E35" s="77">
        <f t="shared" si="0"/>
        <v>0.62695924764890276</v>
      </c>
      <c r="F35" s="76">
        <f>分析係数表!C38</f>
        <v>4.0466683025854988E-2</v>
      </c>
      <c r="G35" s="77">
        <f t="shared" si="1"/>
        <v>2.5370961144736668E-2</v>
      </c>
      <c r="H35" s="77">
        <v>3.4976127713079806E-2</v>
      </c>
      <c r="I35" s="77">
        <f t="shared" si="2"/>
        <v>3.4976127713079806E-2</v>
      </c>
      <c r="J35" s="76">
        <f>分析係数表!G38</f>
        <v>0.23169218038891187</v>
      </c>
      <c r="K35" s="78">
        <f t="shared" si="3"/>
        <v>8.1036952914045057E-3</v>
      </c>
      <c r="L35" s="79"/>
      <c r="M35" s="80"/>
      <c r="N35" s="81">
        <f>分析係数表!H38</f>
        <v>4.3698484864393788E-2</v>
      </c>
      <c r="O35" s="82">
        <f t="shared" si="4"/>
        <v>0.67086703392037317</v>
      </c>
      <c r="P35" s="76">
        <f>分析係数表!C38</f>
        <v>4.0466683025854988E-2</v>
      </c>
      <c r="Q35" s="82">
        <f t="shared" si="5"/>
        <v>2.7147763614151249E-2</v>
      </c>
      <c r="R35" s="83">
        <v>3.3738611711537338E-2</v>
      </c>
      <c r="S35" s="84">
        <f t="shared" si="6"/>
        <v>6.8714739424617144E-2</v>
      </c>
      <c r="T35" s="85">
        <f>分析係数表!F38</f>
        <v>0.47745138601572196</v>
      </c>
      <c r="U35" s="86">
        <f t="shared" si="7"/>
        <v>3.280794757799263E-2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投入係数表!S36</f>
        <v>0</v>
      </c>
      <c r="E36" s="77">
        <f t="shared" si="0"/>
        <v>0</v>
      </c>
      <c r="F36" s="76">
        <f>分析係数表!C39</f>
        <v>1</v>
      </c>
      <c r="G36" s="77">
        <f t="shared" si="1"/>
        <v>0</v>
      </c>
      <c r="H36" s="77">
        <v>1.6498577689700585E-2</v>
      </c>
      <c r="I36" s="77">
        <f t="shared" si="2"/>
        <v>1.6498577689700585E-2</v>
      </c>
      <c r="J36" s="76">
        <f>分析係数表!G39</f>
        <v>0.35155763393872286</v>
      </c>
      <c r="K36" s="78">
        <f t="shared" si="3"/>
        <v>5.8002009359453379E-3</v>
      </c>
      <c r="L36" s="79"/>
      <c r="M36" s="80"/>
      <c r="N36" s="81">
        <f>分析係数表!H39</f>
        <v>3.8093638110437951E-3</v>
      </c>
      <c r="O36" s="82">
        <f t="shared" si="4"/>
        <v>5.8482041401872117E-2</v>
      </c>
      <c r="P36" s="76">
        <f>分析係数表!C39</f>
        <v>1</v>
      </c>
      <c r="Q36" s="82">
        <f t="shared" si="5"/>
        <v>5.8482041401872117E-2</v>
      </c>
      <c r="R36" s="83">
        <v>7.2929254968370938E-2</v>
      </c>
      <c r="S36" s="84">
        <f t="shared" si="6"/>
        <v>8.9427832658071527E-2</v>
      </c>
      <c r="T36" s="85">
        <f>分析係数表!F39</f>
        <v>0.70231445322154884</v>
      </c>
      <c r="U36" s="86">
        <f t="shared" si="7"/>
        <v>6.2806459396041667E-2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投入係数表!S37</f>
        <v>0</v>
      </c>
      <c r="E37" s="77">
        <f t="shared" si="0"/>
        <v>0</v>
      </c>
      <c r="F37" s="76">
        <f>分析係数表!C40</f>
        <v>0.93645125291670894</v>
      </c>
      <c r="G37" s="77">
        <f t="shared" si="1"/>
        <v>0</v>
      </c>
      <c r="H37" s="77">
        <v>3.1671956202267686E-3</v>
      </c>
      <c r="I37" s="77">
        <f t="shared" si="2"/>
        <v>3.1671956202267686E-3</v>
      </c>
      <c r="J37" s="76">
        <f>分析係数表!G40</f>
        <v>0.5322000781555295</v>
      </c>
      <c r="K37" s="78">
        <f t="shared" si="3"/>
        <v>1.6855817566185369E-3</v>
      </c>
      <c r="L37" s="79"/>
      <c r="M37" s="80"/>
      <c r="N37" s="81">
        <f>分析係数表!H40</f>
        <v>3.4185575237035248E-2</v>
      </c>
      <c r="O37" s="82">
        <f t="shared" si="4"/>
        <v>0.5248231267811887</v>
      </c>
      <c r="P37" s="76">
        <f>分析係数表!C40</f>
        <v>0.93645125291670894</v>
      </c>
      <c r="Q37" s="82">
        <f t="shared" si="5"/>
        <v>0.49147127463390894</v>
      </c>
      <c r="R37" s="83">
        <v>0.49230628608095373</v>
      </c>
      <c r="S37" s="84">
        <f t="shared" si="6"/>
        <v>0.4954734817011805</v>
      </c>
      <c r="T37" s="85">
        <f>分析係数表!F40</f>
        <v>0.72698319656115673</v>
      </c>
      <c r="U37" s="86">
        <f t="shared" si="7"/>
        <v>0.36020089553841</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投入係数表!S38</f>
        <v>0</v>
      </c>
      <c r="E38" s="77">
        <f t="shared" si="0"/>
        <v>0</v>
      </c>
      <c r="F38" s="76">
        <f>分析係数表!C41</f>
        <v>0.75829086289227354</v>
      </c>
      <c r="G38" s="77">
        <f t="shared" si="1"/>
        <v>0</v>
      </c>
      <c r="H38" s="77">
        <v>1.9653184311114393E-3</v>
      </c>
      <c r="I38" s="77">
        <f t="shared" si="2"/>
        <v>1.9653184311114393E-3</v>
      </c>
      <c r="J38" s="76">
        <f>分析係数表!G41</f>
        <v>0.44682169065091015</v>
      </c>
      <c r="K38" s="78">
        <f t="shared" si="3"/>
        <v>8.7814690405660758E-4</v>
      </c>
      <c r="L38" s="79"/>
      <c r="M38" s="80"/>
      <c r="N38" s="81">
        <f>分析係数表!H41</f>
        <v>5.4536481903421918E-2</v>
      </c>
      <c r="O38" s="82">
        <f t="shared" si="4"/>
        <v>0.83725392238512619</v>
      </c>
      <c r="P38" s="76">
        <f>分析係数表!C41</f>
        <v>0.75829086289227354</v>
      </c>
      <c r="Q38" s="82">
        <f t="shared" si="5"/>
        <v>0.63488199926535793</v>
      </c>
      <c r="R38" s="83">
        <v>0.64596455875768588</v>
      </c>
      <c r="S38" s="84">
        <f t="shared" si="6"/>
        <v>0.64792987718879735</v>
      </c>
      <c r="T38" s="85">
        <f>分析係数表!F41</f>
        <v>0.55047809650878365</v>
      </c>
      <c r="U38" s="86">
        <f t="shared" si="7"/>
        <v>0.35667120546605913</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投入係数表!S39</f>
        <v>1.567398119122257E-3</v>
      </c>
      <c r="E39" s="77">
        <f>$C$21*D39</f>
        <v>0.15673981191222569</v>
      </c>
      <c r="F39" s="76">
        <f>分析係数表!C42</f>
        <v>0.17334729285073291</v>
      </c>
      <c r="G39" s="77">
        <f>E39*F39</f>
        <v>2.7170422076917382E-2</v>
      </c>
      <c r="H39" s="77">
        <v>2.9490989009609711E-2</v>
      </c>
      <c r="I39" s="77">
        <f>C39+H39</f>
        <v>2.9490989009609711E-2</v>
      </c>
      <c r="J39" s="76">
        <f>分析係数表!G42</f>
        <v>0.48544520547945208</v>
      </c>
      <c r="K39" s="78">
        <f>I39*J39</f>
        <v>1.431625921956225E-2</v>
      </c>
      <c r="L39" s="79"/>
      <c r="M39" s="80"/>
      <c r="N39" s="81">
        <f>分析係数表!H42</f>
        <v>1.188798706412289E-2</v>
      </c>
      <c r="O39" s="82">
        <f t="shared" si="4"/>
        <v>0.1825065250143319</v>
      </c>
      <c r="P39" s="76">
        <f>分析係数表!C42</f>
        <v>0.17334729285073291</v>
      </c>
      <c r="Q39" s="82">
        <f>O39*P39</f>
        <v>3.1637012038829002E-2</v>
      </c>
      <c r="R39" s="83">
        <v>3.3245842416330107E-2</v>
      </c>
      <c r="S39" s="84">
        <f>I39+R39</f>
        <v>6.2736831425939818E-2</v>
      </c>
      <c r="T39" s="85">
        <f>分析係数表!F42</f>
        <v>0.55565068493150682</v>
      </c>
      <c r="U39" s="86">
        <f>S39*T39</f>
        <v>3.4859763352255942E-2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投入係数表!S40</f>
        <v>2.8213166144200628E-2</v>
      </c>
      <c r="E40" s="77">
        <f>$C$21*D40</f>
        <v>2.8213166144200628</v>
      </c>
      <c r="F40" s="76">
        <f>分析係数表!C43</f>
        <v>0.30653454239506406</v>
      </c>
      <c r="G40" s="77">
        <f>E40*F40</f>
        <v>0.8648309973528453</v>
      </c>
      <c r="H40" s="77">
        <v>1.1113521382498315</v>
      </c>
      <c r="I40" s="77">
        <f>C40+H40</f>
        <v>1.1113521382498315</v>
      </c>
      <c r="J40" s="76">
        <f>分析係数表!G43</f>
        <v>0.32328917028178372</v>
      </c>
      <c r="K40" s="78">
        <f>I40*J40</f>
        <v>0.35928811066567423</v>
      </c>
      <c r="L40" s="79"/>
      <c r="M40" s="80"/>
      <c r="N40" s="81">
        <f>分析係数表!H43</f>
        <v>3.3255284074801286E-2</v>
      </c>
      <c r="O40" s="82">
        <f t="shared" si="4"/>
        <v>0.51054112879826175</v>
      </c>
      <c r="P40" s="76">
        <f>分析係数表!C43</f>
        <v>0.30653454239506406</v>
      </c>
      <c r="Q40" s="82">
        <f>O40*P40</f>
        <v>0.15649849129003462</v>
      </c>
      <c r="R40" s="83">
        <v>0.29558464764327425</v>
      </c>
      <c r="S40" s="84">
        <f>I40+R40</f>
        <v>1.4069367858931057</v>
      </c>
      <c r="T40" s="85">
        <f>分析係数表!F43</f>
        <v>0.5899871028256537</v>
      </c>
      <c r="U40" s="86">
        <f>S40*T40</f>
        <v>0.83007455816791043</v>
      </c>
      <c r="V40" s="87">
        <f>分析係数表!D43</f>
        <v>0.19341853284871224</v>
      </c>
      <c r="W40" s="88">
        <f>ROUND(S40*V40,0)</f>
        <v>0</v>
      </c>
      <c r="X40" s="76">
        <f>分析係数表!E43</f>
        <v>0.14812209325047876</v>
      </c>
      <c r="Y40" s="89">
        <f>ROUND(S40*X40,0)</f>
        <v>0</v>
      </c>
    </row>
    <row r="41" spans="1:25" x14ac:dyDescent="0.2">
      <c r="A41" s="6" t="s">
        <v>341</v>
      </c>
      <c r="B41" s="5" t="s">
        <v>42</v>
      </c>
      <c r="C41" s="90"/>
      <c r="D41" s="76">
        <f>投入係数表!S41</f>
        <v>0</v>
      </c>
      <c r="E41" s="77">
        <f>$C$21*D41</f>
        <v>0</v>
      </c>
      <c r="F41" s="76">
        <f>分析係数表!C44</f>
        <v>0.56999532308435041</v>
      </c>
      <c r="G41" s="77">
        <f>E41*F41</f>
        <v>0</v>
      </c>
      <c r="H41" s="77">
        <v>3.1105848145869942E-3</v>
      </c>
      <c r="I41" s="77">
        <f>C41+H41</f>
        <v>3.1105848145869942E-3</v>
      </c>
      <c r="J41" s="76">
        <f>分析係数表!G44</f>
        <v>0.26801390783179974</v>
      </c>
      <c r="K41" s="78">
        <f>I41*J41</f>
        <v>8.3367999179971455E-4</v>
      </c>
      <c r="L41" s="79"/>
      <c r="M41" s="80"/>
      <c r="N41" s="81">
        <f>分析係数表!H44</f>
        <v>0.11320362456556662</v>
      </c>
      <c r="O41" s="82">
        <f t="shared" si="4"/>
        <v>1.7379224949562957</v>
      </c>
      <c r="P41" s="76">
        <f>分析係数表!C44</f>
        <v>0.56999532308435041</v>
      </c>
      <c r="Q41" s="82">
        <f>O41*P41</f>
        <v>0.99060769400817417</v>
      </c>
      <c r="R41" s="83">
        <v>1.0070338372426519</v>
      </c>
      <c r="S41" s="84">
        <f>I41+R41</f>
        <v>1.0101444220572389</v>
      </c>
      <c r="T41" s="85">
        <f>分析係数表!F44</f>
        <v>0.48400791440152141</v>
      </c>
      <c r="U41" s="86">
        <f>S41*T41</f>
        <v>0.48891789496425436</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投入係数表!S42</f>
        <v>2.0898641588296763E-3</v>
      </c>
      <c r="E42" s="77">
        <f>$C$21*D42</f>
        <v>0.20898641588296762</v>
      </c>
      <c r="F42" s="76">
        <f>分析係数表!C45</f>
        <v>1</v>
      </c>
      <c r="G42" s="77">
        <f>E42*F42</f>
        <v>0.20898641588296762</v>
      </c>
      <c r="H42" s="77">
        <v>0.23668396452353715</v>
      </c>
      <c r="I42" s="77">
        <f>C42+H42</f>
        <v>0.23668396452353715</v>
      </c>
      <c r="J42" s="76">
        <f>分析係数表!G45</f>
        <v>0</v>
      </c>
      <c r="K42" s="78">
        <f>I42*J42</f>
        <v>0</v>
      </c>
      <c r="L42" s="79"/>
      <c r="M42" s="80"/>
      <c r="N42" s="81">
        <f>分析係数表!H45</f>
        <v>0</v>
      </c>
      <c r="O42" s="82">
        <f t="shared" si="4"/>
        <v>0</v>
      </c>
      <c r="P42" s="76">
        <f>分析係数表!C45</f>
        <v>1</v>
      </c>
      <c r="Q42" s="82">
        <f>O42*P42</f>
        <v>0</v>
      </c>
      <c r="R42" s="83">
        <v>1.9230010242829075E-2</v>
      </c>
      <c r="S42" s="84">
        <f>I42+R42</f>
        <v>0.25591397476636624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3.6572622779519333E-3</v>
      </c>
      <c r="E43" s="77">
        <f>$C$21*D43</f>
        <v>0.36572622779519331</v>
      </c>
      <c r="F43" s="76">
        <f>分析係数表!C46</f>
        <v>0.19592142404516388</v>
      </c>
      <c r="G43" s="77">
        <f>E43*F43</f>
        <v>7.1653603360300272E-2</v>
      </c>
      <c r="H43" s="77">
        <v>8.70644757649989E-2</v>
      </c>
      <c r="I43" s="77">
        <f>C43+H43</f>
        <v>8.70644757649989E-2</v>
      </c>
      <c r="J43" s="76">
        <f>分析係数表!G46</f>
        <v>9.3869169844529188E-3</v>
      </c>
      <c r="K43" s="78">
        <f>I43*J43</f>
        <v>8.1726700630095769E-4</v>
      </c>
      <c r="L43" s="79"/>
      <c r="M43" s="80"/>
      <c r="N43" s="81">
        <f>分析係数表!H46</f>
        <v>2.2224088871155723E-2</v>
      </c>
      <c r="O43" s="82">
        <f t="shared" si="4"/>
        <v>0.34118822720838621</v>
      </c>
      <c r="P43" s="76">
        <f>分析係数表!C46</f>
        <v>0.19592142404516388</v>
      </c>
      <c r="Q43" s="82">
        <f>O43*P43</f>
        <v>6.684608334211195E-2</v>
      </c>
      <c r="R43" s="83">
        <v>7.6239243108660149E-2</v>
      </c>
      <c r="S43" s="84">
        <f>I43+R43</f>
        <v>0.16330371887365905</v>
      </c>
      <c r="T43" s="85">
        <f>分析係数表!F46</f>
        <v>0.31358169551188031</v>
      </c>
      <c r="U43" s="86">
        <f>S43*T43</f>
        <v>5.1209057047797456E-2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投入係数表!S44</f>
        <v>0.59247648902821315</v>
      </c>
      <c r="E44" s="91">
        <f>SUM(E5:E43)</f>
        <v>59.247648902821318</v>
      </c>
      <c r="F44" s="92">
        <f>分析係数表!C47</f>
        <v>0.45265703952364433</v>
      </c>
      <c r="G44" s="91">
        <f>SUM(G5:G43)</f>
        <v>12.392501834560276</v>
      </c>
      <c r="H44" s="91">
        <f>SUM(H5:H43)</f>
        <v>14.192877520559778</v>
      </c>
      <c r="I44" s="91">
        <f>SUM(I5:I43)</f>
        <v>114.19287752055979</v>
      </c>
      <c r="J44" s="92">
        <f>分析係数表!G47</f>
        <v>0.23980744030503759</v>
      </c>
      <c r="K44" s="93">
        <f>SUM(K5:K43)</f>
        <v>24.472126440148905</v>
      </c>
      <c r="L44" s="94">
        <f>最終需要_まとめ!$L$33</f>
        <v>0.62733333333333341</v>
      </c>
      <c r="M44" s="91">
        <f>K44*L44</f>
        <v>15.352180653453415</v>
      </c>
      <c r="N44" s="95">
        <f>分析係数表!H47</f>
        <v>1</v>
      </c>
      <c r="O44" s="96">
        <f>SUM(O5:O43)</f>
        <v>15.352180653453416</v>
      </c>
      <c r="P44" s="92">
        <f>分析係数表!C47</f>
        <v>0.45265703952364433</v>
      </c>
      <c r="Q44" s="96">
        <f>SUM(Q5:Q43)</f>
        <v>7.4824440358912003</v>
      </c>
      <c r="R44" s="91">
        <f>SUM(R5:R43)</f>
        <v>8.3356881470123039</v>
      </c>
      <c r="S44" s="97">
        <f>SUM(S5:S43)</f>
        <v>122.5285656675721</v>
      </c>
      <c r="T44" s="98">
        <f>分析係数表!F47</f>
        <v>0.49576236686958514</v>
      </c>
      <c r="U44" s="99">
        <f>SUM(U5:U43)</f>
        <v>51.352226986659325</v>
      </c>
      <c r="V44" s="100">
        <f>分析係数表!D47</f>
        <v>6.8132090397126518E-2</v>
      </c>
      <c r="W44" s="101">
        <f>SUM(W5:W43)</f>
        <v>13</v>
      </c>
      <c r="X44" s="92">
        <f>分析係数表!E47</f>
        <v>5.7986453629434859E-2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1.4618360363041205E-2</v>
      </c>
      <c r="G5" s="77">
        <f t="shared" ref="G5:G38" si="1">E5*F5</f>
        <v>0</v>
      </c>
      <c r="H5" s="77">
        <f t="array" ref="H5:H43">MMULT(逆行列係数!C5:AO43,'18'!G5:G43)</f>
        <v>2.8464694838728337E-5</v>
      </c>
      <c r="I5" s="77">
        <f t="shared" ref="I5:I38" si="2">C5+H5</f>
        <v>2.8464694838728337E-5</v>
      </c>
      <c r="J5" s="76">
        <f>分析係数表!G8</f>
        <v>0.12073170731707317</v>
      </c>
      <c r="K5" s="78">
        <f t="shared" ref="K5:K38" si="3">I5*J5</f>
        <v>3.4365912061391526E-6</v>
      </c>
      <c r="L5" s="79" t="s">
        <v>184</v>
      </c>
      <c r="M5" s="80" t="s">
        <v>184</v>
      </c>
      <c r="N5" s="81">
        <f>分析係数表!H8</f>
        <v>1.0812797278425854E-2</v>
      </c>
      <c r="O5" s="82">
        <f t="shared" ref="O5:O43" si="4">$M$44*N5</f>
        <v>0.15694312372390784</v>
      </c>
      <c r="P5" s="76">
        <f>分析係数表!C8</f>
        <v>1.4618360363041205E-2</v>
      </c>
      <c r="Q5" s="82">
        <f t="shared" ref="Q5:Q38" si="5">O5*P5</f>
        <v>2.294251139097446E-3</v>
      </c>
      <c r="R5" s="83">
        <f t="array" ref="R5:R43">MMULT(逆行列係数!C5:AO43,'18'!Q5:Q43)</f>
        <v>3.2475430372800444E-3</v>
      </c>
      <c r="S5" s="84">
        <f t="shared" ref="S5:S38" si="6">I5+R5</f>
        <v>3.2760077321187728E-3</v>
      </c>
      <c r="T5" s="85">
        <f>分析係数表!F8</f>
        <v>0.45487804878048782</v>
      </c>
      <c r="U5" s="86">
        <f t="shared" ref="U5:U38" si="7">S5*T5</f>
        <v>1.4901840049759785E-3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投入係数表!T6</f>
        <v>0</v>
      </c>
      <c r="E6" s="77">
        <f t="shared" si="0"/>
        <v>0</v>
      </c>
      <c r="F6" s="76">
        <f>分析係数表!C9</f>
        <v>8.6715867158671633E-2</v>
      </c>
      <c r="G6" s="77">
        <f t="shared" si="1"/>
        <v>0</v>
      </c>
      <c r="H6" s="77">
        <v>7.9196996643211988E-5</v>
      </c>
      <c r="I6" s="77">
        <f t="shared" si="2"/>
        <v>7.9196996643211988E-5</v>
      </c>
      <c r="J6" s="76">
        <f>分析係数表!G9</f>
        <v>0.23529411764705882</v>
      </c>
      <c r="K6" s="78">
        <f t="shared" si="3"/>
        <v>1.8634587445461644E-5</v>
      </c>
      <c r="L6" s="79"/>
      <c r="M6" s="80"/>
      <c r="N6" s="81">
        <f>分析係数表!H9</f>
        <v>5.7539453375192939E-4</v>
      </c>
      <c r="O6" s="82">
        <f t="shared" si="4"/>
        <v>8.3516053409110023E-3</v>
      </c>
      <c r="P6" s="76">
        <f>分析係数表!C9</f>
        <v>8.6715867158671633E-2</v>
      </c>
      <c r="Q6" s="82">
        <f t="shared" si="5"/>
        <v>7.2421669930409095E-4</v>
      </c>
      <c r="R6" s="83">
        <v>8.5958569476501858E-4</v>
      </c>
      <c r="S6" s="84">
        <f t="shared" si="6"/>
        <v>9.3878269140823057E-4</v>
      </c>
      <c r="T6" s="85">
        <f>分析係数表!F9</f>
        <v>0.68627450980392157</v>
      </c>
      <c r="U6" s="86">
        <f t="shared" si="7"/>
        <v>6.4426263135858959E-4</v>
      </c>
      <c r="V6" s="87">
        <f>分析係数表!D9</f>
        <v>9.8039215686274508E-2</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5.1169590643275198E-3</v>
      </c>
      <c r="G7" s="77">
        <f t="shared" si="1"/>
        <v>0</v>
      </c>
      <c r="H7" s="77">
        <v>3.5464708374113792E-6</v>
      </c>
      <c r="I7" s="77">
        <f t="shared" si="2"/>
        <v>3.5464708374113792E-6</v>
      </c>
      <c r="J7" s="76">
        <f>分析係数表!G10</f>
        <v>0.19230769230769232</v>
      </c>
      <c r="K7" s="78">
        <f t="shared" si="3"/>
        <v>6.8201362257911141E-7</v>
      </c>
      <c r="L7" s="79"/>
      <c r="M7" s="80"/>
      <c r="N7" s="81">
        <f>分析係数表!H10</f>
        <v>1.0751897856970359E-3</v>
      </c>
      <c r="O7" s="82">
        <f t="shared" si="4"/>
        <v>1.5605919469147567E-2</v>
      </c>
      <c r="P7" s="76">
        <f>分析係数表!C10</f>
        <v>5.1169590643275198E-3</v>
      </c>
      <c r="Q7" s="82">
        <f t="shared" si="5"/>
        <v>7.9854851084819954E-5</v>
      </c>
      <c r="R7" s="83">
        <v>1.3942312050339894E-4</v>
      </c>
      <c r="S7" s="84">
        <f t="shared" si="6"/>
        <v>1.4296959134081031E-4</v>
      </c>
      <c r="T7" s="85">
        <f>分析係数表!F10</f>
        <v>0.57692307692307687</v>
      </c>
      <c r="U7" s="86">
        <f t="shared" si="7"/>
        <v>8.248245654277517E-5</v>
      </c>
      <c r="V7" s="87">
        <f>分析係数表!D10</f>
        <v>0</v>
      </c>
      <c r="W7" s="167">
        <f t="shared" si="8"/>
        <v>0</v>
      </c>
      <c r="X7" s="76">
        <f>分析係数表!E10</f>
        <v>0</v>
      </c>
      <c r="Y7" s="166">
        <f t="shared" si="9"/>
        <v>0</v>
      </c>
    </row>
    <row r="8" spans="1:25" x14ac:dyDescent="0.2">
      <c r="A8" s="6" t="s">
        <v>222</v>
      </c>
      <c r="B8" s="5" t="s">
        <v>27</v>
      </c>
      <c r="C8" s="90"/>
      <c r="D8" s="76">
        <f>投入係数表!T8</f>
        <v>1.8450184501845018E-4</v>
      </c>
      <c r="E8" s="77">
        <f t="shared" si="0"/>
        <v>1.8450184501845018E-2</v>
      </c>
      <c r="F8" s="76">
        <f>分析係数表!C11</f>
        <v>1.5386032798968108E-2</v>
      </c>
      <c r="G8" s="77">
        <f t="shared" si="1"/>
        <v>2.8387514389240049E-4</v>
      </c>
      <c r="H8" s="77">
        <v>2.7546327051110667E-3</v>
      </c>
      <c r="I8" s="77">
        <f t="shared" si="2"/>
        <v>2.7546327051110667E-3</v>
      </c>
      <c r="J8" s="76">
        <f>分析係数表!G11</f>
        <v>0.34285714285714286</v>
      </c>
      <c r="K8" s="78">
        <f t="shared" si="3"/>
        <v>9.444454988952229E-4</v>
      </c>
      <c r="L8" s="79"/>
      <c r="M8" s="80"/>
      <c r="N8" s="81">
        <f>分析係数表!H11</f>
        <v>-2.0999800501895233E-5</v>
      </c>
      <c r="O8" s="82">
        <f t="shared" si="4"/>
        <v>-3.0480311463178841E-4</v>
      </c>
      <c r="P8" s="76">
        <f>分析係数表!C11</f>
        <v>1.5386032798968108E-2</v>
      </c>
      <c r="Q8" s="82">
        <f t="shared" si="5"/>
        <v>-4.6897107189523322E-6</v>
      </c>
      <c r="R8" s="83">
        <v>2.503799747605698E-4</v>
      </c>
      <c r="S8" s="84">
        <f t="shared" si="6"/>
        <v>3.0050126798716365E-3</v>
      </c>
      <c r="T8" s="85">
        <f>分析係数表!F11</f>
        <v>0.5591836734693878</v>
      </c>
      <c r="U8" s="86">
        <f t="shared" si="7"/>
        <v>1.6803540291527111E-3</v>
      </c>
      <c r="V8" s="87">
        <f>分析係数表!D11</f>
        <v>0</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0.16460779895554434</v>
      </c>
      <c r="G9" s="77">
        <f t="shared" si="1"/>
        <v>0</v>
      </c>
      <c r="H9" s="77">
        <v>6.9040157905530175E-4</v>
      </c>
      <c r="I9" s="77">
        <f t="shared" si="2"/>
        <v>6.9040157905530175E-4</v>
      </c>
      <c r="J9" s="76">
        <f>分析係数表!G12</f>
        <v>0.13343519440833349</v>
      </c>
      <c r="K9" s="78">
        <f t="shared" si="3"/>
        <v>9.2123868921064602E-5</v>
      </c>
      <c r="L9" s="79"/>
      <c r="M9" s="80"/>
      <c r="N9" s="81">
        <f>分析係数表!H12</f>
        <v>9.0250842616995133E-2</v>
      </c>
      <c r="O9" s="82">
        <f t="shared" si="4"/>
        <v>1.3099523457530369</v>
      </c>
      <c r="P9" s="76">
        <f>分析係数表!C12</f>
        <v>0.16460779895554434</v>
      </c>
      <c r="Q9" s="82">
        <f t="shared" si="5"/>
        <v>0.21562837237105958</v>
      </c>
      <c r="R9" s="83">
        <v>0.25047414548952462</v>
      </c>
      <c r="S9" s="84">
        <f t="shared" si="6"/>
        <v>0.25116454706857994</v>
      </c>
      <c r="T9" s="85">
        <f>分析係数表!F12</f>
        <v>0.36075703601154802</v>
      </c>
      <c r="U9" s="86">
        <f t="shared" si="7"/>
        <v>9.0609377551643833E-2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投入係数表!T10</f>
        <v>3.7638376383763838E-3</v>
      </c>
      <c r="E10" s="77">
        <f t="shared" si="0"/>
        <v>0.37638376383763839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0.20763188168717425</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投入係数表!T11</f>
        <v>6.2361623616236164E-3</v>
      </c>
      <c r="E11" s="77">
        <f t="shared" si="0"/>
        <v>0.62361623616236161</v>
      </c>
      <c r="F11" s="76">
        <f>分析係数表!C14</f>
        <v>0.17268980347649487</v>
      </c>
      <c r="G11" s="77">
        <f t="shared" si="1"/>
        <v>0.10769216526762965</v>
      </c>
      <c r="H11" s="77">
        <v>0.15269692562215845</v>
      </c>
      <c r="I11" s="77">
        <f t="shared" si="2"/>
        <v>0.15269692562215845</v>
      </c>
      <c r="J11" s="76">
        <f>分析係数表!G14</f>
        <v>0.183307408127552</v>
      </c>
      <c r="K11" s="78">
        <f t="shared" si="3"/>
        <v>2.7990477664843451E-2</v>
      </c>
      <c r="L11" s="79"/>
      <c r="M11" s="80"/>
      <c r="N11" s="81">
        <f>分析係数表!H14</f>
        <v>1.1717888680057539E-3</v>
      </c>
      <c r="O11" s="82">
        <f t="shared" si="4"/>
        <v>1.7008013796453791E-2</v>
      </c>
      <c r="P11" s="76">
        <f>分析係数表!C14</f>
        <v>0.17268980347649487</v>
      </c>
      <c r="Q11" s="82">
        <f t="shared" si="5"/>
        <v>2.9371105600351187E-3</v>
      </c>
      <c r="R11" s="83">
        <v>1.3606832185704059E-2</v>
      </c>
      <c r="S11" s="84">
        <f t="shared" si="6"/>
        <v>0.1663037578078625</v>
      </c>
      <c r="T11" s="85">
        <f>分析係数表!F14</f>
        <v>0.31324129885280966</v>
      </c>
      <c r="U11" s="86">
        <f t="shared" si="7"/>
        <v>5.2093205099837933E-2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投入係数表!T12</f>
        <v>1.7970479704797048E-2</v>
      </c>
      <c r="E12" s="77">
        <f t="shared" si="0"/>
        <v>1.7970479704797049</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0.11984858467321921</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投入係数表!T13</f>
        <v>1.3653136531365313E-3</v>
      </c>
      <c r="E13" s="77">
        <f t="shared" si="0"/>
        <v>0.13653136531365315</v>
      </c>
      <c r="F13" s="76">
        <f>分析係数表!C16</f>
        <v>4.378703578052201E-2</v>
      </c>
      <c r="G13" s="77">
        <f t="shared" si="1"/>
        <v>5.9783037781524521E-3</v>
      </c>
      <c r="H13" s="77">
        <v>1.1735877432527093E-2</v>
      </c>
      <c r="I13" s="77">
        <f t="shared" si="2"/>
        <v>1.1735877432527093E-2</v>
      </c>
      <c r="J13" s="76">
        <f>分析係数表!G16</f>
        <v>3.3270852858481727E-2</v>
      </c>
      <c r="K13" s="78">
        <f t="shared" si="3"/>
        <v>3.9046265122278523E-4</v>
      </c>
      <c r="L13" s="79"/>
      <c r="M13" s="80"/>
      <c r="N13" s="81">
        <f>分析係数表!H16</f>
        <v>1.6795640441415807E-2</v>
      </c>
      <c r="O13" s="82">
        <f t="shared" si="4"/>
        <v>0.24378153108250439</v>
      </c>
      <c r="P13" s="76">
        <f>分析係数表!C16</f>
        <v>4.378703578052201E-2</v>
      </c>
      <c r="Q13" s="82">
        <f t="shared" si="5"/>
        <v>1.0674470624140057E-2</v>
      </c>
      <c r="R13" s="83">
        <v>1.2907138982725306E-2</v>
      </c>
      <c r="S13" s="84">
        <f t="shared" si="6"/>
        <v>2.4643016415252399E-2</v>
      </c>
      <c r="T13" s="85">
        <f>分析係数表!F16</f>
        <v>0.28912839737582008</v>
      </c>
      <c r="U13" s="86">
        <f t="shared" si="7"/>
        <v>7.1249958426479526E-3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投入係数表!T14</f>
        <v>2.0442804428044279E-2</v>
      </c>
      <c r="E14" s="77">
        <f t="shared" si="0"/>
        <v>2.0442804428044279</v>
      </c>
      <c r="F14" s="76">
        <f>分析係数表!C17</f>
        <v>0.16391620825693176</v>
      </c>
      <c r="G14" s="77">
        <f t="shared" si="1"/>
        <v>0.33509069879830328</v>
      </c>
      <c r="H14" s="77">
        <v>0.37928291822350058</v>
      </c>
      <c r="I14" s="77">
        <f t="shared" si="2"/>
        <v>0.37928291822350058</v>
      </c>
      <c r="J14" s="76">
        <f>分析係数表!G17</f>
        <v>0.21229407998137262</v>
      </c>
      <c r="K14" s="78">
        <f t="shared" si="3"/>
        <v>8.0519518176908236E-2</v>
      </c>
      <c r="L14" s="79"/>
      <c r="M14" s="80"/>
      <c r="N14" s="81">
        <f>分析係数表!H17</f>
        <v>3.0554709730257561E-3</v>
      </c>
      <c r="O14" s="82">
        <f t="shared" si="4"/>
        <v>4.4348853178925209E-2</v>
      </c>
      <c r="P14" s="76">
        <f>分析係数表!C17</f>
        <v>0.16391620825693176</v>
      </c>
      <c r="Q14" s="82">
        <f t="shared" si="5"/>
        <v>7.2694958536327946E-3</v>
      </c>
      <c r="R14" s="83">
        <v>1.4768186139441784E-2</v>
      </c>
      <c r="S14" s="84">
        <f t="shared" si="6"/>
        <v>0.39405110436294238</v>
      </c>
      <c r="T14" s="85">
        <f>分析係数表!F17</f>
        <v>0.32277781011700329</v>
      </c>
      <c r="U14" s="86">
        <f t="shared" si="7"/>
        <v>0.12719095254045726</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投入係数表!T15</f>
        <v>3.6088560885608856E-2</v>
      </c>
      <c r="E15" s="77">
        <f t="shared" si="0"/>
        <v>3.6088560885608856</v>
      </c>
      <c r="F15" s="76">
        <f>分析係数表!C18</f>
        <v>9.9153926079857513E-2</v>
      </c>
      <c r="G15" s="77">
        <f t="shared" si="1"/>
        <v>0.35783224983800976</v>
      </c>
      <c r="H15" s="77">
        <v>0.37677189936966921</v>
      </c>
      <c r="I15" s="77">
        <f t="shared" si="2"/>
        <v>0.37677189936966921</v>
      </c>
      <c r="J15" s="76">
        <f>分析係数表!G18</f>
        <v>0.21554507077228707</v>
      </c>
      <c r="K15" s="78">
        <f t="shared" si="3"/>
        <v>8.1211325714644372E-2</v>
      </c>
      <c r="L15" s="79"/>
      <c r="M15" s="80"/>
      <c r="N15" s="81">
        <f>分析係数表!H18</f>
        <v>4.4309579058998937E-4</v>
      </c>
      <c r="O15" s="82">
        <f t="shared" si="4"/>
        <v>6.4313457187307353E-3</v>
      </c>
      <c r="P15" s="76">
        <f>分析係数表!C18</f>
        <v>9.9153926079857513E-2</v>
      </c>
      <c r="Q15" s="82">
        <f t="shared" si="5"/>
        <v>6.3769317798903545E-4</v>
      </c>
      <c r="R15" s="83">
        <v>1.5495347689725779E-3</v>
      </c>
      <c r="S15" s="84">
        <f t="shared" si="6"/>
        <v>0.37832143413864178</v>
      </c>
      <c r="T15" s="85">
        <f>分析係数表!F18</f>
        <v>0.45865408492674448</v>
      </c>
      <c r="U15" s="86">
        <f t="shared" si="7"/>
        <v>0.17351867118303238</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投入係数表!T16</f>
        <v>5.9040590405904057E-3</v>
      </c>
      <c r="E16" s="77">
        <f t="shared" si="0"/>
        <v>0.59040590405904059</v>
      </c>
      <c r="F16" s="76">
        <f>分析係数表!C19</f>
        <v>0.34885493758536357</v>
      </c>
      <c r="G16" s="77">
        <f t="shared" si="1"/>
        <v>0.20596601481054674</v>
      </c>
      <c r="H16" s="77">
        <v>0.34587029010802584</v>
      </c>
      <c r="I16" s="77">
        <f t="shared" si="2"/>
        <v>0.34587029010802584</v>
      </c>
      <c r="J16" s="76">
        <f>分析係数表!G19</f>
        <v>5.7666214382632294E-2</v>
      </c>
      <c r="K16" s="78">
        <f t="shared" si="3"/>
        <v>1.9945030297952644E-2</v>
      </c>
      <c r="L16" s="79"/>
      <c r="M16" s="80"/>
      <c r="N16" s="81">
        <f>分析係数表!H19</f>
        <v>-1.1339892271023426E-4</v>
      </c>
      <c r="O16" s="82">
        <f t="shared" si="4"/>
        <v>-1.6459368190116575E-3</v>
      </c>
      <c r="P16" s="76">
        <f>分析係数表!C19</f>
        <v>0.34885493758536357</v>
      </c>
      <c r="Q16" s="82">
        <f t="shared" si="5"/>
        <v>-5.7419318626576363E-4</v>
      </c>
      <c r="R16" s="83">
        <v>3.6167506767215887E-3</v>
      </c>
      <c r="S16" s="84">
        <f t="shared" si="6"/>
        <v>0.3494870407847474</v>
      </c>
      <c r="T16" s="85">
        <f>分析係数表!F19</f>
        <v>0.24001206090758329</v>
      </c>
      <c r="U16" s="86">
        <f t="shared" si="7"/>
        <v>8.3881104919239835E-2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投入係数表!T17</f>
        <v>4.771217712177122E-2</v>
      </c>
      <c r="E17" s="77">
        <f t="shared" si="0"/>
        <v>4.7712177121771218</v>
      </c>
      <c r="F17" s="76">
        <f>分析係数表!C20</f>
        <v>6.1611763739423342E-2</v>
      </c>
      <c r="G17" s="77">
        <f t="shared" si="1"/>
        <v>0.29396313843200877</v>
      </c>
      <c r="H17" s="77">
        <v>0.31796199371194772</v>
      </c>
      <c r="I17" s="77">
        <f t="shared" si="2"/>
        <v>0.31796199371194772</v>
      </c>
      <c r="J17" s="76">
        <f>分析係数表!G20</f>
        <v>9.9807003032809483E-2</v>
      </c>
      <c r="K17" s="78">
        <f t="shared" si="3"/>
        <v>3.1734833670726513E-2</v>
      </c>
      <c r="L17" s="79"/>
      <c r="M17" s="80"/>
      <c r="N17" s="81">
        <f>分析係数表!H20</f>
        <v>5.5019477314965503E-4</v>
      </c>
      <c r="O17" s="82">
        <f t="shared" si="4"/>
        <v>7.985841603352856E-3</v>
      </c>
      <c r="P17" s="76">
        <f>分析係数表!C20</f>
        <v>6.1611763739423342E-2</v>
      </c>
      <c r="Q17" s="82">
        <f t="shared" si="5"/>
        <v>4.9202178612623381E-4</v>
      </c>
      <c r="R17" s="83">
        <v>1.3470633694228783E-3</v>
      </c>
      <c r="S17" s="84">
        <f t="shared" si="6"/>
        <v>0.31930905708137058</v>
      </c>
      <c r="T17" s="85">
        <f>分析係数表!F20</f>
        <v>0.22277364212848083</v>
      </c>
      <c r="U17" s="86">
        <f t="shared" si="7"/>
        <v>7.1133641610627907E-2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投入係数表!T18</f>
        <v>2.1365313653136531E-2</v>
      </c>
      <c r="E18" s="77">
        <f t="shared" si="0"/>
        <v>2.1365313653136533</v>
      </c>
      <c r="F18" s="76">
        <f>分析係数表!C21</f>
        <v>0.26616480709772816</v>
      </c>
      <c r="G18" s="77">
        <f t="shared" si="1"/>
        <v>0.56866945870695429</v>
      </c>
      <c r="H18" s="77">
        <v>0.62023093949450414</v>
      </c>
      <c r="I18" s="77">
        <f t="shared" si="2"/>
        <v>0.62023093949450414</v>
      </c>
      <c r="J18" s="76">
        <f>分析係数表!G21</f>
        <v>0.28515758528748203</v>
      </c>
      <c r="K18" s="78">
        <f t="shared" si="3"/>
        <v>0.17686355702683917</v>
      </c>
      <c r="L18" s="79"/>
      <c r="M18" s="80"/>
      <c r="N18" s="81">
        <f>分析係数表!H21</f>
        <v>9.2609120213357971E-4</v>
      </c>
      <c r="O18" s="82">
        <f t="shared" si="4"/>
        <v>1.3441817355261869E-2</v>
      </c>
      <c r="P18" s="76">
        <f>分析係数表!C21</f>
        <v>0.26616480709772816</v>
      </c>
      <c r="Q18" s="82">
        <f t="shared" si="5"/>
        <v>3.5777387234061696E-3</v>
      </c>
      <c r="R18" s="83">
        <v>9.7321649576225539E-3</v>
      </c>
      <c r="S18" s="84">
        <f t="shared" si="6"/>
        <v>0.62996310445212667</v>
      </c>
      <c r="T18" s="85">
        <f>分析係数表!F21</f>
        <v>0.42568537635878856</v>
      </c>
      <c r="U18" s="86">
        <f t="shared" si="7"/>
        <v>0.26816608121085439</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投入係数表!T19</f>
        <v>2.2878228782287824E-3</v>
      </c>
      <c r="E19" s="77">
        <f t="shared" si="0"/>
        <v>0.22878228782287824</v>
      </c>
      <c r="F19" s="76">
        <f>分析係数表!C22</f>
        <v>6.8073136427566849E-2</v>
      </c>
      <c r="G19" s="77">
        <f t="shared" si="1"/>
        <v>1.5573927891177656E-2</v>
      </c>
      <c r="H19" s="77">
        <v>1.8750419456315705E-2</v>
      </c>
      <c r="I19" s="77">
        <f t="shared" si="2"/>
        <v>1.8750419456315705E-2</v>
      </c>
      <c r="J19" s="76">
        <f>分析係数表!G22</f>
        <v>0.19468102201510526</v>
      </c>
      <c r="K19" s="78">
        <f t="shared" si="3"/>
        <v>3.6503508229674556E-3</v>
      </c>
      <c r="L19" s="79"/>
      <c r="M19" s="80"/>
      <c r="N19" s="81">
        <f>分析係数表!H22</f>
        <v>4.4099581053979989E-5</v>
      </c>
      <c r="O19" s="82">
        <f t="shared" si="4"/>
        <v>6.4008654072675569E-4</v>
      </c>
      <c r="P19" s="76">
        <f>分析係数表!C22</f>
        <v>6.8073136427566849E-2</v>
      </c>
      <c r="Q19" s="82">
        <f t="shared" si="5"/>
        <v>4.3572698412341763E-5</v>
      </c>
      <c r="R19" s="83">
        <v>4.6693292918878416E-4</v>
      </c>
      <c r="S19" s="84">
        <f t="shared" si="6"/>
        <v>1.9217352385504489E-2</v>
      </c>
      <c r="T19" s="85">
        <f>分析係数表!F22</f>
        <v>0.41266270287642615</v>
      </c>
      <c r="U19" s="86">
        <f t="shared" si="7"/>
        <v>7.9302845775310188E-3</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投入係数表!T20</f>
        <v>3.1365313653136532E-3</v>
      </c>
      <c r="E20" s="77">
        <f t="shared" si="0"/>
        <v>0.31365313653136534</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3.6576373755814608E-4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投入係数表!T21</f>
        <v>1.4760147601476016E-4</v>
      </c>
      <c r="E21" s="77">
        <f t="shared" si="0"/>
        <v>1.4760147601476016E-2</v>
      </c>
      <c r="F21" s="76">
        <f>分析係数表!C24</f>
        <v>0.19862660944206012</v>
      </c>
      <c r="G21" s="77">
        <f t="shared" si="1"/>
        <v>2.9317580729455372E-3</v>
      </c>
      <c r="H21" s="77">
        <v>6.2581096719075933E-3</v>
      </c>
      <c r="I21" s="77">
        <f t="shared" si="2"/>
        <v>6.2581096719075933E-3</v>
      </c>
      <c r="J21" s="76">
        <f>分析係数表!G24</f>
        <v>0.20794148380355276</v>
      </c>
      <c r="K21" s="78">
        <f t="shared" si="3"/>
        <v>1.3013206109818297E-3</v>
      </c>
      <c r="L21" s="79"/>
      <c r="M21" s="80"/>
      <c r="N21" s="81">
        <f>分析係数表!H24</f>
        <v>3.2549690777937607E-4</v>
      </c>
      <c r="O21" s="82">
        <f t="shared" si="4"/>
        <v>4.7244482767927198E-3</v>
      </c>
      <c r="P21" s="76">
        <f>分析係数表!C24</f>
        <v>0.19862660944206012</v>
      </c>
      <c r="Q21" s="82">
        <f t="shared" si="5"/>
        <v>9.3840114270372151E-4</v>
      </c>
      <c r="R21" s="83">
        <v>3.659046215407902E-3</v>
      </c>
      <c r="S21" s="84">
        <f t="shared" si="6"/>
        <v>9.9171558873154958E-3</v>
      </c>
      <c r="T21" s="85">
        <f>分析係数表!F24</f>
        <v>0.39132706374085685</v>
      </c>
      <c r="U21" s="86">
        <f t="shared" si="7"/>
        <v>3.8808514940435247E-3</v>
      </c>
      <c r="V21" s="87">
        <f>分析係数表!D24</f>
        <v>0.12121212121212122</v>
      </c>
      <c r="W21" s="167">
        <f t="shared" si="8"/>
        <v>0</v>
      </c>
      <c r="X21" s="76">
        <f>分析係数表!E24</f>
        <v>0.11285266457680251</v>
      </c>
      <c r="Y21" s="166">
        <f t="shared" si="9"/>
        <v>0</v>
      </c>
    </row>
    <row r="22" spans="1:25" x14ac:dyDescent="0.2">
      <c r="A22" s="6" t="s">
        <v>10</v>
      </c>
      <c r="B22" s="5" t="s">
        <v>272</v>
      </c>
      <c r="C22" s="75">
        <f>最終需要_まとめ!C23</f>
        <v>100</v>
      </c>
      <c r="D22" s="76">
        <f>投入係数表!T22</f>
        <v>0.28970479704797047</v>
      </c>
      <c r="E22" s="77">
        <f t="shared" si="0"/>
        <v>28.970479704797047</v>
      </c>
      <c r="F22" s="76">
        <f>分析係数表!C25</f>
        <v>0.10815402038505095</v>
      </c>
      <c r="G22" s="77">
        <f t="shared" si="1"/>
        <v>3.1332738525573247</v>
      </c>
      <c r="H22" s="77">
        <v>3.2513510767881644</v>
      </c>
      <c r="I22" s="77">
        <f t="shared" si="2"/>
        <v>103.25135107678817</v>
      </c>
      <c r="J22" s="76">
        <f>分析係数表!G25</f>
        <v>0.19693726937269374</v>
      </c>
      <c r="K22" s="78">
        <f t="shared" si="3"/>
        <v>20.334039140104004</v>
      </c>
      <c r="L22" s="79"/>
      <c r="M22" s="80"/>
      <c r="N22" s="81">
        <f>分析係数表!H25</f>
        <v>5.1029515219605417E-4</v>
      </c>
      <c r="O22" s="82">
        <f t="shared" si="4"/>
        <v>7.4067156855524589E-3</v>
      </c>
      <c r="P22" s="76">
        <f>分析係数表!C25</f>
        <v>0.10815402038505095</v>
      </c>
      <c r="Q22" s="82">
        <f t="shared" si="5"/>
        <v>8.0106607924151734E-4</v>
      </c>
      <c r="R22" s="83">
        <v>6.7756668058356218E-3</v>
      </c>
      <c r="S22" s="84">
        <f t="shared" si="6"/>
        <v>103.258126743594</v>
      </c>
      <c r="T22" s="85">
        <f>分析係数表!F25</f>
        <v>0.3500369003690037</v>
      </c>
      <c r="U22" s="86">
        <f t="shared" si="7"/>
        <v>36.14415462323737</v>
      </c>
      <c r="V22" s="87">
        <f>分析係数表!D25</f>
        <v>4.6273062730627305E-2</v>
      </c>
      <c r="W22" s="167">
        <f t="shared" si="8"/>
        <v>5</v>
      </c>
      <c r="X22" s="76">
        <f>分析係数表!E25</f>
        <v>4.5018450184501846E-2</v>
      </c>
      <c r="Y22" s="166">
        <f t="shared" si="9"/>
        <v>5</v>
      </c>
    </row>
    <row r="23" spans="1:25" x14ac:dyDescent="0.2">
      <c r="A23" s="6" t="s">
        <v>11</v>
      </c>
      <c r="B23" s="5" t="s">
        <v>35</v>
      </c>
      <c r="C23" s="90"/>
      <c r="D23" s="76">
        <f>投入係数表!T23</f>
        <v>2.118081180811808E-2</v>
      </c>
      <c r="E23" s="77">
        <f t="shared" si="0"/>
        <v>2.1180811808118079</v>
      </c>
      <c r="F23" s="76">
        <f>分析係数表!C26</f>
        <v>0.27743634767339775</v>
      </c>
      <c r="G23" s="77">
        <f t="shared" si="1"/>
        <v>0.58763270688018554</v>
      </c>
      <c r="H23" s="77">
        <v>0.63434757597729474</v>
      </c>
      <c r="I23" s="77">
        <f t="shared" si="2"/>
        <v>0.63434757597729474</v>
      </c>
      <c r="J23" s="76">
        <f>分析係数表!G26</f>
        <v>0.19644944793245292</v>
      </c>
      <c r="K23" s="78">
        <f t="shared" si="3"/>
        <v>0.12461723109802929</v>
      </c>
      <c r="L23" s="79"/>
      <c r="M23" s="80"/>
      <c r="N23" s="81">
        <f>分析係数表!H26</f>
        <v>1.0285702285828285E-2</v>
      </c>
      <c r="O23" s="82">
        <f t="shared" si="4"/>
        <v>0.14929256554664996</v>
      </c>
      <c r="P23" s="76">
        <f>分析係数表!C26</f>
        <v>0.27743634767339775</v>
      </c>
      <c r="Q23" s="82">
        <f t="shared" si="5"/>
        <v>4.1419184120053902E-2</v>
      </c>
      <c r="R23" s="83">
        <v>4.5294463886539738E-2</v>
      </c>
      <c r="S23" s="84">
        <f t="shared" si="6"/>
        <v>0.67964203986383454</v>
      </c>
      <c r="T23" s="85">
        <f>分析係数表!F26</f>
        <v>0.33444468499675256</v>
      </c>
      <c r="U23" s="86">
        <f t="shared" si="7"/>
        <v>0.22730266793281048</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投入係数表!T24</f>
        <v>3.690036900369004E-5</v>
      </c>
      <c r="E24" s="77">
        <f t="shared" si="0"/>
        <v>3.690036900369004E-3</v>
      </c>
      <c r="F24" s="76">
        <f>分析係数表!C27</f>
        <v>0.68206432556613061</v>
      </c>
      <c r="G24" s="77">
        <f t="shared" si="1"/>
        <v>2.5168425297643197E-3</v>
      </c>
      <c r="H24" s="77">
        <v>5.905721141783676E-3</v>
      </c>
      <c r="I24" s="77">
        <f t="shared" si="2"/>
        <v>5.905721141783676E-3</v>
      </c>
      <c r="J24" s="76">
        <f>分析係数表!G27</f>
        <v>0.17097786061735692</v>
      </c>
      <c r="K24" s="78">
        <f t="shared" si="3"/>
        <v>1.0097475662248674E-3</v>
      </c>
      <c r="L24" s="79"/>
      <c r="M24" s="80"/>
      <c r="N24" s="81">
        <f>分析係数表!H27</f>
        <v>1.1068994844548976E-2</v>
      </c>
      <c r="O24" s="82">
        <f t="shared" si="4"/>
        <v>0.16066172172241566</v>
      </c>
      <c r="P24" s="76">
        <f>分析係数表!C27</f>
        <v>0.68206432556613061</v>
      </c>
      <c r="Q24" s="82">
        <f t="shared" si="5"/>
        <v>0.10958162887089279</v>
      </c>
      <c r="R24" s="83">
        <v>0.11289213564387969</v>
      </c>
      <c r="S24" s="84">
        <f t="shared" si="6"/>
        <v>0.11879785678566336</v>
      </c>
      <c r="T24" s="85">
        <f>分析係数表!F27</f>
        <v>0.32177115061144701</v>
      </c>
      <c r="U24" s="86">
        <f t="shared" si="7"/>
        <v>3.8225723068096795E-2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投入係数表!T25</f>
        <v>0</v>
      </c>
      <c r="E25" s="77">
        <f t="shared" si="0"/>
        <v>0</v>
      </c>
      <c r="F25" s="76">
        <f>分析係数表!C28</f>
        <v>0.14118101348541556</v>
      </c>
      <c r="G25" s="77">
        <f t="shared" si="1"/>
        <v>0</v>
      </c>
      <c r="H25" s="77">
        <v>1.457286773667478E-2</v>
      </c>
      <c r="I25" s="77">
        <f t="shared" si="2"/>
        <v>1.457286773667478E-2</v>
      </c>
      <c r="J25" s="76">
        <f>分析係数表!G28</f>
        <v>0.12484707609493516</v>
      </c>
      <c r="K25" s="78">
        <f t="shared" si="3"/>
        <v>1.8193799272420617E-3</v>
      </c>
      <c r="L25" s="79"/>
      <c r="M25" s="80"/>
      <c r="N25" s="81">
        <f>分析係数表!H28</f>
        <v>2.043280588834406E-2</v>
      </c>
      <c r="O25" s="82">
        <f t="shared" si="4"/>
        <v>0.29657343053673013</v>
      </c>
      <c r="P25" s="76">
        <f>分析係数表!C28</f>
        <v>0.14118101348541556</v>
      </c>
      <c r="Q25" s="82">
        <f t="shared" si="5"/>
        <v>4.1870537496022049E-2</v>
      </c>
      <c r="R25" s="83">
        <v>4.8099427123166602E-2</v>
      </c>
      <c r="S25" s="84">
        <f t="shared" si="6"/>
        <v>6.2672294859841382E-2</v>
      </c>
      <c r="T25" s="85">
        <f>分析係数表!F28</f>
        <v>0.21311475409836064</v>
      </c>
      <c r="U25" s="86">
        <f t="shared" si="7"/>
        <v>1.3356390707835048E-2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投入係数表!T26</f>
        <v>5.3874538745387456E-3</v>
      </c>
      <c r="E26" s="77">
        <f t="shared" si="0"/>
        <v>0.53874538745387457</v>
      </c>
      <c r="F26" s="76">
        <f>分析係数表!C29</f>
        <v>0.16227976317854342</v>
      </c>
      <c r="G26" s="77">
        <f t="shared" si="1"/>
        <v>8.7427473889547386E-2</v>
      </c>
      <c r="H26" s="77">
        <v>0.10232931292340898</v>
      </c>
      <c r="I26" s="77">
        <f t="shared" si="2"/>
        <v>0.10232931292340898</v>
      </c>
      <c r="J26" s="76">
        <f>分析係数表!G29</f>
        <v>0.26081698468153725</v>
      </c>
      <c r="K26" s="78">
        <f t="shared" si="3"/>
        <v>2.668922284121699E-2</v>
      </c>
      <c r="L26" s="79"/>
      <c r="M26" s="80"/>
      <c r="N26" s="81">
        <f>分析係数表!H29</f>
        <v>1.0220602904272409E-2</v>
      </c>
      <c r="O26" s="82">
        <f t="shared" si="4"/>
        <v>0.14834767589129141</v>
      </c>
      <c r="P26" s="76">
        <f>分析係数表!C29</f>
        <v>0.16227976317854342</v>
      </c>
      <c r="Q26" s="82">
        <f t="shared" si="5"/>
        <v>2.4073825711726088E-2</v>
      </c>
      <c r="R26" s="83">
        <v>3.1763103143591993E-2</v>
      </c>
      <c r="S26" s="84">
        <f t="shared" si="6"/>
        <v>0.13409241606700098</v>
      </c>
      <c r="T26" s="85">
        <f>分析係数表!F29</f>
        <v>0.4334856221445848</v>
      </c>
      <c r="U26" s="86">
        <f t="shared" si="7"/>
        <v>5.8127134403674438E-2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投入係数表!T27</f>
        <v>3.2841328413284131E-3</v>
      </c>
      <c r="E27" s="77">
        <f t="shared" si="0"/>
        <v>0.32841328413284132</v>
      </c>
      <c r="F27" s="76">
        <f>分析係数表!C30</f>
        <v>1</v>
      </c>
      <c r="G27" s="77">
        <f t="shared" si="1"/>
        <v>0.32841328413284132</v>
      </c>
      <c r="H27" s="77">
        <v>0.36987652776417834</v>
      </c>
      <c r="I27" s="77">
        <f t="shared" si="2"/>
        <v>0.36987652776417834</v>
      </c>
      <c r="J27" s="76">
        <f>分析係数表!G30</f>
        <v>0.34448439248553536</v>
      </c>
      <c r="K27" s="78">
        <f t="shared" si="3"/>
        <v>0.12741669096150224</v>
      </c>
      <c r="L27" s="79"/>
      <c r="M27" s="80"/>
      <c r="N27" s="81">
        <f>分析係数表!H30</f>
        <v>0</v>
      </c>
      <c r="O27" s="82">
        <f t="shared" si="4"/>
        <v>0</v>
      </c>
      <c r="P27" s="76">
        <f>分析係数表!C30</f>
        <v>1</v>
      </c>
      <c r="Q27" s="82">
        <f t="shared" si="5"/>
        <v>0</v>
      </c>
      <c r="R27" s="83">
        <v>3.8944990901985013E-2</v>
      </c>
      <c r="S27" s="84">
        <f t="shared" si="6"/>
        <v>0.40882151866616334</v>
      </c>
      <c r="T27" s="85">
        <f>分析係数表!F30</f>
        <v>0.44001047643991525</v>
      </c>
      <c r="U27" s="86">
        <f t="shared" si="7"/>
        <v>0.17988575120718825</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投入係数表!T28</f>
        <v>2.8856088560885607E-2</v>
      </c>
      <c r="E28" s="77">
        <f t="shared" si="0"/>
        <v>2.8856088560885609</v>
      </c>
      <c r="F28" s="76">
        <f>分析係数表!C31</f>
        <v>6.2020555045463999E-2</v>
      </c>
      <c r="G28" s="77">
        <f t="shared" si="1"/>
        <v>0.178967062898719</v>
      </c>
      <c r="H28" s="77">
        <v>0.19692049667303291</v>
      </c>
      <c r="I28" s="77">
        <f t="shared" si="2"/>
        <v>0.19692049667303291</v>
      </c>
      <c r="J28" s="76">
        <f>分析係数表!G31</f>
        <v>7.0817490494296573E-2</v>
      </c>
      <c r="K28" s="78">
        <f t="shared" si="3"/>
        <v>1.3945415401274667E-2</v>
      </c>
      <c r="L28" s="79"/>
      <c r="M28" s="80"/>
      <c r="N28" s="81">
        <f>分析係数表!H31</f>
        <v>2.2278688352460652E-2</v>
      </c>
      <c r="O28" s="82">
        <f t="shared" si="4"/>
        <v>0.32336562431286431</v>
      </c>
      <c r="P28" s="76">
        <f>分析係数表!C31</f>
        <v>6.2020555045463999E-2</v>
      </c>
      <c r="Q28" s="82">
        <f t="shared" si="5"/>
        <v>2.0055315502506832E-2</v>
      </c>
      <c r="R28" s="83">
        <v>2.6967757712802243E-2</v>
      </c>
      <c r="S28" s="84">
        <f t="shared" si="6"/>
        <v>0.22388825438583515</v>
      </c>
      <c r="T28" s="85">
        <f>分析係数表!F31</f>
        <v>0.3450570342205323</v>
      </c>
      <c r="U28" s="86">
        <f t="shared" si="7"/>
        <v>7.7254217055188354E-2</v>
      </c>
      <c r="V28" s="87">
        <f>分析係数表!D31</f>
        <v>0</v>
      </c>
      <c r="W28" s="167">
        <f t="shared" si="8"/>
        <v>0</v>
      </c>
      <c r="X28" s="76">
        <f>分析係数表!E31</f>
        <v>0</v>
      </c>
      <c r="Y28" s="166">
        <f t="shared" si="9"/>
        <v>0</v>
      </c>
    </row>
    <row r="29" spans="1:25" x14ac:dyDescent="0.2">
      <c r="A29" s="6" t="s">
        <v>17</v>
      </c>
      <c r="B29" s="5" t="s">
        <v>273</v>
      </c>
      <c r="C29" s="90"/>
      <c r="D29" s="76">
        <f>投入係数表!T29</f>
        <v>1.7343173431734317E-3</v>
      </c>
      <c r="E29" s="77">
        <f t="shared" si="0"/>
        <v>0.17343173431734318</v>
      </c>
      <c r="F29" s="76">
        <f>分析係数表!C32</f>
        <v>0.51031613976705492</v>
      </c>
      <c r="G29" s="77">
        <f t="shared" si="1"/>
        <v>8.8505013169932034E-2</v>
      </c>
      <c r="H29" s="77">
        <v>0.10268259604914554</v>
      </c>
      <c r="I29" s="77">
        <f t="shared" si="2"/>
        <v>0.10268259604914554</v>
      </c>
      <c r="J29" s="76">
        <f>分析係数表!G32</f>
        <v>0.13989637305699482</v>
      </c>
      <c r="K29" s="78">
        <f t="shared" si="3"/>
        <v>1.4364922763351965E-2</v>
      </c>
      <c r="L29" s="79"/>
      <c r="M29" s="80"/>
      <c r="N29" s="81">
        <f>分析係数表!H32</f>
        <v>6.3083400707693279E-3</v>
      </c>
      <c r="O29" s="82">
        <f t="shared" si="4"/>
        <v>9.156285563538924E-2</v>
      </c>
      <c r="P29" s="76">
        <f>分析係数表!C32</f>
        <v>0.51031613976705492</v>
      </c>
      <c r="Q29" s="82">
        <f t="shared" si="5"/>
        <v>4.6726003033899968E-2</v>
      </c>
      <c r="R29" s="83">
        <v>6.0835443895036562E-2</v>
      </c>
      <c r="S29" s="84">
        <f t="shared" si="6"/>
        <v>0.1635180399441821</v>
      </c>
      <c r="T29" s="85">
        <f>分析係数表!F32</f>
        <v>0.48186528497409326</v>
      </c>
      <c r="U29" s="86">
        <f t="shared" si="7"/>
        <v>7.8793666916108465E-2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投入係数表!T30</f>
        <v>7.7490774907749082E-4</v>
      </c>
      <c r="E30" s="77">
        <f t="shared" si="0"/>
        <v>7.7490774907749083E-2</v>
      </c>
      <c r="F30" s="76">
        <f>分析係数表!C33</f>
        <v>0.64380825565912114</v>
      </c>
      <c r="G30" s="77">
        <f t="shared" si="1"/>
        <v>4.9889200623031531E-2</v>
      </c>
      <c r="H30" s="77">
        <v>6.0398168851450856E-2</v>
      </c>
      <c r="I30" s="77">
        <f t="shared" si="2"/>
        <v>6.0398168851450856E-2</v>
      </c>
      <c r="J30" s="76">
        <f>分析係数表!G33</f>
        <v>0.50735483870967746</v>
      </c>
      <c r="K30" s="78">
        <f t="shared" si="3"/>
        <v>3.0643303215987714E-2</v>
      </c>
      <c r="L30" s="79"/>
      <c r="M30" s="80"/>
      <c r="N30" s="81">
        <f>分析係数表!H33</f>
        <v>9.5549092283623302E-4</v>
      </c>
      <c r="O30" s="82">
        <f t="shared" si="4"/>
        <v>1.3868541715746372E-2</v>
      </c>
      <c r="P30" s="76">
        <f>分析係数表!C33</f>
        <v>0.64380825565912114</v>
      </c>
      <c r="Q30" s="82">
        <f t="shared" si="5"/>
        <v>8.9286816505504268E-3</v>
      </c>
      <c r="R30" s="83">
        <v>2.7320488887972012E-2</v>
      </c>
      <c r="S30" s="84">
        <f t="shared" si="6"/>
        <v>8.7718657739422862E-2</v>
      </c>
      <c r="T30" s="85">
        <f>分析係数表!F33</f>
        <v>0.64387096774193553</v>
      </c>
      <c r="U30" s="86">
        <f t="shared" si="7"/>
        <v>5.6479497047705822E-2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投入係数表!T31</f>
        <v>4.3025830258302582E-2</v>
      </c>
      <c r="E31" s="77">
        <f t="shared" si="0"/>
        <v>4.3025830258302582</v>
      </c>
      <c r="F31" s="76">
        <f>分析係数表!C34</f>
        <v>0.4497281074016104</v>
      </c>
      <c r="G31" s="77">
        <f t="shared" si="1"/>
        <v>1.9349925211449361</v>
      </c>
      <c r="H31" s="77">
        <v>2.1289860529004878</v>
      </c>
      <c r="I31" s="77">
        <f t="shared" si="2"/>
        <v>2.1289860529004878</v>
      </c>
      <c r="J31" s="76">
        <f>分析係数表!G34</f>
        <v>0.42484737951445389</v>
      </c>
      <c r="K31" s="78">
        <f t="shared" si="3"/>
        <v>0.90449414559759278</v>
      </c>
      <c r="L31" s="79"/>
      <c r="M31" s="80"/>
      <c r="N31" s="81">
        <f>分析係数表!H34</f>
        <v>0.15783450057224457</v>
      </c>
      <c r="O31" s="82">
        <f t="shared" si="4"/>
        <v>2.2909002095725217</v>
      </c>
      <c r="P31" s="76">
        <f>分析係数表!C34</f>
        <v>0.4497281074016104</v>
      </c>
      <c r="Q31" s="82">
        <f t="shared" si="5"/>
        <v>1.0302822154970028</v>
      </c>
      <c r="R31" s="83">
        <v>1.1264271662912821</v>
      </c>
      <c r="S31" s="84">
        <f t="shared" si="6"/>
        <v>3.25541321919177</v>
      </c>
      <c r="T31" s="85">
        <f>分析係数表!F34</f>
        <v>0.69859228761453362</v>
      </c>
      <c r="U31" s="86">
        <f t="shared" si="7"/>
        <v>2.2742065679257717</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投入係数表!T32</f>
        <v>5.7195571955719554E-3</v>
      </c>
      <c r="E32" s="77">
        <f t="shared" si="0"/>
        <v>0.5719557195571956</v>
      </c>
      <c r="F32" s="76">
        <f>分析係数表!C35</f>
        <v>0.49909685188370889</v>
      </c>
      <c r="G32" s="77">
        <f t="shared" si="1"/>
        <v>0.28546129904787781</v>
      </c>
      <c r="H32" s="77">
        <v>0.36050712973289428</v>
      </c>
      <c r="I32" s="77">
        <f t="shared" si="2"/>
        <v>0.36050712973289428</v>
      </c>
      <c r="J32" s="76">
        <f>分析係数表!G35</f>
        <v>0.31379756038452217</v>
      </c>
      <c r="K32" s="78">
        <f t="shared" si="3"/>
        <v>0.11312625781140866</v>
      </c>
      <c r="L32" s="79"/>
      <c r="M32" s="80"/>
      <c r="N32" s="81">
        <f>分析係数表!H35</f>
        <v>5.9221537395394742E-2</v>
      </c>
      <c r="O32" s="82">
        <f t="shared" si="4"/>
        <v>0.85957526357310643</v>
      </c>
      <c r="P32" s="76">
        <f>分析係数表!C35</f>
        <v>0.49909685188370889</v>
      </c>
      <c r="Q32" s="82">
        <f t="shared" si="5"/>
        <v>0.42901130800644671</v>
      </c>
      <c r="R32" s="83">
        <v>0.56537056805212493</v>
      </c>
      <c r="S32" s="84">
        <f t="shared" si="6"/>
        <v>0.92587769778501916</v>
      </c>
      <c r="T32" s="85">
        <f>分析係数表!F35</f>
        <v>0.64201470231844249</v>
      </c>
      <c r="U32" s="86">
        <f t="shared" si="7"/>
        <v>0.59442709452673392</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投入係数表!T33</f>
        <v>3.6900369003690036E-4</v>
      </c>
      <c r="E33" s="77">
        <f t="shared" si="0"/>
        <v>3.6900369003690037E-2</v>
      </c>
      <c r="F33" s="76">
        <f>分析係数表!C36</f>
        <v>0.87819146249052793</v>
      </c>
      <c r="G33" s="77">
        <f t="shared" si="1"/>
        <v>3.24055890217907E-2</v>
      </c>
      <c r="H33" s="77">
        <v>0.12484675208234298</v>
      </c>
      <c r="I33" s="77">
        <f t="shared" si="2"/>
        <v>0.12484675208234298</v>
      </c>
      <c r="J33" s="76">
        <f>分析係数表!G36</f>
        <v>4.4874661895938493E-2</v>
      </c>
      <c r="K33" s="78">
        <f t="shared" si="3"/>
        <v>5.6024557885011967E-3</v>
      </c>
      <c r="L33" s="79"/>
      <c r="M33" s="80"/>
      <c r="N33" s="81">
        <f>分析係数表!H36</f>
        <v>0.18774661640714413</v>
      </c>
      <c r="O33" s="82">
        <f t="shared" si="4"/>
        <v>2.7250617660540408</v>
      </c>
      <c r="P33" s="76">
        <f>分析係数表!C36</f>
        <v>0.87819146249052793</v>
      </c>
      <c r="Q33" s="82">
        <f t="shared" si="5"/>
        <v>2.3931259777080189</v>
      </c>
      <c r="R33" s="83">
        <v>2.5083817395409227</v>
      </c>
      <c r="S33" s="84">
        <f t="shared" si="6"/>
        <v>2.6332284916232656</v>
      </c>
      <c r="T33" s="85">
        <f>分析係数表!F36</f>
        <v>0.85371541754520475</v>
      </c>
      <c r="U33" s="86">
        <f t="shared" si="7"/>
        <v>2.2480277612180859</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投入係数表!T34</f>
        <v>1.7121771217712176E-2</v>
      </c>
      <c r="E34" s="77">
        <f t="shared" si="0"/>
        <v>1.7121771217712176</v>
      </c>
      <c r="F34" s="76">
        <f>分析係数表!C37</f>
        <v>0.51844868831853386</v>
      </c>
      <c r="G34" s="77">
        <f t="shared" si="1"/>
        <v>0.88767598295129035</v>
      </c>
      <c r="H34" s="77">
        <v>1.0587968086053825</v>
      </c>
      <c r="I34" s="77">
        <f t="shared" si="2"/>
        <v>1.0587968086053825</v>
      </c>
      <c r="J34" s="76">
        <f>分析係数表!G37</f>
        <v>0.40787398349003462</v>
      </c>
      <c r="K34" s="78">
        <f t="shared" si="3"/>
        <v>0.43185567203241315</v>
      </c>
      <c r="L34" s="79"/>
      <c r="M34" s="80"/>
      <c r="N34" s="81">
        <f>分析係数表!H37</f>
        <v>4.7856445363769047E-2</v>
      </c>
      <c r="O34" s="82">
        <f t="shared" si="4"/>
        <v>0.69461581793438265</v>
      </c>
      <c r="P34" s="76">
        <f>分析係数表!C37</f>
        <v>0.51844868831853386</v>
      </c>
      <c r="Q34" s="82">
        <f t="shared" si="5"/>
        <v>0.36012265969338619</v>
      </c>
      <c r="R34" s="83">
        <v>0.43494274675794953</v>
      </c>
      <c r="S34" s="84">
        <f t="shared" si="6"/>
        <v>1.4937395553633319</v>
      </c>
      <c r="T34" s="85">
        <f>分析係数表!F37</f>
        <v>0.62993916303078723</v>
      </c>
      <c r="U34" s="86">
        <f t="shared" si="7"/>
        <v>0.94096504529155756</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投入係数表!T35</f>
        <v>6.4944649446494465E-3</v>
      </c>
      <c r="E35" s="77">
        <f t="shared" si="0"/>
        <v>0.64944649446494462</v>
      </c>
      <c r="F35" s="76">
        <f>分析係数表!C38</f>
        <v>4.0466683025854988E-2</v>
      </c>
      <c r="G35" s="77">
        <f t="shared" si="1"/>
        <v>2.62809454337656E-2</v>
      </c>
      <c r="H35" s="77">
        <v>3.5170856957487062E-2</v>
      </c>
      <c r="I35" s="77">
        <f t="shared" si="2"/>
        <v>3.5170856957487062E-2</v>
      </c>
      <c r="J35" s="76">
        <f>分析係数表!G38</f>
        <v>0.23169218038891187</v>
      </c>
      <c r="K35" s="78">
        <f t="shared" si="3"/>
        <v>8.1488125346267093E-3</v>
      </c>
      <c r="L35" s="79"/>
      <c r="M35" s="80"/>
      <c r="N35" s="81">
        <f>分析係数表!H38</f>
        <v>4.3698484864393788E-2</v>
      </c>
      <c r="O35" s="82">
        <f t="shared" si="4"/>
        <v>0.63426480123728846</v>
      </c>
      <c r="P35" s="76">
        <f>分析係数表!C38</f>
        <v>4.0466683025854988E-2</v>
      </c>
      <c r="Q35" s="82">
        <f t="shared" si="5"/>
        <v>2.5666592666126267E-2</v>
      </c>
      <c r="R35" s="83">
        <v>3.1897846770303821E-2</v>
      </c>
      <c r="S35" s="84">
        <f t="shared" si="6"/>
        <v>6.706870372779089E-2</v>
      </c>
      <c r="T35" s="85">
        <f>分析係数表!F38</f>
        <v>0.47745138601572196</v>
      </c>
      <c r="U35" s="86">
        <f t="shared" si="7"/>
        <v>3.2022045553111576E-2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投入係数表!T36</f>
        <v>0</v>
      </c>
      <c r="E36" s="77">
        <f t="shared" si="0"/>
        <v>0</v>
      </c>
      <c r="F36" s="76">
        <f>分析係数表!C39</f>
        <v>1</v>
      </c>
      <c r="G36" s="77">
        <f t="shared" si="1"/>
        <v>0</v>
      </c>
      <c r="H36" s="77">
        <v>8.2999185150241742E-3</v>
      </c>
      <c r="I36" s="77">
        <f t="shared" si="2"/>
        <v>8.2999185150241742E-3</v>
      </c>
      <c r="J36" s="76">
        <f>分析係数表!G39</f>
        <v>0.35155763393872286</v>
      </c>
      <c r="K36" s="78">
        <f t="shared" si="3"/>
        <v>2.9178997150260968E-3</v>
      </c>
      <c r="L36" s="79"/>
      <c r="M36" s="80"/>
      <c r="N36" s="81">
        <f>分析係数表!H39</f>
        <v>3.8093638110437951E-3</v>
      </c>
      <c r="O36" s="82">
        <f t="shared" si="4"/>
        <v>5.5291284994206415E-2</v>
      </c>
      <c r="P36" s="76">
        <f>分析係数表!C39</f>
        <v>1</v>
      </c>
      <c r="Q36" s="82">
        <f t="shared" si="5"/>
        <v>5.5291284994206415E-2</v>
      </c>
      <c r="R36" s="83">
        <v>6.8950264460882149E-2</v>
      </c>
      <c r="S36" s="84">
        <f t="shared" si="6"/>
        <v>7.7250182975906329E-2</v>
      </c>
      <c r="T36" s="85">
        <f>分析係数表!F39</f>
        <v>0.70231445322154884</v>
      </c>
      <c r="U36" s="86">
        <f t="shared" si="7"/>
        <v>5.4253920017988254E-2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投入係数表!T37</f>
        <v>9.225092250922509E-4</v>
      </c>
      <c r="E37" s="77">
        <f t="shared" si="0"/>
        <v>9.2250922509225092E-2</v>
      </c>
      <c r="F37" s="76">
        <f>分析係数表!C40</f>
        <v>0.93645125291670894</v>
      </c>
      <c r="G37" s="77">
        <f t="shared" si="1"/>
        <v>8.638849196648607E-2</v>
      </c>
      <c r="H37" s="77">
        <v>9.0842978376384415E-2</v>
      </c>
      <c r="I37" s="77">
        <f t="shared" si="2"/>
        <v>9.0842978376384415E-2</v>
      </c>
      <c r="J37" s="76">
        <f>分析係数表!G40</f>
        <v>0.5322000781555295</v>
      </c>
      <c r="K37" s="78">
        <f t="shared" si="3"/>
        <v>4.8346640191792863E-2</v>
      </c>
      <c r="L37" s="79"/>
      <c r="M37" s="80"/>
      <c r="N37" s="81">
        <f>分析係数表!H40</f>
        <v>3.4185575237035248E-2</v>
      </c>
      <c r="O37" s="82">
        <f t="shared" si="4"/>
        <v>0.49618899030908836</v>
      </c>
      <c r="P37" s="76">
        <f>分析係数表!C40</f>
        <v>0.93645125291670894</v>
      </c>
      <c r="Q37" s="82">
        <f t="shared" si="5"/>
        <v>0.46465680165842255</v>
      </c>
      <c r="R37" s="83">
        <v>0.46544625522032396</v>
      </c>
      <c r="S37" s="84">
        <f t="shared" si="6"/>
        <v>0.55628923359670834</v>
      </c>
      <c r="T37" s="85">
        <f>分析係数表!F40</f>
        <v>0.72698319656115673</v>
      </c>
      <c r="U37" s="86">
        <f t="shared" si="7"/>
        <v>0.40441292525269107</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投入係数表!T38</f>
        <v>0</v>
      </c>
      <c r="E38" s="77">
        <f t="shared" si="0"/>
        <v>0</v>
      </c>
      <c r="F38" s="76">
        <f>分析係数表!C41</f>
        <v>0.75829086289227354</v>
      </c>
      <c r="G38" s="77">
        <f t="shared" si="1"/>
        <v>0</v>
      </c>
      <c r="H38" s="77">
        <v>1.9543649347096965E-3</v>
      </c>
      <c r="I38" s="77">
        <f t="shared" si="2"/>
        <v>1.9543649347096965E-3</v>
      </c>
      <c r="J38" s="76">
        <f>分析係数表!G41</f>
        <v>0.44682169065091015</v>
      </c>
      <c r="K38" s="78">
        <f t="shared" si="3"/>
        <v>8.7325264427584224E-4</v>
      </c>
      <c r="L38" s="79"/>
      <c r="M38" s="80"/>
      <c r="N38" s="81">
        <f>分析係数表!H41</f>
        <v>5.4536481903421918E-2</v>
      </c>
      <c r="O38" s="82">
        <f t="shared" si="4"/>
        <v>0.79157368869875455</v>
      </c>
      <c r="P38" s="76">
        <f>分析係数表!C41</f>
        <v>0.75829086289227354</v>
      </c>
      <c r="Q38" s="82">
        <f t="shared" si="5"/>
        <v>0.60024309544619847</v>
      </c>
      <c r="R38" s="83">
        <v>0.61072099499735777</v>
      </c>
      <c r="S38" s="84">
        <f t="shared" si="6"/>
        <v>0.61267535993206745</v>
      </c>
      <c r="T38" s="85">
        <f>分析係数表!F41</f>
        <v>0.55047809650878365</v>
      </c>
      <c r="U38" s="86">
        <f t="shared" si="7"/>
        <v>0.33726436591323838</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投入係数表!T39</f>
        <v>5.9040590405904064E-4</v>
      </c>
      <c r="E39" s="77">
        <f>$C$22*D39</f>
        <v>5.9040590405904064E-2</v>
      </c>
      <c r="F39" s="76">
        <f>分析係数表!C42</f>
        <v>0.17334729285073291</v>
      </c>
      <c r="G39" s="77">
        <f>E39*F39</f>
        <v>1.0234526515172425E-2</v>
      </c>
      <c r="H39" s="77">
        <v>1.221464879706375E-2</v>
      </c>
      <c r="I39" s="77">
        <f>C39+H39</f>
        <v>1.221464879706375E-2</v>
      </c>
      <c r="J39" s="76">
        <f>分析係数表!G42</f>
        <v>0.48544520547945208</v>
      </c>
      <c r="K39" s="78">
        <f>I39*J39</f>
        <v>5.9295426951499544E-3</v>
      </c>
      <c r="L39" s="79"/>
      <c r="M39" s="80"/>
      <c r="N39" s="81">
        <f>分析係数表!H42</f>
        <v>1.188798706412289E-2</v>
      </c>
      <c r="O39" s="82">
        <f t="shared" si="4"/>
        <v>0.17254904319305542</v>
      </c>
      <c r="P39" s="76">
        <f>分析係数表!C42</f>
        <v>0.17334729285073291</v>
      </c>
      <c r="Q39" s="82">
        <f>O39*P39</f>
        <v>2.9910909521500339E-2</v>
      </c>
      <c r="R39" s="83">
        <v>3.1431962767546957E-2</v>
      </c>
      <c r="S39" s="84">
        <f>I39+R39</f>
        <v>4.3646611564610707E-2</v>
      </c>
      <c r="T39" s="85">
        <f>分析係数表!F42</f>
        <v>0.55565068493150682</v>
      </c>
      <c r="U39" s="86">
        <f>S39*T39</f>
        <v>2.4252269610815367E-2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投入係数表!T40</f>
        <v>4.3321033210332101E-2</v>
      </c>
      <c r="E40" s="77">
        <f>$C$22*D40</f>
        <v>4.3321033210332098</v>
      </c>
      <c r="F40" s="76">
        <f>分析係数表!C43</f>
        <v>0.30653454239506406</v>
      </c>
      <c r="G40" s="77">
        <f>E40*F40</f>
        <v>1.3279393091210523</v>
      </c>
      <c r="H40" s="77">
        <v>1.5845849267166692</v>
      </c>
      <c r="I40" s="77">
        <f>C40+H40</f>
        <v>1.5845849267166692</v>
      </c>
      <c r="J40" s="76">
        <f>分析係数表!G43</f>
        <v>0.32328917028178372</v>
      </c>
      <c r="K40" s="78">
        <f>I40*J40</f>
        <v>0.51227914619925308</v>
      </c>
      <c r="L40" s="79"/>
      <c r="M40" s="80"/>
      <c r="N40" s="81">
        <f>分析係数表!H43</f>
        <v>3.3255284074801286E-2</v>
      </c>
      <c r="O40" s="82">
        <f t="shared" si="4"/>
        <v>0.48268621233090009</v>
      </c>
      <c r="P40" s="76">
        <f>分析係数表!C43</f>
        <v>0.30653454239506406</v>
      </c>
      <c r="Q40" s="82">
        <f>O40*P40</f>
        <v>0.14795999721725919</v>
      </c>
      <c r="R40" s="83">
        <v>0.27945766941427563</v>
      </c>
      <c r="S40" s="84">
        <f>I40+R40</f>
        <v>1.8640425961309448</v>
      </c>
      <c r="T40" s="85">
        <f>分析係数表!F43</f>
        <v>0.5899871028256537</v>
      </c>
      <c r="U40" s="86">
        <f>S40*T40</f>
        <v>1.0997610908349063</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投入係数表!T41</f>
        <v>1.8450184501845018E-4</v>
      </c>
      <c r="E41" s="77">
        <f>$C$22*D41</f>
        <v>1.8450184501845018E-2</v>
      </c>
      <c r="F41" s="76">
        <f>分析係数表!C44</f>
        <v>0.56999532308435041</v>
      </c>
      <c r="G41" s="77">
        <f>E41*F41</f>
        <v>1.0516518876095025E-2</v>
      </c>
      <c r="H41" s="77">
        <v>1.3958040610253542E-2</v>
      </c>
      <c r="I41" s="77">
        <f>C41+H41</f>
        <v>1.3958040610253542E-2</v>
      </c>
      <c r="J41" s="76">
        <f>分析係数表!G44</f>
        <v>0.26801390783179974</v>
      </c>
      <c r="K41" s="78">
        <f>I41*J41</f>
        <v>3.7409490096290106E-3</v>
      </c>
      <c r="L41" s="79"/>
      <c r="M41" s="80"/>
      <c r="N41" s="81">
        <f>分析係数表!H44</f>
        <v>0.11320362456556662</v>
      </c>
      <c r="O41" s="82">
        <f t="shared" si="4"/>
        <v>1.6431021500455818</v>
      </c>
      <c r="P41" s="76">
        <f>分析係数表!C44</f>
        <v>0.56999532308435041</v>
      </c>
      <c r="Q41" s="82">
        <f>O41*P41</f>
        <v>0.93656054087582219</v>
      </c>
      <c r="R41" s="83">
        <v>0.95209048041216848</v>
      </c>
      <c r="S41" s="84">
        <f>I41+R41</f>
        <v>0.966048521022422</v>
      </c>
      <c r="T41" s="85">
        <f>分析係数表!F44</f>
        <v>0.48400791440152141</v>
      </c>
      <c r="U41" s="86">
        <f>S41*T41</f>
        <v>0.46757512987073679</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投入係数表!T42</f>
        <v>1.6605166051660517E-3</v>
      </c>
      <c r="E42" s="77">
        <f>$C$22*D42</f>
        <v>0.16605166051660517</v>
      </c>
      <c r="F42" s="76">
        <f>分析係数表!C45</f>
        <v>1</v>
      </c>
      <c r="G42" s="77">
        <f>E42*F42</f>
        <v>0.16605166051660517</v>
      </c>
      <c r="H42" s="77">
        <v>0.19149225996322655</v>
      </c>
      <c r="I42" s="77">
        <f>C42+H42</f>
        <v>0.19149225996322655</v>
      </c>
      <c r="J42" s="76">
        <f>分析係数表!G45</f>
        <v>0</v>
      </c>
      <c r="K42" s="78">
        <f>I42*J42</f>
        <v>0</v>
      </c>
      <c r="L42" s="79"/>
      <c r="M42" s="80"/>
      <c r="N42" s="81">
        <f>分析係数表!H45</f>
        <v>0</v>
      </c>
      <c r="O42" s="82">
        <f t="shared" si="4"/>
        <v>0</v>
      </c>
      <c r="P42" s="76">
        <f>分析係数表!C45</f>
        <v>1</v>
      </c>
      <c r="Q42" s="82">
        <f>O42*P42</f>
        <v>0</v>
      </c>
      <c r="R42" s="83">
        <v>1.8180828700410826E-2</v>
      </c>
      <c r="S42" s="84">
        <f>I42+R42</f>
        <v>0.20967308866363737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1.5129151291512915E-3</v>
      </c>
      <c r="E43" s="77">
        <f>$C$22*D43</f>
        <v>0.15129151291512916</v>
      </c>
      <c r="F43" s="76">
        <f>分析係数表!C46</f>
        <v>0.19592142404516388</v>
      </c>
      <c r="G43" s="77">
        <f>E43*F43</f>
        <v>2.9641248656279408E-2</v>
      </c>
      <c r="H43" s="77">
        <v>4.3799415197704972E-2</v>
      </c>
      <c r="I43" s="77">
        <f>C43+H43</f>
        <v>4.3799415197704972E-2</v>
      </c>
      <c r="J43" s="76">
        <f>分析係数表!G46</f>
        <v>9.3869169844529188E-3</v>
      </c>
      <c r="K43" s="78">
        <f>I43*J43</f>
        <v>4.1114147442844207E-4</v>
      </c>
      <c r="L43" s="79"/>
      <c r="M43" s="80"/>
      <c r="N43" s="81">
        <f>分析係数表!H46</f>
        <v>2.2224088871155723E-2</v>
      </c>
      <c r="O43" s="82">
        <f t="shared" si="4"/>
        <v>0.32257313621482164</v>
      </c>
      <c r="P43" s="76">
        <f>分析係数表!C46</f>
        <v>0.19592142404516388</v>
      </c>
      <c r="Q43" s="82">
        <f>O43*P43</f>
        <v>6.3198988205922485E-2</v>
      </c>
      <c r="R43" s="83">
        <v>7.2079660993649486E-2</v>
      </c>
      <c r="S43" s="84">
        <f>I43+R43</f>
        <v>0.11587907619135446</v>
      </c>
      <c r="T43" s="85">
        <f>分析係数表!F46</f>
        <v>0.31358169551188031</v>
      </c>
      <c r="U43" s="86">
        <f>S43*T43</f>
        <v>3.633755718643529E-2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投入係数表!T44</f>
        <v>0.63848708487084871</v>
      </c>
      <c r="E44" s="91">
        <f>SUM(E5:E43)</f>
        <v>63.848708487084863</v>
      </c>
      <c r="F44" s="92">
        <f>分析係数表!C47</f>
        <v>0.45265703952364433</v>
      </c>
      <c r="G44" s="91">
        <f>SUM(G5:G43)</f>
        <v>11.148195120672314</v>
      </c>
      <c r="H44" s="91">
        <f>SUM(H5:H43)</f>
        <v>12.626954112831809</v>
      </c>
      <c r="I44" s="91">
        <f>SUM(I5:I43)</f>
        <v>112.62695411283183</v>
      </c>
      <c r="J44" s="92">
        <f>分析係数表!G47</f>
        <v>0.23980744030503759</v>
      </c>
      <c r="K44" s="93">
        <f>SUM(K5:K43)</f>
        <v>23.136937168770107</v>
      </c>
      <c r="L44" s="94">
        <f>最終需要_まとめ!$L$33</f>
        <v>0.62733333333333341</v>
      </c>
      <c r="M44" s="91">
        <f>K44*L44</f>
        <v>14.514571917208448</v>
      </c>
      <c r="N44" s="95">
        <f>分析係数表!H47</f>
        <v>1</v>
      </c>
      <c r="O44" s="96">
        <f>SUM(O5:O43)</f>
        <v>14.514571917208446</v>
      </c>
      <c r="P44" s="92">
        <f>分析係数表!C47</f>
        <v>0.45265703952364433</v>
      </c>
      <c r="Q44" s="96">
        <f>SUM(Q5:Q43)</f>
        <v>7.0742049306852124</v>
      </c>
      <c r="R44" s="91">
        <f>SUM(R5:R43)</f>
        <v>7.8808963899220492</v>
      </c>
      <c r="S44" s="97">
        <f>SUM(S5:S43)</f>
        <v>120.50785050275385</v>
      </c>
      <c r="T44" s="98">
        <f>分析係数表!F47</f>
        <v>0.49576236686958514</v>
      </c>
      <c r="U44" s="99">
        <f>SUM(U5:U43)</f>
        <v>46.276511893929992</v>
      </c>
      <c r="V44" s="100">
        <f>分析係数表!D47</f>
        <v>6.8132090397126518E-2</v>
      </c>
      <c r="W44" s="164">
        <f>SUM(W5:W43)</f>
        <v>6</v>
      </c>
      <c r="X44" s="92">
        <f>分析係数表!E47</f>
        <v>5.7986453629434859E-2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1.4618360363041205E-2</v>
      </c>
      <c r="G5" s="77">
        <f t="shared" ref="G5:G38" si="1">E5*F5</f>
        <v>0</v>
      </c>
      <c r="H5" s="77">
        <f t="array" ref="H5:H43">MMULT(逆行列係数!C5:AO43,'19'!G5:G43)</f>
        <v>2.7868745383571375E-5</v>
      </c>
      <c r="I5" s="77">
        <f t="shared" ref="I5:I38" si="2">C5+H5</f>
        <v>2.7868745383571375E-5</v>
      </c>
      <c r="J5" s="76">
        <f>分析係数表!G8</f>
        <v>0.12073170731707317</v>
      </c>
      <c r="K5" s="78">
        <f t="shared" ref="K5:K38" si="3">I5*J5</f>
        <v>3.3646412109433733E-6</v>
      </c>
      <c r="L5" s="79" t="s">
        <v>184</v>
      </c>
      <c r="M5" s="80" t="s">
        <v>184</v>
      </c>
      <c r="N5" s="81">
        <f>分析係数表!H8</f>
        <v>1.0812797278425854E-2</v>
      </c>
      <c r="O5" s="82">
        <f t="shared" ref="O5:O43" si="4">$M$44*N5</f>
        <v>0.16047489538863341</v>
      </c>
      <c r="P5" s="76">
        <f>分析係数表!C8</f>
        <v>1.4618360363041205E-2</v>
      </c>
      <c r="Q5" s="82">
        <f t="shared" ref="Q5:Q38" si="5">O5*P5</f>
        <v>2.3458798500123825E-3</v>
      </c>
      <c r="R5" s="83">
        <f t="array" ref="R5:R43">MMULT(逆行列係数!C5:AO43,'19'!Q5:Q43)</f>
        <v>3.3206241650599378E-3</v>
      </c>
      <c r="S5" s="84">
        <f t="shared" ref="S5:S38" si="6">I5+R5</f>
        <v>3.348492910443509E-3</v>
      </c>
      <c r="T5" s="85">
        <f>分析係数表!F8</f>
        <v>0.45487804878048782</v>
      </c>
      <c r="U5" s="86">
        <f t="shared" ref="U5:U38" si="7">S5*T5</f>
        <v>1.5231559214578401E-3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投入係数表!U6</f>
        <v>0</v>
      </c>
      <c r="E6" s="77">
        <f t="shared" si="0"/>
        <v>0</v>
      </c>
      <c r="F6" s="76">
        <f>分析係数表!C9</f>
        <v>8.6715867158671633E-2</v>
      </c>
      <c r="G6" s="77">
        <f t="shared" si="1"/>
        <v>0</v>
      </c>
      <c r="H6" s="77">
        <v>8.8127603934337739E-5</v>
      </c>
      <c r="I6" s="77">
        <f t="shared" si="2"/>
        <v>8.8127603934337739E-5</v>
      </c>
      <c r="J6" s="76">
        <f>分析係数表!G9</f>
        <v>0.23529411764705882</v>
      </c>
      <c r="K6" s="78">
        <f t="shared" si="3"/>
        <v>2.0735906808079466E-5</v>
      </c>
      <c r="L6" s="79"/>
      <c r="M6" s="80"/>
      <c r="N6" s="81">
        <f>分析係数表!H9</f>
        <v>5.7539453375192939E-4</v>
      </c>
      <c r="O6" s="82">
        <f t="shared" si="4"/>
        <v>8.5395458023860091E-3</v>
      </c>
      <c r="P6" s="76">
        <f>分析係数表!C9</f>
        <v>8.6715867158671633E-2</v>
      </c>
      <c r="Q6" s="82">
        <f t="shared" si="5"/>
        <v>7.4051411939509717E-4</v>
      </c>
      <c r="R6" s="83">
        <v>8.7892939283945744E-4</v>
      </c>
      <c r="S6" s="84">
        <f t="shared" si="6"/>
        <v>9.6705699677379522E-4</v>
      </c>
      <c r="T6" s="85">
        <f>分析係数表!F9</f>
        <v>0.68627450980392157</v>
      </c>
      <c r="U6" s="86">
        <f t="shared" si="7"/>
        <v>6.6366656641338889E-4</v>
      </c>
      <c r="V6" s="87">
        <f>分析係数表!D9</f>
        <v>9.8039215686274508E-2</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5.1169590643275198E-3</v>
      </c>
      <c r="G7" s="77">
        <f t="shared" si="1"/>
        <v>0</v>
      </c>
      <c r="H7" s="77">
        <v>2.8960859118136306E-6</v>
      </c>
      <c r="I7" s="77">
        <f t="shared" si="2"/>
        <v>2.8960859118136306E-6</v>
      </c>
      <c r="J7" s="76">
        <f>分析係数表!G10</f>
        <v>0.19230769230769232</v>
      </c>
      <c r="K7" s="78">
        <f t="shared" si="3"/>
        <v>5.569395984256982E-7</v>
      </c>
      <c r="L7" s="79"/>
      <c r="M7" s="80"/>
      <c r="N7" s="81">
        <f>分析係数表!H10</f>
        <v>1.0751897856970359E-3</v>
      </c>
      <c r="O7" s="82">
        <f t="shared" si="4"/>
        <v>1.5957107484750498E-2</v>
      </c>
      <c r="P7" s="76">
        <f>分析係数表!C10</f>
        <v>5.1169590643275198E-3</v>
      </c>
      <c r="Q7" s="82">
        <f t="shared" si="5"/>
        <v>8.1651865784542578E-5</v>
      </c>
      <c r="R7" s="83">
        <v>1.4256063054345503E-4</v>
      </c>
      <c r="S7" s="84">
        <f t="shared" si="6"/>
        <v>1.4545671645526867E-4</v>
      </c>
      <c r="T7" s="85">
        <f>分析係数表!F10</f>
        <v>0.57692307692307687</v>
      </c>
      <c r="U7" s="86">
        <f t="shared" si="7"/>
        <v>8.3917336416501146E-5</v>
      </c>
      <c r="V7" s="87">
        <f>分析係数表!D10</f>
        <v>0</v>
      </c>
      <c r="W7" s="167">
        <f t="shared" si="8"/>
        <v>0</v>
      </c>
      <c r="X7" s="76">
        <f>分析係数表!E10</f>
        <v>0</v>
      </c>
      <c r="Y7" s="166">
        <f t="shared" si="9"/>
        <v>0</v>
      </c>
    </row>
    <row r="8" spans="1:25" x14ac:dyDescent="0.2">
      <c r="A8" s="6" t="s">
        <v>222</v>
      </c>
      <c r="B8" s="5" t="s">
        <v>27</v>
      </c>
      <c r="C8" s="90"/>
      <c r="D8" s="76">
        <f>投入係数表!U8</f>
        <v>4.3299415457891315E-5</v>
      </c>
      <c r="E8" s="77">
        <f t="shared" si="0"/>
        <v>4.3299415457891312E-3</v>
      </c>
      <c r="F8" s="76">
        <f>分析係数表!C11</f>
        <v>1.5386032798968108E-2</v>
      </c>
      <c r="G8" s="77">
        <f t="shared" si="1"/>
        <v>6.6620622641126248E-5</v>
      </c>
      <c r="H8" s="77">
        <v>3.4173868204359949E-3</v>
      </c>
      <c r="I8" s="77">
        <f t="shared" si="2"/>
        <v>3.4173868204359949E-3</v>
      </c>
      <c r="J8" s="76">
        <f>分析係数表!G11</f>
        <v>0.34285714285714286</v>
      </c>
      <c r="K8" s="78">
        <f t="shared" si="3"/>
        <v>1.1716754812923411E-3</v>
      </c>
      <c r="L8" s="79"/>
      <c r="M8" s="80"/>
      <c r="N8" s="81">
        <f>分析係数表!H11</f>
        <v>-2.0999800501895233E-5</v>
      </c>
      <c r="O8" s="82">
        <f t="shared" si="4"/>
        <v>-3.1166225556153318E-4</v>
      </c>
      <c r="P8" s="76">
        <f>分析係数表!C11</f>
        <v>1.5386032798968108E-2</v>
      </c>
      <c r="Q8" s="82">
        <f t="shared" si="5"/>
        <v>-4.79524568627013E-6</v>
      </c>
      <c r="R8" s="83">
        <v>2.5601440384093974E-4</v>
      </c>
      <c r="S8" s="84">
        <f t="shared" si="6"/>
        <v>3.6734012242769344E-3</v>
      </c>
      <c r="T8" s="85">
        <f>分析係数表!F11</f>
        <v>0.5591836734693878</v>
      </c>
      <c r="U8" s="86">
        <f t="shared" si="7"/>
        <v>2.0541059907181226E-3</v>
      </c>
      <c r="V8" s="87">
        <f>分析係数表!D11</f>
        <v>0</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0.16460779895554434</v>
      </c>
      <c r="G9" s="77">
        <f t="shared" si="1"/>
        <v>0</v>
      </c>
      <c r="H9" s="77">
        <v>5.5098983022292718E-4</v>
      </c>
      <c r="I9" s="77">
        <f t="shared" si="2"/>
        <v>5.5098983022292718E-4</v>
      </c>
      <c r="J9" s="76">
        <f>分析係数表!G12</f>
        <v>0.13343519440833349</v>
      </c>
      <c r="K9" s="78">
        <f t="shared" si="3"/>
        <v>7.3521435112810951E-5</v>
      </c>
      <c r="L9" s="79"/>
      <c r="M9" s="80"/>
      <c r="N9" s="81">
        <f>分析係数表!H12</f>
        <v>9.0250842616995133E-2</v>
      </c>
      <c r="O9" s="82">
        <f t="shared" si="4"/>
        <v>1.339430875726801</v>
      </c>
      <c r="P9" s="76">
        <f>分析係数表!C12</f>
        <v>0.16460779895554434</v>
      </c>
      <c r="Q9" s="82">
        <f t="shared" si="5"/>
        <v>0.22048076830648594</v>
      </c>
      <c r="R9" s="83">
        <v>0.25611069374214174</v>
      </c>
      <c r="S9" s="84">
        <f t="shared" si="6"/>
        <v>0.25666168357236469</v>
      </c>
      <c r="T9" s="85">
        <f>分析係数表!F12</f>
        <v>0.36075703601154802</v>
      </c>
      <c r="U9" s="86">
        <f t="shared" si="7"/>
        <v>9.2592508223300105E-2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投入係数表!U10</f>
        <v>2.597964927473479E-3</v>
      </c>
      <c r="E10" s="77">
        <f t="shared" si="0"/>
        <v>0.2597964927473479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0.21230432848851638</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投入係数表!U11</f>
        <v>7.4042000432994158E-3</v>
      </c>
      <c r="E11" s="77">
        <f t="shared" si="0"/>
        <v>0.74042000432994159</v>
      </c>
      <c r="F11" s="76">
        <f>分析係数表!C14</f>
        <v>0.17268980347649487</v>
      </c>
      <c r="G11" s="77">
        <f t="shared" si="1"/>
        <v>0.12786298503780311</v>
      </c>
      <c r="H11" s="77">
        <v>0.17392721230865874</v>
      </c>
      <c r="I11" s="77">
        <f t="shared" si="2"/>
        <v>0.17392721230865874</v>
      </c>
      <c r="J11" s="76">
        <f>分析係数表!G14</f>
        <v>0.183307408127552</v>
      </c>
      <c r="K11" s="78">
        <f t="shared" si="3"/>
        <v>3.188214649115069E-2</v>
      </c>
      <c r="L11" s="79"/>
      <c r="M11" s="80"/>
      <c r="N11" s="81">
        <f>分析係数表!H14</f>
        <v>1.1717888680057539E-3</v>
      </c>
      <c r="O11" s="82">
        <f t="shared" si="4"/>
        <v>1.7390753860333549E-2</v>
      </c>
      <c r="P11" s="76">
        <f>分析係数表!C14</f>
        <v>0.17268980347649487</v>
      </c>
      <c r="Q11" s="82">
        <f t="shared" si="5"/>
        <v>3.0032058664490953E-3</v>
      </c>
      <c r="R11" s="83">
        <v>1.3913033714129644E-2</v>
      </c>
      <c r="S11" s="84">
        <f t="shared" si="6"/>
        <v>0.18784024602278837</v>
      </c>
      <c r="T11" s="85">
        <f>分析係数表!F14</f>
        <v>0.31324129885280966</v>
      </c>
      <c r="U11" s="86">
        <f t="shared" si="7"/>
        <v>5.8839322641009544E-2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投入係数表!U12</f>
        <v>1.3769214115609439E-2</v>
      </c>
      <c r="E12" s="77">
        <f t="shared" si="0"/>
        <v>1.3769214115609438</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0.12254559888679485</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投入係数表!U13</f>
        <v>1.0391859709893917E-3</v>
      </c>
      <c r="E13" s="77">
        <f t="shared" si="0"/>
        <v>0.10391859709893918</v>
      </c>
      <c r="F13" s="76">
        <f>分析係数表!C16</f>
        <v>4.378703578052201E-2</v>
      </c>
      <c r="G13" s="77">
        <f t="shared" si="1"/>
        <v>4.5502873294329003E-3</v>
      </c>
      <c r="H13" s="77">
        <v>1.1893522879492481E-2</v>
      </c>
      <c r="I13" s="77">
        <f t="shared" si="2"/>
        <v>1.1893522879492481E-2</v>
      </c>
      <c r="J13" s="76">
        <f>分析係数表!G16</f>
        <v>3.3270852858481727E-2</v>
      </c>
      <c r="K13" s="78">
        <f t="shared" si="3"/>
        <v>3.957076496925802E-4</v>
      </c>
      <c r="L13" s="79"/>
      <c r="M13" s="80"/>
      <c r="N13" s="81">
        <f>分析係数表!H16</f>
        <v>1.6795640441415807E-2</v>
      </c>
      <c r="O13" s="82">
        <f t="shared" si="4"/>
        <v>0.24926747199811425</v>
      </c>
      <c r="P13" s="76">
        <f>分析係数表!C16</f>
        <v>4.378703578052201E-2</v>
      </c>
      <c r="Q13" s="82">
        <f t="shared" si="5"/>
        <v>1.0914683715301696E-2</v>
      </c>
      <c r="R13" s="83">
        <v>1.3197594955884446E-2</v>
      </c>
      <c r="S13" s="84">
        <f t="shared" si="6"/>
        <v>2.5091117835376927E-2</v>
      </c>
      <c r="T13" s="85">
        <f>分析係数表!F16</f>
        <v>0.28912839737582008</v>
      </c>
      <c r="U13" s="86">
        <f t="shared" si="7"/>
        <v>7.2545546881103862E-3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投入係数表!U14</f>
        <v>4.0311755791296817E-2</v>
      </c>
      <c r="E14" s="77">
        <f t="shared" si="0"/>
        <v>4.0311755791296822</v>
      </c>
      <c r="F14" s="76">
        <f>分析係数表!C17</f>
        <v>0.16391620825693176</v>
      </c>
      <c r="G14" s="77">
        <f t="shared" si="1"/>
        <v>0.66077501574887854</v>
      </c>
      <c r="H14" s="77">
        <v>0.73295069204708918</v>
      </c>
      <c r="I14" s="77">
        <f t="shared" si="2"/>
        <v>0.73295069204708918</v>
      </c>
      <c r="J14" s="76">
        <f>分析係数表!G17</f>
        <v>0.21229407998137262</v>
      </c>
      <c r="K14" s="78">
        <f t="shared" si="3"/>
        <v>0.15560109283984716</v>
      </c>
      <c r="L14" s="79"/>
      <c r="M14" s="80"/>
      <c r="N14" s="81">
        <f>分析係数表!H17</f>
        <v>3.0554709730257561E-3</v>
      </c>
      <c r="O14" s="82">
        <f t="shared" si="4"/>
        <v>4.5346858184203073E-2</v>
      </c>
      <c r="P14" s="76">
        <f>分析係数表!C17</f>
        <v>0.16391620825693176</v>
      </c>
      <c r="Q14" s="82">
        <f t="shared" si="5"/>
        <v>7.433085049919381E-3</v>
      </c>
      <c r="R14" s="83">
        <v>1.5100522211957004E-2</v>
      </c>
      <c r="S14" s="84">
        <f t="shared" si="6"/>
        <v>0.74805121425904619</v>
      </c>
      <c r="T14" s="85">
        <f>分析係数表!F17</f>
        <v>0.32277781011700329</v>
      </c>
      <c r="U14" s="86">
        <f t="shared" si="7"/>
        <v>0.24145433279390016</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投入係数表!U15</f>
        <v>9.2660749079887424E-3</v>
      </c>
      <c r="E15" s="77">
        <f t="shared" si="0"/>
        <v>0.92660749079887428</v>
      </c>
      <c r="F15" s="76">
        <f>分析係数表!C18</f>
        <v>9.9153926079857513E-2</v>
      </c>
      <c r="G15" s="77">
        <f t="shared" si="1"/>
        <v>9.1876770647713837E-2</v>
      </c>
      <c r="H15" s="77">
        <v>0.10608437177028837</v>
      </c>
      <c r="I15" s="77">
        <f t="shared" si="2"/>
        <v>0.10608437177028837</v>
      </c>
      <c r="J15" s="76">
        <f>分析係数表!G18</f>
        <v>0.21554507077228707</v>
      </c>
      <c r="K15" s="78">
        <f t="shared" si="3"/>
        <v>2.2865963421060419E-2</v>
      </c>
      <c r="L15" s="79"/>
      <c r="M15" s="80"/>
      <c r="N15" s="81">
        <f>分析係数表!H18</f>
        <v>4.4309579058998937E-4</v>
      </c>
      <c r="O15" s="82">
        <f t="shared" si="4"/>
        <v>6.5760735923483492E-3</v>
      </c>
      <c r="P15" s="76">
        <f>分析係数表!C18</f>
        <v>9.9153926079857513E-2</v>
      </c>
      <c r="Q15" s="82">
        <f t="shared" si="5"/>
        <v>6.5204351487141128E-4</v>
      </c>
      <c r="R15" s="83">
        <v>1.5844047451825057E-3</v>
      </c>
      <c r="S15" s="84">
        <f t="shared" si="6"/>
        <v>0.10766877651547088</v>
      </c>
      <c r="T15" s="85">
        <f>分析係数表!F18</f>
        <v>0.45865408492674448</v>
      </c>
      <c r="U15" s="86">
        <f t="shared" si="7"/>
        <v>4.9382724167885451E-2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投入係数表!U16</f>
        <v>4.5940679800822691E-2</v>
      </c>
      <c r="E16" s="77">
        <f t="shared" si="0"/>
        <v>4.5940679800822695</v>
      </c>
      <c r="F16" s="76">
        <f>分析係数表!C19</f>
        <v>0.34885493758536357</v>
      </c>
      <c r="G16" s="77">
        <f t="shared" si="1"/>
        <v>1.6026632984545175</v>
      </c>
      <c r="H16" s="77">
        <v>2.1378989219572757</v>
      </c>
      <c r="I16" s="77">
        <f t="shared" si="2"/>
        <v>2.1378989219572757</v>
      </c>
      <c r="J16" s="76">
        <f>分析係数表!G19</f>
        <v>5.7666214382632294E-2</v>
      </c>
      <c r="K16" s="78">
        <f t="shared" si="3"/>
        <v>0.12328453756198673</v>
      </c>
      <c r="L16" s="79"/>
      <c r="M16" s="80"/>
      <c r="N16" s="81">
        <f>分析係数表!H19</f>
        <v>-1.1339892271023426E-4</v>
      </c>
      <c r="O16" s="82">
        <f t="shared" si="4"/>
        <v>-1.6829761800322791E-3</v>
      </c>
      <c r="P16" s="76">
        <f>分析係数表!C19</f>
        <v>0.34885493758536357</v>
      </c>
      <c r="Q16" s="82">
        <f t="shared" si="5"/>
        <v>-5.8711455024281433E-4</v>
      </c>
      <c r="R16" s="83">
        <v>3.6981402735088518E-3</v>
      </c>
      <c r="S16" s="84">
        <f t="shared" si="6"/>
        <v>2.1415970622307845</v>
      </c>
      <c r="T16" s="85">
        <f>分析係数表!F19</f>
        <v>0.24001206090758329</v>
      </c>
      <c r="U16" s="86">
        <f t="shared" si="7"/>
        <v>0.51400912453963643</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投入係数表!U17</f>
        <v>6.6767698636068407E-2</v>
      </c>
      <c r="E17" s="77">
        <f t="shared" si="0"/>
        <v>6.6767698636068404</v>
      </c>
      <c r="F17" s="76">
        <f>分析係数表!C20</f>
        <v>6.1611763739423342E-2</v>
      </c>
      <c r="G17" s="77">
        <f t="shared" si="1"/>
        <v>0.41136756737904645</v>
      </c>
      <c r="H17" s="77">
        <v>0.44755577609950581</v>
      </c>
      <c r="I17" s="77">
        <f t="shared" si="2"/>
        <v>0.44755577609950581</v>
      </c>
      <c r="J17" s="76">
        <f>分析係数表!G20</f>
        <v>9.9807003032809483E-2</v>
      </c>
      <c r="K17" s="78">
        <f t="shared" si="3"/>
        <v>4.4669200702514775E-2</v>
      </c>
      <c r="L17" s="79"/>
      <c r="M17" s="80"/>
      <c r="N17" s="81">
        <f>分析係数表!H20</f>
        <v>5.5019477314965503E-4</v>
      </c>
      <c r="O17" s="82">
        <f t="shared" si="4"/>
        <v>8.1655510957121674E-3</v>
      </c>
      <c r="P17" s="76">
        <f>分析係数表!C20</f>
        <v>6.1611763739423342E-2</v>
      </c>
      <c r="Q17" s="82">
        <f t="shared" si="5"/>
        <v>5.0309400491120745E-4</v>
      </c>
      <c r="R17" s="83">
        <v>1.3773770278096384E-3</v>
      </c>
      <c r="S17" s="84">
        <f t="shared" si="6"/>
        <v>0.44893315312731547</v>
      </c>
      <c r="T17" s="85">
        <f>分析係数表!F20</f>
        <v>0.22277364212848083</v>
      </c>
      <c r="U17" s="86">
        <f t="shared" si="7"/>
        <v>0.10001047359439506</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投入係数表!U18</f>
        <v>2.8144620047629357E-2</v>
      </c>
      <c r="E18" s="77">
        <f t="shared" si="0"/>
        <v>2.8144620047629356</v>
      </c>
      <c r="F18" s="76">
        <f>分析係数表!C21</f>
        <v>0.26616480709772816</v>
      </c>
      <c r="G18" s="77">
        <f t="shared" si="1"/>
        <v>0.74911073658161209</v>
      </c>
      <c r="H18" s="77">
        <v>0.81409149884636567</v>
      </c>
      <c r="I18" s="77">
        <f t="shared" si="2"/>
        <v>0.81409149884636567</v>
      </c>
      <c r="J18" s="76">
        <f>分析係数表!G21</f>
        <v>0.28515758528748203</v>
      </c>
      <c r="K18" s="78">
        <f t="shared" si="3"/>
        <v>0.2321443660140966</v>
      </c>
      <c r="L18" s="79"/>
      <c r="M18" s="80"/>
      <c r="N18" s="81">
        <f>分析係数表!H21</f>
        <v>9.2609120213357971E-4</v>
      </c>
      <c r="O18" s="82">
        <f t="shared" si="4"/>
        <v>1.3744305470263613E-2</v>
      </c>
      <c r="P18" s="76">
        <f>分析係数表!C21</f>
        <v>0.26616480709772816</v>
      </c>
      <c r="Q18" s="82">
        <f t="shared" si="5"/>
        <v>3.6582504141849646E-3</v>
      </c>
      <c r="R18" s="83">
        <v>9.9511728607291142E-3</v>
      </c>
      <c r="S18" s="84">
        <f t="shared" si="6"/>
        <v>0.82404267170709478</v>
      </c>
      <c r="T18" s="85">
        <f>分析係数表!F21</f>
        <v>0.42568537635878856</v>
      </c>
      <c r="U18" s="86">
        <f t="shared" si="7"/>
        <v>0.35078291484133628</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投入係数表!U19</f>
        <v>1.3639315869235766E-2</v>
      </c>
      <c r="E19" s="77">
        <f t="shared" si="0"/>
        <v>1.3639315869235766</v>
      </c>
      <c r="F19" s="76">
        <f>分析係数表!C22</f>
        <v>6.8073136427566849E-2</v>
      </c>
      <c r="G19" s="77">
        <f t="shared" si="1"/>
        <v>9.2847100994516388E-2</v>
      </c>
      <c r="H19" s="77">
        <v>9.901293913542758E-2</v>
      </c>
      <c r="I19" s="77">
        <f t="shared" si="2"/>
        <v>9.901293913542758E-2</v>
      </c>
      <c r="J19" s="76">
        <f>分析係数表!G22</f>
        <v>0.19468102201510526</v>
      </c>
      <c r="K19" s="78">
        <f t="shared" si="3"/>
        <v>1.9275940183604453E-2</v>
      </c>
      <c r="L19" s="79"/>
      <c r="M19" s="80"/>
      <c r="N19" s="81">
        <f>分析係数表!H22</f>
        <v>4.4099581053979989E-5</v>
      </c>
      <c r="O19" s="82">
        <f t="shared" si="4"/>
        <v>6.5449073667921966E-4</v>
      </c>
      <c r="P19" s="76">
        <f>分析係数表!C22</f>
        <v>6.8073136427566849E-2</v>
      </c>
      <c r="Q19" s="82">
        <f t="shared" si="5"/>
        <v>4.4553237208543252E-5</v>
      </c>
      <c r="R19" s="83">
        <v>4.7744056054915737E-4</v>
      </c>
      <c r="S19" s="84">
        <f t="shared" si="6"/>
        <v>9.9490379695976738E-2</v>
      </c>
      <c r="T19" s="85">
        <f>分析係数表!F22</f>
        <v>0.41266270287642615</v>
      </c>
      <c r="U19" s="86">
        <f t="shared" si="7"/>
        <v>4.1055968995543667E-2</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投入係数表!U20</f>
        <v>2.4247672656419138E-3</v>
      </c>
      <c r="E20" s="77">
        <f t="shared" si="0"/>
        <v>0.24247672656419139</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3.7399470667383983E-4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投入係数表!U21</f>
        <v>9.5258714007360904E-4</v>
      </c>
      <c r="E21" s="77">
        <f t="shared" si="0"/>
        <v>9.5258714007360898E-2</v>
      </c>
      <c r="F21" s="76">
        <f>分析係数表!C24</f>
        <v>0.19862660944206012</v>
      </c>
      <c r="G21" s="77">
        <f t="shared" si="1"/>
        <v>1.8920915383092974E-2</v>
      </c>
      <c r="H21" s="77">
        <v>2.2944830895939152E-2</v>
      </c>
      <c r="I21" s="77">
        <f t="shared" si="2"/>
        <v>2.2944830895939152E-2</v>
      </c>
      <c r="J21" s="76">
        <f>分析係数表!G24</f>
        <v>0.20794148380355276</v>
      </c>
      <c r="K21" s="78">
        <f t="shared" si="3"/>
        <v>4.7711821821231886E-3</v>
      </c>
      <c r="L21" s="79"/>
      <c r="M21" s="80"/>
      <c r="N21" s="81">
        <f>分析係数表!H24</f>
        <v>3.2549690777937607E-4</v>
      </c>
      <c r="O21" s="82">
        <f t="shared" si="4"/>
        <v>4.8307649612037637E-3</v>
      </c>
      <c r="P21" s="76">
        <f>分析係数表!C24</f>
        <v>0.19862660944206012</v>
      </c>
      <c r="Q21" s="82">
        <f t="shared" si="5"/>
        <v>9.5951846525540866E-4</v>
      </c>
      <c r="R21" s="83">
        <v>3.7413876104105443E-3</v>
      </c>
      <c r="S21" s="84">
        <f t="shared" si="6"/>
        <v>2.6686218506349696E-2</v>
      </c>
      <c r="T21" s="85">
        <f>分析係数表!F24</f>
        <v>0.39132706374085685</v>
      </c>
      <c r="U21" s="86">
        <f t="shared" si="7"/>
        <v>1.0443039530436741E-2</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投入係数表!U22</f>
        <v>0.15020567222342499</v>
      </c>
      <c r="E22" s="77">
        <f t="shared" si="0"/>
        <v>15.020567222342498</v>
      </c>
      <c r="F22" s="76">
        <f>分析係数表!C25</f>
        <v>0.10815402038505095</v>
      </c>
      <c r="G22" s="77">
        <f t="shared" si="1"/>
        <v>1.6245347335602587</v>
      </c>
      <c r="H22" s="77">
        <v>1.7405661271664337</v>
      </c>
      <c r="I22" s="77">
        <f t="shared" si="2"/>
        <v>1.7405661271664337</v>
      </c>
      <c r="J22" s="76">
        <f>分析係数表!G25</f>
        <v>0.19693726937269374</v>
      </c>
      <c r="K22" s="78">
        <f t="shared" si="3"/>
        <v>0.34278234024676224</v>
      </c>
      <c r="L22" s="79"/>
      <c r="M22" s="80"/>
      <c r="N22" s="81">
        <f>分析係数表!H25</f>
        <v>5.1029515219605417E-4</v>
      </c>
      <c r="O22" s="82">
        <f t="shared" si="4"/>
        <v>7.5733928101452564E-3</v>
      </c>
      <c r="P22" s="76">
        <f>分析係数表!C25</f>
        <v>0.10815402038505095</v>
      </c>
      <c r="Q22" s="82">
        <f t="shared" si="5"/>
        <v>8.1909288037244833E-4</v>
      </c>
      <c r="R22" s="83">
        <v>6.9281431136002719E-3</v>
      </c>
      <c r="S22" s="84">
        <f t="shared" si="6"/>
        <v>1.747494270280034</v>
      </c>
      <c r="T22" s="85">
        <f>分析係数表!F25</f>
        <v>0.3500369003690037</v>
      </c>
      <c r="U22" s="86">
        <f t="shared" si="7"/>
        <v>0.61168747778141708</v>
      </c>
      <c r="V22" s="87">
        <f>分析係数表!D25</f>
        <v>4.6273062730627305E-2</v>
      </c>
      <c r="W22" s="167">
        <f t="shared" si="8"/>
        <v>0</v>
      </c>
      <c r="X22" s="76">
        <f>分析係数表!E25</f>
        <v>4.5018450184501846E-2</v>
      </c>
      <c r="Y22" s="166">
        <f t="shared" si="9"/>
        <v>0</v>
      </c>
    </row>
    <row r="23" spans="1:25" x14ac:dyDescent="0.2">
      <c r="A23" s="6" t="s">
        <v>11</v>
      </c>
      <c r="B23" s="5" t="s">
        <v>35</v>
      </c>
      <c r="C23" s="75">
        <f>最終需要_まとめ!C24</f>
        <v>100</v>
      </c>
      <c r="D23" s="76">
        <f>投入係数表!U23</f>
        <v>0.11898679367828534</v>
      </c>
      <c r="E23" s="77">
        <f t="shared" si="0"/>
        <v>11.898679367828533</v>
      </c>
      <c r="F23" s="76">
        <f>分析係数表!C26</f>
        <v>0.27743634767339775</v>
      </c>
      <c r="G23" s="77">
        <f t="shared" si="1"/>
        <v>3.3011261459471615</v>
      </c>
      <c r="H23" s="77">
        <v>3.4310489574825334</v>
      </c>
      <c r="I23" s="77">
        <f t="shared" si="2"/>
        <v>103.43104895748253</v>
      </c>
      <c r="J23" s="76">
        <f>分析係数表!G26</f>
        <v>0.19644944793245292</v>
      </c>
      <c r="K23" s="78">
        <f t="shared" si="3"/>
        <v>20.318972466771953</v>
      </c>
      <c r="L23" s="79"/>
      <c r="M23" s="80"/>
      <c r="N23" s="81">
        <f>分析係数表!H26</f>
        <v>1.0285702285828285E-2</v>
      </c>
      <c r="O23" s="82">
        <f t="shared" si="4"/>
        <v>0.15265217277403895</v>
      </c>
      <c r="P23" s="76">
        <f>分析係数表!C26</f>
        <v>0.27743634767339775</v>
      </c>
      <c r="Q23" s="82">
        <f t="shared" si="5"/>
        <v>4.235126127883785E-2</v>
      </c>
      <c r="R23" s="83">
        <v>4.63137484549088E-2</v>
      </c>
      <c r="S23" s="84">
        <f t="shared" si="6"/>
        <v>103.47736270593744</v>
      </c>
      <c r="T23" s="85">
        <f>分析係数表!F26</f>
        <v>0.33444468499675256</v>
      </c>
      <c r="U23" s="86">
        <f t="shared" si="7"/>
        <v>34.607453974481956</v>
      </c>
      <c r="V23" s="87">
        <f>分析係数表!D26</f>
        <v>4.3992206105217577E-2</v>
      </c>
      <c r="W23" s="167">
        <f t="shared" si="8"/>
        <v>5</v>
      </c>
      <c r="X23" s="76">
        <f>分析係数表!E26</f>
        <v>4.5940679800822691E-2</v>
      </c>
      <c r="Y23" s="166">
        <f t="shared" si="9"/>
        <v>5</v>
      </c>
    </row>
    <row r="24" spans="1:25" x14ac:dyDescent="0.2">
      <c r="A24" s="6" t="s">
        <v>12</v>
      </c>
      <c r="B24" s="5" t="s">
        <v>366</v>
      </c>
      <c r="C24" s="90"/>
      <c r="D24" s="76">
        <f>投入係数表!U24</f>
        <v>4.3299415457891315E-5</v>
      </c>
      <c r="E24" s="77">
        <f t="shared" si="0"/>
        <v>4.3299415457891312E-3</v>
      </c>
      <c r="F24" s="76">
        <f>分析係数表!C27</f>
        <v>0.68206432556613061</v>
      </c>
      <c r="G24" s="77">
        <f t="shared" si="1"/>
        <v>2.953298660169433E-3</v>
      </c>
      <c r="H24" s="77">
        <v>6.1360144538718788E-3</v>
      </c>
      <c r="I24" s="77">
        <f t="shared" si="2"/>
        <v>6.1360144538718788E-3</v>
      </c>
      <c r="J24" s="76">
        <f>分析係数表!G27</f>
        <v>0.17097786061735692</v>
      </c>
      <c r="K24" s="78">
        <f t="shared" si="3"/>
        <v>1.0491226240401936E-3</v>
      </c>
      <c r="L24" s="79"/>
      <c r="M24" s="80"/>
      <c r="N24" s="81">
        <f>分析係数表!H27</f>
        <v>1.1068994844548976E-2</v>
      </c>
      <c r="O24" s="82">
        <f t="shared" si="4"/>
        <v>0.16427717490648414</v>
      </c>
      <c r="P24" s="76">
        <f>分析係数表!C27</f>
        <v>0.68206432556613061</v>
      </c>
      <c r="Q24" s="82">
        <f t="shared" si="5"/>
        <v>0.11204760050850038</v>
      </c>
      <c r="R24" s="83">
        <v>0.11543260531452809</v>
      </c>
      <c r="S24" s="84">
        <f t="shared" si="6"/>
        <v>0.12156861976839997</v>
      </c>
      <c r="T24" s="85">
        <f>分析係数表!F27</f>
        <v>0.32177115061144701</v>
      </c>
      <c r="U24" s="86">
        <f t="shared" si="7"/>
        <v>3.9117274661123559E-2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投入係数表!U25</f>
        <v>0</v>
      </c>
      <c r="E25" s="77">
        <f t="shared" si="0"/>
        <v>0</v>
      </c>
      <c r="F25" s="76">
        <f>分析係数表!C28</f>
        <v>0.14118101348541556</v>
      </c>
      <c r="G25" s="77">
        <f t="shared" si="1"/>
        <v>0</v>
      </c>
      <c r="H25" s="77">
        <v>1.3451226695698173E-2</v>
      </c>
      <c r="I25" s="77">
        <f t="shared" si="2"/>
        <v>1.3451226695698173E-2</v>
      </c>
      <c r="J25" s="76">
        <f>分析係数表!G28</f>
        <v>0.12484707609493516</v>
      </c>
      <c r="K25" s="78">
        <f t="shared" si="3"/>
        <v>1.6793463228480529E-3</v>
      </c>
      <c r="L25" s="79"/>
      <c r="M25" s="80"/>
      <c r="N25" s="81">
        <f>分析係数表!H28</f>
        <v>2.043280588834406E-2</v>
      </c>
      <c r="O25" s="82">
        <f t="shared" si="4"/>
        <v>0.30324737466137175</v>
      </c>
      <c r="P25" s="76">
        <f>分析係数表!C28</f>
        <v>0.14118101348541556</v>
      </c>
      <c r="Q25" s="82">
        <f t="shared" si="5"/>
        <v>4.2812771691483988E-2</v>
      </c>
      <c r="R25" s="83">
        <v>4.9181833218905943E-2</v>
      </c>
      <c r="S25" s="84">
        <f t="shared" si="6"/>
        <v>6.2633059914604119E-2</v>
      </c>
      <c r="T25" s="85">
        <f>分析係数表!F28</f>
        <v>0.21311475409836064</v>
      </c>
      <c r="U25" s="86">
        <f t="shared" si="7"/>
        <v>1.3348029162128745E-2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投入係数表!U26</f>
        <v>4.1134444684996756E-3</v>
      </c>
      <c r="E26" s="77">
        <f t="shared" si="0"/>
        <v>0.41134444684996757</v>
      </c>
      <c r="F26" s="76">
        <f>分析係数表!C29</f>
        <v>0.16227976317854342</v>
      </c>
      <c r="G26" s="77">
        <f t="shared" si="1"/>
        <v>6.6752879419621686E-2</v>
      </c>
      <c r="H26" s="77">
        <v>8.5378944008599744E-2</v>
      </c>
      <c r="I26" s="77">
        <f t="shared" si="2"/>
        <v>8.5378944008599744E-2</v>
      </c>
      <c r="J26" s="76">
        <f>分析係数表!G29</f>
        <v>0.26081698468153725</v>
      </c>
      <c r="K26" s="78">
        <f t="shared" si="3"/>
        <v>2.2268278731616787E-2</v>
      </c>
      <c r="L26" s="79"/>
      <c r="M26" s="80"/>
      <c r="N26" s="81">
        <f>分析係数表!H29</f>
        <v>1.0220602904272409E-2</v>
      </c>
      <c r="O26" s="82">
        <f t="shared" si="4"/>
        <v>0.15168601978179819</v>
      </c>
      <c r="P26" s="76">
        <f>分析係数表!C29</f>
        <v>0.16227976317854342</v>
      </c>
      <c r="Q26" s="82">
        <f t="shared" si="5"/>
        <v>2.4615571367686061E-2</v>
      </c>
      <c r="R26" s="83">
        <v>3.2477884556147786E-2</v>
      </c>
      <c r="S26" s="84">
        <f t="shared" si="6"/>
        <v>0.11785682856474752</v>
      </c>
      <c r="T26" s="85">
        <f>分析係数表!F29</f>
        <v>0.4334856221445848</v>
      </c>
      <c r="U26" s="86">
        <f t="shared" si="7"/>
        <v>5.1089240654377255E-2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投入係数表!U27</f>
        <v>1.7319766183156527E-3</v>
      </c>
      <c r="E27" s="77">
        <f t="shared" si="0"/>
        <v>0.17319766183156526</v>
      </c>
      <c r="F27" s="76">
        <f>分析係数表!C30</f>
        <v>1</v>
      </c>
      <c r="G27" s="77">
        <f t="shared" si="1"/>
        <v>0.17319766183156526</v>
      </c>
      <c r="H27" s="77">
        <v>0.22218586224961367</v>
      </c>
      <c r="I27" s="77">
        <f t="shared" si="2"/>
        <v>0.22218586224961367</v>
      </c>
      <c r="J27" s="76">
        <f>分析係数表!G30</f>
        <v>0.34448439248553536</v>
      </c>
      <c r="K27" s="78">
        <f t="shared" si="3"/>
        <v>7.6539561775933018E-2</v>
      </c>
      <c r="L27" s="79"/>
      <c r="M27" s="80"/>
      <c r="N27" s="81">
        <f>分析係数表!H30</f>
        <v>0</v>
      </c>
      <c r="O27" s="82">
        <f t="shared" si="4"/>
        <v>0</v>
      </c>
      <c r="P27" s="76">
        <f>分析係数表!C30</f>
        <v>1</v>
      </c>
      <c r="Q27" s="82">
        <f t="shared" si="5"/>
        <v>0</v>
      </c>
      <c r="R27" s="83">
        <v>3.9821390020895082E-2</v>
      </c>
      <c r="S27" s="84">
        <f t="shared" si="6"/>
        <v>0.26200725227050875</v>
      </c>
      <c r="T27" s="85">
        <f>分析係数表!F30</f>
        <v>0.44001047643991525</v>
      </c>
      <c r="U27" s="86">
        <f t="shared" si="7"/>
        <v>0.11528593590225962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投入係数表!U28</f>
        <v>9.3093743234466328E-3</v>
      </c>
      <c r="E28" s="77">
        <f t="shared" si="0"/>
        <v>0.93093743234466331</v>
      </c>
      <c r="F28" s="76">
        <f>分析係数表!C31</f>
        <v>6.2020555045463999E-2</v>
      </c>
      <c r="G28" s="77">
        <f t="shared" si="1"/>
        <v>5.7737256266615106E-2</v>
      </c>
      <c r="H28" s="77">
        <v>7.9603332209846916E-2</v>
      </c>
      <c r="I28" s="77">
        <f t="shared" si="2"/>
        <v>7.9603332209846916E-2</v>
      </c>
      <c r="J28" s="76">
        <f>分析係数表!G31</f>
        <v>7.0817490494296573E-2</v>
      </c>
      <c r="K28" s="78">
        <f t="shared" si="3"/>
        <v>5.637308222085166E-3</v>
      </c>
      <c r="L28" s="79"/>
      <c r="M28" s="80"/>
      <c r="N28" s="81">
        <f>分析係数表!H31</f>
        <v>2.2278688352460652E-2</v>
      </c>
      <c r="O28" s="82">
        <f t="shared" si="4"/>
        <v>0.33064248692523052</v>
      </c>
      <c r="P28" s="76">
        <f>分析係数表!C31</f>
        <v>6.2020555045463999E-2</v>
      </c>
      <c r="Q28" s="82">
        <f t="shared" si="5"/>
        <v>2.0506630560715371E-2</v>
      </c>
      <c r="R28" s="83">
        <v>2.7574627005902397E-2</v>
      </c>
      <c r="S28" s="84">
        <f t="shared" si="6"/>
        <v>0.10717795921574931</v>
      </c>
      <c r="T28" s="85">
        <f>分析係数表!F31</f>
        <v>0.3450570342205323</v>
      </c>
      <c r="U28" s="86">
        <f t="shared" si="7"/>
        <v>3.6982508740795624E-2</v>
      </c>
      <c r="V28" s="87">
        <f>分析係数表!D31</f>
        <v>0</v>
      </c>
      <c r="W28" s="167">
        <f t="shared" si="8"/>
        <v>0</v>
      </c>
      <c r="X28" s="76">
        <f>分析係数表!E31</f>
        <v>0</v>
      </c>
      <c r="Y28" s="166">
        <f t="shared" si="9"/>
        <v>0</v>
      </c>
    </row>
    <row r="29" spans="1:25" x14ac:dyDescent="0.2">
      <c r="A29" s="6" t="s">
        <v>17</v>
      </c>
      <c r="B29" s="5" t="s">
        <v>273</v>
      </c>
      <c r="C29" s="90"/>
      <c r="D29" s="76">
        <f>投入係数表!U29</f>
        <v>5.6289240095258716E-4</v>
      </c>
      <c r="E29" s="77">
        <f t="shared" si="0"/>
        <v>5.6289240095258715E-2</v>
      </c>
      <c r="F29" s="76">
        <f>分析係数表!C32</f>
        <v>0.51031613976705492</v>
      </c>
      <c r="G29" s="77">
        <f t="shared" si="1"/>
        <v>2.872530771583336E-2</v>
      </c>
      <c r="H29" s="77">
        <v>4.0832752874416053E-2</v>
      </c>
      <c r="I29" s="77">
        <f t="shared" si="2"/>
        <v>4.0832752874416053E-2</v>
      </c>
      <c r="J29" s="76">
        <f>分析係数表!G32</f>
        <v>0.13989637305699482</v>
      </c>
      <c r="K29" s="78">
        <f t="shared" si="3"/>
        <v>5.7123540290633856E-3</v>
      </c>
      <c r="L29" s="79"/>
      <c r="M29" s="80"/>
      <c r="N29" s="81">
        <f>分析係数表!H32</f>
        <v>6.3083400707693279E-3</v>
      </c>
      <c r="O29" s="82">
        <f t="shared" si="4"/>
        <v>9.3623341570684568E-2</v>
      </c>
      <c r="P29" s="76">
        <f>分析係数表!C32</f>
        <v>0.51031613976705492</v>
      </c>
      <c r="Q29" s="82">
        <f t="shared" si="5"/>
        <v>4.7777502262444191E-2</v>
      </c>
      <c r="R29" s="83">
        <v>6.2204455112995154E-2</v>
      </c>
      <c r="S29" s="84">
        <f t="shared" si="6"/>
        <v>0.1030372079874112</v>
      </c>
      <c r="T29" s="85">
        <f>分析係数表!F32</f>
        <v>0.48186528497409326</v>
      </c>
      <c r="U29" s="86">
        <f t="shared" si="7"/>
        <v>4.9650053589788815E-2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投入係数表!U30</f>
        <v>2.1649707728945658E-4</v>
      </c>
      <c r="E30" s="77">
        <f t="shared" si="0"/>
        <v>2.1649707728945658E-2</v>
      </c>
      <c r="F30" s="76">
        <f>分析係数表!C33</f>
        <v>0.64380825565912114</v>
      </c>
      <c r="G30" s="77">
        <f t="shared" si="1"/>
        <v>1.3938260568502297E-2</v>
      </c>
      <c r="H30" s="77">
        <v>2.3682575829882292E-2</v>
      </c>
      <c r="I30" s="77">
        <f t="shared" si="2"/>
        <v>2.3682575829882292E-2</v>
      </c>
      <c r="J30" s="76">
        <f>分析係数表!G33</f>
        <v>0.50735483870967746</v>
      </c>
      <c r="K30" s="78">
        <f t="shared" si="3"/>
        <v>1.2015469440399636E-2</v>
      </c>
      <c r="L30" s="79"/>
      <c r="M30" s="80"/>
      <c r="N30" s="81">
        <f>分析係数表!H33</f>
        <v>9.5549092283623302E-4</v>
      </c>
      <c r="O30" s="82">
        <f t="shared" si="4"/>
        <v>1.4180632628049758E-2</v>
      </c>
      <c r="P30" s="76">
        <f>分析係数表!C33</f>
        <v>0.64380825565912114</v>
      </c>
      <c r="Q30" s="82">
        <f t="shared" si="5"/>
        <v>9.1296083564075346E-3</v>
      </c>
      <c r="R30" s="83">
        <v>2.7935295871747444E-2</v>
      </c>
      <c r="S30" s="84">
        <f t="shared" si="6"/>
        <v>5.1617871701629736E-2</v>
      </c>
      <c r="T30" s="85">
        <f>分析係数表!F33</f>
        <v>0.64387096774193553</v>
      </c>
      <c r="U30" s="86">
        <f t="shared" si="7"/>
        <v>3.3235249005307409E-2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投入係数表!U31</f>
        <v>5.2002597964927476E-2</v>
      </c>
      <c r="E31" s="77">
        <f t="shared" si="0"/>
        <v>5.2002597964927473</v>
      </c>
      <c r="F31" s="76">
        <f>分析係数表!C34</f>
        <v>0.4497281074016104</v>
      </c>
      <c r="G31" s="77">
        <f t="shared" si="1"/>
        <v>2.338702996273367</v>
      </c>
      <c r="H31" s="77">
        <v>2.5960138995160977</v>
      </c>
      <c r="I31" s="77">
        <f t="shared" si="2"/>
        <v>2.5960138995160977</v>
      </c>
      <c r="J31" s="76">
        <f>分析係数表!G34</f>
        <v>0.42484737951445389</v>
      </c>
      <c r="K31" s="78">
        <f t="shared" si="3"/>
        <v>1.102909702392513</v>
      </c>
      <c r="L31" s="79"/>
      <c r="M31" s="80"/>
      <c r="N31" s="81">
        <f>分析係数表!H34</f>
        <v>0.15783450057224457</v>
      </c>
      <c r="O31" s="82">
        <f t="shared" si="4"/>
        <v>2.3424535128004833</v>
      </c>
      <c r="P31" s="76">
        <f>分析係数表!C34</f>
        <v>0.4497281074016104</v>
      </c>
      <c r="Q31" s="82">
        <f t="shared" si="5"/>
        <v>1.0534671849880153</v>
      </c>
      <c r="R31" s="83">
        <v>1.1517757349567257</v>
      </c>
      <c r="S31" s="84">
        <f t="shared" si="6"/>
        <v>3.7477896344728236</v>
      </c>
      <c r="T31" s="85">
        <f>分析係数表!F34</f>
        <v>0.69859228761453362</v>
      </c>
      <c r="U31" s="86">
        <f t="shared" si="7"/>
        <v>2.6181769342444068</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投入係数表!U32</f>
        <v>5.7588222558995457E-3</v>
      </c>
      <c r="E32" s="77">
        <f t="shared" si="0"/>
        <v>0.57588222558995461</v>
      </c>
      <c r="F32" s="76">
        <f>分析係数表!C35</f>
        <v>0.49909685188370889</v>
      </c>
      <c r="G32" s="77">
        <f t="shared" si="1"/>
        <v>0.28742100584773023</v>
      </c>
      <c r="H32" s="77">
        <v>0.37743066511711015</v>
      </c>
      <c r="I32" s="77">
        <f t="shared" si="2"/>
        <v>0.37743066511711015</v>
      </c>
      <c r="J32" s="76">
        <f>分析係数表!G35</f>
        <v>0.31379756038452217</v>
      </c>
      <c r="K32" s="78">
        <f t="shared" si="3"/>
        <v>0.11843682192805674</v>
      </c>
      <c r="L32" s="79"/>
      <c r="M32" s="80"/>
      <c r="N32" s="81">
        <f>分析係数表!H35</f>
        <v>5.9221537395394742E-2</v>
      </c>
      <c r="O32" s="82">
        <f t="shared" si="4"/>
        <v>0.87891872690907968</v>
      </c>
      <c r="P32" s="76">
        <f>分析係数表!C35</f>
        <v>0.49909685188370889</v>
      </c>
      <c r="Q32" s="82">
        <f t="shared" si="5"/>
        <v>0.43866556966195891</v>
      </c>
      <c r="R32" s="83">
        <v>0.57809339212327693</v>
      </c>
      <c r="S32" s="84">
        <f t="shared" si="6"/>
        <v>0.95552405724038714</v>
      </c>
      <c r="T32" s="85">
        <f>分析係数表!F35</f>
        <v>0.64201470231844249</v>
      </c>
      <c r="U32" s="86">
        <f t="shared" si="7"/>
        <v>0.61346049316729756</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投入係数表!U33</f>
        <v>1.8618748646893268E-3</v>
      </c>
      <c r="E33" s="77">
        <f t="shared" si="0"/>
        <v>0.18618748646893268</v>
      </c>
      <c r="F33" s="76">
        <f>分析係数表!C36</f>
        <v>0.87819146249052793</v>
      </c>
      <c r="G33" s="77">
        <f t="shared" si="1"/>
        <v>0.16350826103958738</v>
      </c>
      <c r="H33" s="77">
        <v>0.27760662675565539</v>
      </c>
      <c r="I33" s="77">
        <f t="shared" si="2"/>
        <v>0.27760662675565539</v>
      </c>
      <c r="J33" s="76">
        <f>分析係数表!G36</f>
        <v>4.4874661895938493E-2</v>
      </c>
      <c r="K33" s="78">
        <f t="shared" si="3"/>
        <v>1.2457503515732028E-2</v>
      </c>
      <c r="L33" s="79"/>
      <c r="M33" s="80"/>
      <c r="N33" s="81">
        <f>分析係数表!H36</f>
        <v>0.18774661640714413</v>
      </c>
      <c r="O33" s="82">
        <f t="shared" si="4"/>
        <v>2.786385229622331</v>
      </c>
      <c r="P33" s="76">
        <f>分析係数表!C36</f>
        <v>0.87819146249052793</v>
      </c>
      <c r="Q33" s="82">
        <f t="shared" si="5"/>
        <v>2.4469797198640402</v>
      </c>
      <c r="R33" s="83">
        <v>2.564829141260863</v>
      </c>
      <c r="S33" s="84">
        <f t="shared" si="6"/>
        <v>2.8424357680165184</v>
      </c>
      <c r="T33" s="85">
        <f>分析係数表!F36</f>
        <v>0.85371541754520475</v>
      </c>
      <c r="U33" s="86">
        <f t="shared" si="7"/>
        <v>2.426631238537647</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投入係数表!U34</f>
        <v>1.84455509850617E-2</v>
      </c>
      <c r="E34" s="77">
        <f t="shared" si="0"/>
        <v>1.8445550985061701</v>
      </c>
      <c r="F34" s="76">
        <f>分析係数表!C37</f>
        <v>0.51844868831853386</v>
      </c>
      <c r="G34" s="77">
        <f t="shared" si="1"/>
        <v>0.95630717135178789</v>
      </c>
      <c r="H34" s="77">
        <v>1.1620817901368385</v>
      </c>
      <c r="I34" s="77">
        <f t="shared" si="2"/>
        <v>1.1620817901368385</v>
      </c>
      <c r="J34" s="76">
        <f>分析係数表!G37</f>
        <v>0.40787398349003462</v>
      </c>
      <c r="K34" s="78">
        <f t="shared" si="3"/>
        <v>0.47398292888434274</v>
      </c>
      <c r="L34" s="79"/>
      <c r="M34" s="80"/>
      <c r="N34" s="81">
        <f>分析係数表!H37</f>
        <v>4.7856445363769047E-2</v>
      </c>
      <c r="O34" s="82">
        <f t="shared" si="4"/>
        <v>0.71024711419917796</v>
      </c>
      <c r="P34" s="76">
        <f>分析係数表!C37</f>
        <v>0.51844868831853386</v>
      </c>
      <c r="Q34" s="82">
        <f t="shared" si="5"/>
        <v>0.36822668473858772</v>
      </c>
      <c r="R34" s="83">
        <v>0.44473048662401699</v>
      </c>
      <c r="S34" s="84">
        <f t="shared" si="6"/>
        <v>1.6068122767608555</v>
      </c>
      <c r="T34" s="85">
        <f>分析係数表!F37</f>
        <v>0.62993916303078723</v>
      </c>
      <c r="U34" s="86">
        <f t="shared" si="7"/>
        <v>1.0121939807703269</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投入係数表!U35</f>
        <v>1.2210435159125352E-2</v>
      </c>
      <c r="E35" s="77">
        <f t="shared" si="0"/>
        <v>1.2210435159125352</v>
      </c>
      <c r="F35" s="76">
        <f>分析係数表!C38</f>
        <v>4.0466683025854988E-2</v>
      </c>
      <c r="G35" s="77">
        <f t="shared" si="1"/>
        <v>4.9411580919208088E-2</v>
      </c>
      <c r="H35" s="77">
        <v>6.0172767812600648E-2</v>
      </c>
      <c r="I35" s="77">
        <f t="shared" si="2"/>
        <v>6.0172767812600648E-2</v>
      </c>
      <c r="J35" s="76">
        <f>分析係数表!G38</f>
        <v>0.23169218038891187</v>
      </c>
      <c r="K35" s="78">
        <f t="shared" si="3"/>
        <v>1.394155977453718E-2</v>
      </c>
      <c r="L35" s="79"/>
      <c r="M35" s="80"/>
      <c r="N35" s="81">
        <f>分析係数表!H38</f>
        <v>4.3698484864393788E-2</v>
      </c>
      <c r="O35" s="82">
        <f t="shared" si="4"/>
        <v>0.64853798759799441</v>
      </c>
      <c r="P35" s="76">
        <f>分析係数表!C38</f>
        <v>4.0466683025854988E-2</v>
      </c>
      <c r="Q35" s="82">
        <f t="shared" si="5"/>
        <v>2.6244181174353912E-2</v>
      </c>
      <c r="R35" s="83">
        <v>3.2615660387849126E-2</v>
      </c>
      <c r="S35" s="84">
        <f t="shared" si="6"/>
        <v>9.2788428200449774E-2</v>
      </c>
      <c r="T35" s="85">
        <f>分析係数表!F38</f>
        <v>0.47745138601572196</v>
      </c>
      <c r="U35" s="86">
        <f t="shared" si="7"/>
        <v>4.4301963650525043E-2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投入係数表!U36</f>
        <v>0</v>
      </c>
      <c r="E36" s="77">
        <f t="shared" si="0"/>
        <v>0</v>
      </c>
      <c r="F36" s="76">
        <f>分析係数表!C39</f>
        <v>1</v>
      </c>
      <c r="G36" s="77">
        <f t="shared" si="1"/>
        <v>0</v>
      </c>
      <c r="H36" s="77">
        <v>1.5453613301510866E-2</v>
      </c>
      <c r="I36" s="77">
        <f t="shared" si="2"/>
        <v>1.5453613301510866E-2</v>
      </c>
      <c r="J36" s="76">
        <f>分析係数表!G39</f>
        <v>0.35155763393872286</v>
      </c>
      <c r="K36" s="78">
        <f t="shared" si="3"/>
        <v>5.4328357280831359E-3</v>
      </c>
      <c r="L36" s="79"/>
      <c r="M36" s="80"/>
      <c r="N36" s="81">
        <f>分析係数表!H39</f>
        <v>3.8093638110437951E-3</v>
      </c>
      <c r="O36" s="82">
        <f t="shared" si="4"/>
        <v>5.6535533158862117E-2</v>
      </c>
      <c r="P36" s="76">
        <f>分析係数表!C39</f>
        <v>1</v>
      </c>
      <c r="Q36" s="82">
        <f t="shared" si="5"/>
        <v>5.6535533158862117E-2</v>
      </c>
      <c r="R36" s="83">
        <v>7.0501887650991885E-2</v>
      </c>
      <c r="S36" s="84">
        <f t="shared" si="6"/>
        <v>8.5955500952502747E-2</v>
      </c>
      <c r="T36" s="85">
        <f>分析係数表!F39</f>
        <v>0.70231445322154884</v>
      </c>
      <c r="U36" s="86">
        <f t="shared" si="7"/>
        <v>6.0367790652841286E-2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投入係数表!U37</f>
        <v>8.6598830915782634E-4</v>
      </c>
      <c r="E37" s="77">
        <f t="shared" si="0"/>
        <v>8.6598830915782632E-2</v>
      </c>
      <c r="F37" s="76">
        <f>分析係数表!C40</f>
        <v>0.93645125291670894</v>
      </c>
      <c r="G37" s="77">
        <f t="shared" si="1"/>
        <v>8.1095583712206876E-2</v>
      </c>
      <c r="H37" s="77">
        <v>8.6738875120861661E-2</v>
      </c>
      <c r="I37" s="77">
        <f t="shared" si="2"/>
        <v>8.6738875120861661E-2</v>
      </c>
      <c r="J37" s="76">
        <f>分析係数表!G40</f>
        <v>0.5322000781555295</v>
      </c>
      <c r="K37" s="78">
        <f t="shared" si="3"/>
        <v>4.6162436118445289E-2</v>
      </c>
      <c r="L37" s="79"/>
      <c r="M37" s="80"/>
      <c r="N37" s="81">
        <f>分析係数表!H40</f>
        <v>3.4185575237035248E-2</v>
      </c>
      <c r="O37" s="82">
        <f t="shared" si="4"/>
        <v>0.50735498582861982</v>
      </c>
      <c r="P37" s="76">
        <f>分析係数表!C40</f>
        <v>0.93645125291670894</v>
      </c>
      <c r="Q37" s="82">
        <f t="shared" si="5"/>
        <v>0.47511321215275015</v>
      </c>
      <c r="R37" s="83">
        <v>0.4759204311933446</v>
      </c>
      <c r="S37" s="84">
        <f t="shared" si="6"/>
        <v>0.56265930631420624</v>
      </c>
      <c r="T37" s="85">
        <f>分析係数表!F40</f>
        <v>0.72698319656115673</v>
      </c>
      <c r="U37" s="86">
        <f t="shared" si="7"/>
        <v>0.40904386107918467</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投入係数表!U38</f>
        <v>0</v>
      </c>
      <c r="E38" s="77">
        <f t="shared" si="0"/>
        <v>0</v>
      </c>
      <c r="F38" s="76">
        <f>分析係数表!C41</f>
        <v>0.75829086289227354</v>
      </c>
      <c r="G38" s="77">
        <f t="shared" si="1"/>
        <v>0</v>
      </c>
      <c r="H38" s="77">
        <v>2.1637588168999266E-3</v>
      </c>
      <c r="I38" s="77">
        <f t="shared" si="2"/>
        <v>2.1637588168999266E-3</v>
      </c>
      <c r="J38" s="76">
        <f>分析係数表!G41</f>
        <v>0.44682169065091015</v>
      </c>
      <c r="K38" s="78">
        <f t="shared" si="3"/>
        <v>9.668143727280383E-4</v>
      </c>
      <c r="L38" s="79"/>
      <c r="M38" s="80"/>
      <c r="N38" s="81">
        <f>分析係数表!H41</f>
        <v>5.4536481903421918E-2</v>
      </c>
      <c r="O38" s="82">
        <f t="shared" si="4"/>
        <v>0.80938687769330164</v>
      </c>
      <c r="P38" s="76">
        <f>分析係数表!C41</f>
        <v>0.75829086289227354</v>
      </c>
      <c r="Q38" s="82">
        <f t="shared" si="5"/>
        <v>0.61375067389973681</v>
      </c>
      <c r="R38" s="83">
        <v>0.62446436300231167</v>
      </c>
      <c r="S38" s="84">
        <f t="shared" si="6"/>
        <v>0.62662812181921157</v>
      </c>
      <c r="T38" s="85">
        <f>分析係数表!F41</f>
        <v>0.55047809650878365</v>
      </c>
      <c r="U38" s="86">
        <f t="shared" si="7"/>
        <v>0.34494505571791378</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投入係数表!U39</f>
        <v>5.1959298549469587E-4</v>
      </c>
      <c r="E39" s="77">
        <f>$C$23*D39</f>
        <v>5.1959298549469589E-2</v>
      </c>
      <c r="F39" s="76">
        <f>分析係数表!C42</f>
        <v>0.17334729285073291</v>
      </c>
      <c r="G39" s="77">
        <f>E39*F39</f>
        <v>9.0070037419735672E-3</v>
      </c>
      <c r="H39" s="77">
        <v>1.1209385449892624E-2</v>
      </c>
      <c r="I39" s="77">
        <f>C39+H39</f>
        <v>1.1209385449892624E-2</v>
      </c>
      <c r="J39" s="76">
        <f>分析係数表!G42</f>
        <v>0.48544520547945208</v>
      </c>
      <c r="K39" s="78">
        <f>I39*J39</f>
        <v>5.4415424230215047E-3</v>
      </c>
      <c r="L39" s="79"/>
      <c r="M39" s="80"/>
      <c r="N39" s="81">
        <f>分析係数表!H42</f>
        <v>1.188798706412289E-2</v>
      </c>
      <c r="O39" s="82">
        <f t="shared" si="4"/>
        <v>0.17643200287338393</v>
      </c>
      <c r="P39" s="76">
        <f>分析係数表!C42</f>
        <v>0.17334729285073291</v>
      </c>
      <c r="Q39" s="82">
        <f>O39*P39</f>
        <v>3.0584010070333834E-2</v>
      </c>
      <c r="R39" s="83">
        <v>3.2139292358261747E-2</v>
      </c>
      <c r="S39" s="84">
        <f>I39+R39</f>
        <v>4.3348677808154372E-2</v>
      </c>
      <c r="T39" s="85">
        <f>分析係数表!F42</f>
        <v>0.55565068493150682</v>
      </c>
      <c r="U39" s="86">
        <f>S39*T39</f>
        <v>2.4086722514976188E-2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投入係数表!U40</f>
        <v>3.6588006061918164E-2</v>
      </c>
      <c r="E40" s="77">
        <f>$C$23*D40</f>
        <v>3.6588006061918166</v>
      </c>
      <c r="F40" s="76">
        <f>分析係数表!C43</f>
        <v>0.30653454239506406</v>
      </c>
      <c r="G40" s="77">
        <f>E40*F40</f>
        <v>1.1215487695337916</v>
      </c>
      <c r="H40" s="77">
        <v>1.3978559506117161</v>
      </c>
      <c r="I40" s="77">
        <f>C40+H40</f>
        <v>1.3978559506117161</v>
      </c>
      <c r="J40" s="76">
        <f>分析係数表!G43</f>
        <v>0.32328917028178372</v>
      </c>
      <c r="K40" s="78">
        <f>I40*J40</f>
        <v>0.45191169044671575</v>
      </c>
      <c r="L40" s="79"/>
      <c r="M40" s="80"/>
      <c r="N40" s="81">
        <f>分析係数表!H43</f>
        <v>3.3255284074801286E-2</v>
      </c>
      <c r="O40" s="82">
        <f t="shared" si="4"/>
        <v>0.49354834790724389</v>
      </c>
      <c r="P40" s="76">
        <f>分析係数表!C43</f>
        <v>0.30653454239506406</v>
      </c>
      <c r="Q40" s="82">
        <f>O40*P40</f>
        <v>0.15128961697558688</v>
      </c>
      <c r="R40" s="83">
        <v>0.28574644878165889</v>
      </c>
      <c r="S40" s="84">
        <f>I40+R40</f>
        <v>1.6836023993933749</v>
      </c>
      <c r="T40" s="85">
        <f>分析係数表!F43</f>
        <v>0.5899871028256537</v>
      </c>
      <c r="U40" s="86">
        <f>S40*T40</f>
        <v>0.99330370192841633</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投入係数表!U41</f>
        <v>8.6598830915782631E-5</v>
      </c>
      <c r="E41" s="77">
        <f>$C$23*D41</f>
        <v>8.6598830915782625E-3</v>
      </c>
      <c r="F41" s="76">
        <f>分析係数表!C44</f>
        <v>0.56999532308435041</v>
      </c>
      <c r="G41" s="77">
        <f>E41*F41</f>
        <v>4.9360928606568552E-3</v>
      </c>
      <c r="H41" s="77">
        <v>8.8576064676011389E-3</v>
      </c>
      <c r="I41" s="77">
        <f>C41+H41</f>
        <v>8.8576064676011389E-3</v>
      </c>
      <c r="J41" s="76">
        <f>分析係数表!G44</f>
        <v>0.26801390783179974</v>
      </c>
      <c r="K41" s="78">
        <f>I41*J41</f>
        <v>2.3739617234180047E-3</v>
      </c>
      <c r="L41" s="79"/>
      <c r="M41" s="80"/>
      <c r="N41" s="81">
        <f>分析係数表!H44</f>
        <v>0.11320362456556662</v>
      </c>
      <c r="O41" s="82">
        <f t="shared" si="4"/>
        <v>1.6800777210555569</v>
      </c>
      <c r="P41" s="76">
        <f>分析係数表!C44</f>
        <v>0.56999532308435041</v>
      </c>
      <c r="Q41" s="82">
        <f>O41*P41</f>
        <v>0.9576364434198813</v>
      </c>
      <c r="R41" s="83">
        <v>0.97351586115640554</v>
      </c>
      <c r="S41" s="84">
        <f>I41+R41</f>
        <v>0.98237346762400668</v>
      </c>
      <c r="T41" s="85">
        <f>分析係数表!F44</f>
        <v>0.48400791440152141</v>
      </c>
      <c r="U41" s="86">
        <f>S41*T41</f>
        <v>0.47547653322808597</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投入係数表!U42</f>
        <v>1.4721801255683049E-3</v>
      </c>
      <c r="E42" s="77">
        <f>$C$23*D42</f>
        <v>0.14721801255683048</v>
      </c>
      <c r="F42" s="76">
        <f>分析係数表!C45</f>
        <v>1</v>
      </c>
      <c r="G42" s="77">
        <f>E42*F42</f>
        <v>0.14721801255683048</v>
      </c>
      <c r="H42" s="77">
        <v>0.17580295140665542</v>
      </c>
      <c r="I42" s="77">
        <f>C42+H42</f>
        <v>0.17580295140665542</v>
      </c>
      <c r="J42" s="76">
        <f>分析係数表!G45</f>
        <v>0</v>
      </c>
      <c r="K42" s="78">
        <f>I42*J42</f>
        <v>0</v>
      </c>
      <c r="L42" s="79"/>
      <c r="M42" s="80"/>
      <c r="N42" s="81">
        <f>分析係数表!H45</f>
        <v>0</v>
      </c>
      <c r="O42" s="82">
        <f t="shared" si="4"/>
        <v>0</v>
      </c>
      <c r="P42" s="76">
        <f>分析係数表!C45</f>
        <v>1</v>
      </c>
      <c r="Q42" s="82">
        <f>O42*P42</f>
        <v>0</v>
      </c>
      <c r="R42" s="83">
        <v>1.8589961220025375E-2</v>
      </c>
      <c r="S42" s="84">
        <f>I42+R42</f>
        <v>0.19439291262668079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3.2907555747997402E-3</v>
      </c>
      <c r="E43" s="77">
        <f>$C$23*D43</f>
        <v>0.32907555747997402</v>
      </c>
      <c r="F43" s="76">
        <f>分析係数表!C46</f>
        <v>0.19592142404516388</v>
      </c>
      <c r="G43" s="77">
        <f>E43*F43</f>
        <v>6.4472951839932693E-2</v>
      </c>
      <c r="H43" s="77">
        <v>8.1550104868189685E-2</v>
      </c>
      <c r="I43" s="77">
        <f>C43+H43</f>
        <v>8.1550104868189685E-2</v>
      </c>
      <c r="J43" s="76">
        <f>分析係数表!G46</f>
        <v>9.3869169844529188E-3</v>
      </c>
      <c r="K43" s="78">
        <f>I43*J43</f>
        <v>7.6550406447112643E-4</v>
      </c>
      <c r="L43" s="79"/>
      <c r="M43" s="80"/>
      <c r="N43" s="81">
        <f>分析係数表!H46</f>
        <v>2.2224088871155723E-2</v>
      </c>
      <c r="O43" s="82">
        <f t="shared" si="4"/>
        <v>0.32983216506077057</v>
      </c>
      <c r="P43" s="76">
        <f>分析係数表!C46</f>
        <v>0.19592142404516388</v>
      </c>
      <c r="Q43" s="82">
        <f>O43*P43</f>
        <v>6.4621187474605712E-2</v>
      </c>
      <c r="R43" s="83">
        <v>7.3701706600108996E-2</v>
      </c>
      <c r="S43" s="84">
        <f>I43+R43</f>
        <v>0.15525181146829869</v>
      </c>
      <c r="T43" s="85">
        <f>分析係数表!F46</f>
        <v>0.31358169551188031</v>
      </c>
      <c r="U43" s="86">
        <f>S43*T43</f>
        <v>4.8684126271519891E-2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投入係数表!U44</f>
        <v>0.65057371725481705</v>
      </c>
      <c r="E44" s="91">
        <f>SUM(E5:E43)</f>
        <v>65.057371725481701</v>
      </c>
      <c r="F44" s="92">
        <f>分析係数表!C47</f>
        <v>0.45265703952364433</v>
      </c>
      <c r="G44" s="91">
        <f>SUM(G5:G43)</f>
        <v>14.252636271826056</v>
      </c>
      <c r="H44" s="91">
        <f>SUM(H5:H43)</f>
        <v>16.446270823378459</v>
      </c>
      <c r="I44" s="91">
        <f>SUM(I5:I43)</f>
        <v>116.44627082337844</v>
      </c>
      <c r="J44" s="92">
        <f>分析係数表!G47</f>
        <v>0.23980744030503759</v>
      </c>
      <c r="K44" s="93">
        <f>SUM(K5:K43)</f>
        <v>23.657599540986865</v>
      </c>
      <c r="L44" s="94">
        <f>最終需要_まとめ!$L$33</f>
        <v>0.62733333333333341</v>
      </c>
      <c r="M44" s="91">
        <f>K44*L44</f>
        <v>14.841200778712428</v>
      </c>
      <c r="N44" s="95">
        <f>分析係数表!H47</f>
        <v>1</v>
      </c>
      <c r="O44" s="96">
        <f>SUM(O5:O43)</f>
        <v>14.841200778712423</v>
      </c>
      <c r="P44" s="92">
        <f>分析係数表!C47</f>
        <v>0.45265703952364433</v>
      </c>
      <c r="Q44" s="96">
        <f>SUM(Q5:Q43)</f>
        <v>7.2333993950990108</v>
      </c>
      <c r="R44" s="91">
        <f>SUM(R5:R43)</f>
        <v>8.0582442462800596</v>
      </c>
      <c r="S44" s="97">
        <f>SUM(S5:S43)</f>
        <v>124.5045150696585</v>
      </c>
      <c r="T44" s="98">
        <f>分析係数表!F47</f>
        <v>0.49576236686958514</v>
      </c>
      <c r="U44" s="99">
        <f>SUM(U5:U43)</f>
        <v>46.098671955572847</v>
      </c>
      <c r="V44" s="100">
        <f>分析係数表!D47</f>
        <v>6.8132090397126518E-2</v>
      </c>
      <c r="W44" s="164">
        <f>SUM(W5:W43)</f>
        <v>6</v>
      </c>
      <c r="X44" s="92">
        <f>分析係数表!E47</f>
        <v>5.7986453629434859E-2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1.4618360363041205E-2</v>
      </c>
      <c r="G5" s="77">
        <f t="shared" ref="G5:G38" si="1">E5*F5</f>
        <v>0</v>
      </c>
      <c r="H5" s="77">
        <f t="array" ref="H5:H43">MMULT(逆行列係数!C5:AO43,'20'!G5:G43)</f>
        <v>3.1804466894920745E-5</v>
      </c>
      <c r="I5" s="77">
        <f t="shared" ref="I5:I38" si="2">C5+H5</f>
        <v>3.1804466894920745E-5</v>
      </c>
      <c r="J5" s="76">
        <f>分析係数表!G8</f>
        <v>0.12073170731707317</v>
      </c>
      <c r="K5" s="78">
        <f t="shared" ref="K5:K43" si="3">I5*J5</f>
        <v>3.8398075885331141E-6</v>
      </c>
      <c r="L5" s="79" t="s">
        <v>184</v>
      </c>
      <c r="M5" s="80" t="s">
        <v>184</v>
      </c>
      <c r="N5" s="81">
        <f>分析係数表!H8</f>
        <v>1.0812797278425854E-2</v>
      </c>
      <c r="O5" s="82">
        <f t="shared" ref="O5:O43" si="4">$M$44*N5</f>
        <v>0.14232344508299349</v>
      </c>
      <c r="P5" s="76">
        <f>分析係数表!C8</f>
        <v>1.4618360363041205E-2</v>
      </c>
      <c r="Q5" s="82">
        <f t="shared" ref="Q5:Q38" si="5">O5*P5</f>
        <v>2.0805354083327037E-3</v>
      </c>
      <c r="R5" s="83">
        <f t="array" ref="R5:R43">MMULT(逆行列係数!C5:AO43,'20'!Q5:Q43)</f>
        <v>2.9450255745774676E-3</v>
      </c>
      <c r="S5" s="84">
        <f t="shared" ref="S5:S38" si="6">I5+R5</f>
        <v>2.9768300414723882E-3</v>
      </c>
      <c r="T5" s="85">
        <f>分析係数表!F8</f>
        <v>0.45487804878048782</v>
      </c>
      <c r="U5" s="86">
        <f t="shared" ref="U5:U38" si="7">S5*T5</f>
        <v>1.3540946408160987E-3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投入係数表!V6</f>
        <v>0</v>
      </c>
      <c r="E6" s="77">
        <f t="shared" si="0"/>
        <v>0</v>
      </c>
      <c r="F6" s="76">
        <f>分析係数表!C9</f>
        <v>8.6715867158671633E-2</v>
      </c>
      <c r="G6" s="77">
        <f t="shared" si="1"/>
        <v>0</v>
      </c>
      <c r="H6" s="77">
        <v>7.5803865455484072E-5</v>
      </c>
      <c r="I6" s="77">
        <f t="shared" si="2"/>
        <v>7.5803865455484072E-5</v>
      </c>
      <c r="J6" s="76">
        <f>分析係数表!G9</f>
        <v>0.23529411764705882</v>
      </c>
      <c r="K6" s="78">
        <f t="shared" si="3"/>
        <v>1.7836203636584486E-5</v>
      </c>
      <c r="L6" s="79"/>
      <c r="M6" s="80"/>
      <c r="N6" s="81">
        <f>分析係数表!H9</f>
        <v>5.7539453375192939E-4</v>
      </c>
      <c r="O6" s="82">
        <f t="shared" si="4"/>
        <v>7.5736305987065874E-3</v>
      </c>
      <c r="P6" s="76">
        <f>分析係数表!C9</f>
        <v>8.6715867158671633E-2</v>
      </c>
      <c r="Q6" s="82">
        <f t="shared" si="5"/>
        <v>6.5675394490629117E-4</v>
      </c>
      <c r="R6" s="83">
        <v>7.7951295042548896E-4</v>
      </c>
      <c r="S6" s="84">
        <f t="shared" si="6"/>
        <v>8.5531681588097309E-4</v>
      </c>
      <c r="T6" s="85">
        <f>分析係数表!F9</f>
        <v>0.68627450980392157</v>
      </c>
      <c r="U6" s="86">
        <f t="shared" si="7"/>
        <v>5.8698212854576583E-4</v>
      </c>
      <c r="V6" s="87">
        <f>分析係数表!D9</f>
        <v>9.8039215686274508E-2</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5.1169590643275198E-3</v>
      </c>
      <c r="G7" s="77">
        <f t="shared" si="1"/>
        <v>0</v>
      </c>
      <c r="H7" s="77">
        <v>4.8101247349979683E-6</v>
      </c>
      <c r="I7" s="77">
        <f t="shared" si="2"/>
        <v>4.8101247349979683E-6</v>
      </c>
      <c r="J7" s="76">
        <f>分析係数表!G10</f>
        <v>0.19230769230769232</v>
      </c>
      <c r="K7" s="78">
        <f t="shared" si="3"/>
        <v>9.2502398749960938E-7</v>
      </c>
      <c r="L7" s="79"/>
      <c r="M7" s="80"/>
      <c r="N7" s="81">
        <f>分析係数表!H10</f>
        <v>1.0751897856970359E-3</v>
      </c>
      <c r="O7" s="82">
        <f t="shared" si="4"/>
        <v>1.415218564429844E-2</v>
      </c>
      <c r="P7" s="76">
        <f>分析係数表!C10</f>
        <v>5.1169590643275198E-3</v>
      </c>
      <c r="Q7" s="82">
        <f t="shared" si="5"/>
        <v>7.2416154612638711E-5</v>
      </c>
      <c r="R7" s="83">
        <v>1.2643547779240665E-4</v>
      </c>
      <c r="S7" s="84">
        <f t="shared" si="6"/>
        <v>1.3124560252740462E-4</v>
      </c>
      <c r="T7" s="85">
        <f>分析係数表!F10</f>
        <v>0.57692307692307687</v>
      </c>
      <c r="U7" s="86">
        <f t="shared" si="7"/>
        <v>7.5718616842733422E-5</v>
      </c>
      <c r="V7" s="87">
        <f>分析係数表!D10</f>
        <v>0</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1.5386032798968108E-2</v>
      </c>
      <c r="G8" s="77">
        <f t="shared" si="1"/>
        <v>0</v>
      </c>
      <c r="H8" s="77">
        <v>1.4716806112648202E-3</v>
      </c>
      <c r="I8" s="77">
        <f t="shared" si="2"/>
        <v>1.4716806112648202E-3</v>
      </c>
      <c r="J8" s="76">
        <f>分析係数表!G11</f>
        <v>0.34285714285714286</v>
      </c>
      <c r="K8" s="78">
        <f t="shared" si="3"/>
        <v>5.0457620957650975E-4</v>
      </c>
      <c r="L8" s="79"/>
      <c r="M8" s="80"/>
      <c r="N8" s="81">
        <f>分析係数表!H11</f>
        <v>-2.0999800501895233E-5</v>
      </c>
      <c r="O8" s="82">
        <f t="shared" si="4"/>
        <v>-2.7640987586520391E-4</v>
      </c>
      <c r="P8" s="76">
        <f>分析係数表!C11</f>
        <v>1.5386032798968108E-2</v>
      </c>
      <c r="Q8" s="82">
        <f t="shared" si="5"/>
        <v>-4.2528514160207306E-6</v>
      </c>
      <c r="R8" s="83">
        <v>2.2705639942789552E-4</v>
      </c>
      <c r="S8" s="84">
        <f t="shared" si="6"/>
        <v>1.6987370106927157E-3</v>
      </c>
      <c r="T8" s="85">
        <f>分析係数表!F11</f>
        <v>0.5591836734693878</v>
      </c>
      <c r="U8" s="86">
        <f t="shared" si="7"/>
        <v>9.499060018975594E-4</v>
      </c>
      <c r="V8" s="87">
        <f>分析係数表!D11</f>
        <v>0</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0.16460779895554434</v>
      </c>
      <c r="G9" s="77">
        <f t="shared" si="1"/>
        <v>0</v>
      </c>
      <c r="H9" s="77">
        <v>7.3483193887419239E-4</v>
      </c>
      <c r="I9" s="77">
        <f t="shared" si="2"/>
        <v>7.3483193887419239E-4</v>
      </c>
      <c r="J9" s="76">
        <f>分析係数表!G12</f>
        <v>0.13343519440833349</v>
      </c>
      <c r="K9" s="78">
        <f t="shared" si="3"/>
        <v>9.8052442621130492E-5</v>
      </c>
      <c r="L9" s="79"/>
      <c r="M9" s="80"/>
      <c r="N9" s="81">
        <f>分析係数表!H12</f>
        <v>9.0250842616995133E-2</v>
      </c>
      <c r="O9" s="82">
        <f t="shared" si="4"/>
        <v>1.1879267235058868</v>
      </c>
      <c r="P9" s="76">
        <f>分析係数表!C12</f>
        <v>0.16460779895554434</v>
      </c>
      <c r="Q9" s="82">
        <f t="shared" si="5"/>
        <v>0.19554200327677551</v>
      </c>
      <c r="R9" s="83">
        <v>0.22714179789743549</v>
      </c>
      <c r="S9" s="84">
        <f t="shared" si="6"/>
        <v>0.22787662983630969</v>
      </c>
      <c r="T9" s="85">
        <f>分析係数表!F12</f>
        <v>0.36075703601154802</v>
      </c>
      <c r="U9" s="86">
        <f t="shared" si="7"/>
        <v>8.2208097556047771E-2</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投入係数表!V10</f>
        <v>1.727508296585898E-3</v>
      </c>
      <c r="E10" s="77">
        <f t="shared" si="0"/>
        <v>0.17275082965858979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0.18829040743937689</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投入係数表!V11</f>
        <v>6.0008182934036458E-3</v>
      </c>
      <c r="E11" s="77">
        <f t="shared" si="0"/>
        <v>0.60008182934036458</v>
      </c>
      <c r="F11" s="76">
        <f>分析係数表!C14</f>
        <v>0.17268980347649487</v>
      </c>
      <c r="G11" s="77">
        <f t="shared" si="1"/>
        <v>0.1036280131786031</v>
      </c>
      <c r="H11" s="77">
        <v>0.14564265562202439</v>
      </c>
      <c r="I11" s="77">
        <f t="shared" si="2"/>
        <v>0.14564265562202439</v>
      </c>
      <c r="J11" s="76">
        <f>分析係数表!G14</f>
        <v>0.183307408127552</v>
      </c>
      <c r="K11" s="78">
        <f t="shared" si="3"/>
        <v>2.6697377714886929E-2</v>
      </c>
      <c r="L11" s="79"/>
      <c r="M11" s="80"/>
      <c r="N11" s="81">
        <f>分析係数表!H14</f>
        <v>1.1717888680057539E-3</v>
      </c>
      <c r="O11" s="82">
        <f t="shared" si="4"/>
        <v>1.5423671073278378E-2</v>
      </c>
      <c r="P11" s="76">
        <f>分析係数表!C14</f>
        <v>0.17268980347649487</v>
      </c>
      <c r="Q11" s="82">
        <f t="shared" si="5"/>
        <v>2.6635107265305419E-3</v>
      </c>
      <c r="R11" s="83">
        <v>1.2339318776032197E-2</v>
      </c>
      <c r="S11" s="84">
        <f t="shared" si="6"/>
        <v>0.15798197439805658</v>
      </c>
      <c r="T11" s="85">
        <f>分析係数表!F14</f>
        <v>0.31324129885280966</v>
      </c>
      <c r="U11" s="86">
        <f t="shared" si="7"/>
        <v>4.9486478855778566E-2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投入係数表!V12</f>
        <v>1.0455971268809382E-2</v>
      </c>
      <c r="E12" s="77">
        <f t="shared" si="0"/>
        <v>1.0455971268809383</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0.10868436319019818</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投入係数表!V13</f>
        <v>4.0914670182297586E-4</v>
      </c>
      <c r="E13" s="77">
        <f t="shared" si="0"/>
        <v>4.0914670182297587E-2</v>
      </c>
      <c r="F13" s="76">
        <f>分析係数表!C16</f>
        <v>4.378703578052201E-2</v>
      </c>
      <c r="G13" s="77">
        <f t="shared" si="1"/>
        <v>1.7915321272205214E-3</v>
      </c>
      <c r="H13" s="77">
        <v>7.5173251549669647E-3</v>
      </c>
      <c r="I13" s="77">
        <f t="shared" si="2"/>
        <v>7.5173251549669647E-3</v>
      </c>
      <c r="J13" s="76">
        <f>分析係数表!G16</f>
        <v>3.3270852858481727E-2</v>
      </c>
      <c r="K13" s="78">
        <f t="shared" si="3"/>
        <v>2.5010781912026924E-4</v>
      </c>
      <c r="L13" s="79"/>
      <c r="M13" s="80"/>
      <c r="N13" s="81">
        <f>分析係数表!H16</f>
        <v>1.6795640441415807E-2</v>
      </c>
      <c r="O13" s="82">
        <f t="shared" si="4"/>
        <v>0.2210726187169901</v>
      </c>
      <c r="P13" s="76">
        <f>分析係数表!C16</f>
        <v>4.378703578052201E-2</v>
      </c>
      <c r="Q13" s="82">
        <f t="shared" si="5"/>
        <v>9.6801146658545452E-3</v>
      </c>
      <c r="R13" s="83">
        <v>1.1704803897098886E-2</v>
      </c>
      <c r="S13" s="84">
        <f t="shared" si="6"/>
        <v>1.9222129052065849E-2</v>
      </c>
      <c r="T13" s="85">
        <f>分析係数表!F16</f>
        <v>0.28912839737582008</v>
      </c>
      <c r="U13" s="86">
        <f t="shared" si="7"/>
        <v>5.5576633669749903E-3</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投入係数表!V14</f>
        <v>4.1914806564531525E-2</v>
      </c>
      <c r="E14" s="77">
        <f t="shared" si="0"/>
        <v>4.1914806564531526</v>
      </c>
      <c r="F14" s="76">
        <f>分析係数表!C17</f>
        <v>0.16391620825693176</v>
      </c>
      <c r="G14" s="77">
        <f t="shared" si="1"/>
        <v>0.68705161618807598</v>
      </c>
      <c r="H14" s="77">
        <v>0.75991094221063626</v>
      </c>
      <c r="I14" s="77">
        <f t="shared" si="2"/>
        <v>0.75991094221063626</v>
      </c>
      <c r="J14" s="76">
        <f>分析係数表!G17</f>
        <v>0.21229407998137262</v>
      </c>
      <c r="K14" s="78">
        <f t="shared" si="3"/>
        <v>0.16132459434438504</v>
      </c>
      <c r="L14" s="79"/>
      <c r="M14" s="80"/>
      <c r="N14" s="81">
        <f>分析係数表!H17</f>
        <v>3.0554709730257561E-3</v>
      </c>
      <c r="O14" s="82">
        <f t="shared" si="4"/>
        <v>4.0217636938387168E-2</v>
      </c>
      <c r="P14" s="76">
        <f>分析係数表!C17</f>
        <v>0.16391620825693176</v>
      </c>
      <c r="Q14" s="82">
        <f t="shared" si="5"/>
        <v>6.5923225519943429E-3</v>
      </c>
      <c r="R14" s="83">
        <v>1.339248945171902E-2</v>
      </c>
      <c r="S14" s="84">
        <f t="shared" si="6"/>
        <v>0.77330343166235527</v>
      </c>
      <c r="T14" s="85">
        <f>分析係数表!F17</f>
        <v>0.32277781011700329</v>
      </c>
      <c r="U14" s="86">
        <f t="shared" si="7"/>
        <v>0.24960518822793873</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投入係数表!V15</f>
        <v>2.8185661681138338E-3</v>
      </c>
      <c r="E15" s="77">
        <f t="shared" si="0"/>
        <v>0.28185661681138341</v>
      </c>
      <c r="F15" s="76">
        <f>分析係数表!C18</f>
        <v>9.9153926079857513E-2</v>
      </c>
      <c r="G15" s="77">
        <f t="shared" si="1"/>
        <v>2.7947190148434636E-2</v>
      </c>
      <c r="H15" s="77">
        <v>4.5384656362721112E-2</v>
      </c>
      <c r="I15" s="77">
        <f t="shared" si="2"/>
        <v>4.5384656362721112E-2</v>
      </c>
      <c r="J15" s="76">
        <f>分析係数表!G18</f>
        <v>0.21554507077228707</v>
      </c>
      <c r="K15" s="78">
        <f t="shared" si="3"/>
        <v>9.7824389676786517E-3</v>
      </c>
      <c r="L15" s="79"/>
      <c r="M15" s="80"/>
      <c r="N15" s="81">
        <f>分析係数表!H18</f>
        <v>4.4309579058998937E-4</v>
      </c>
      <c r="O15" s="82">
        <f t="shared" si="4"/>
        <v>5.8322483807558027E-3</v>
      </c>
      <c r="P15" s="76">
        <f>分析係数表!C18</f>
        <v>9.9153926079857513E-2</v>
      </c>
      <c r="Q15" s="82">
        <f t="shared" si="5"/>
        <v>5.7829032482482954E-4</v>
      </c>
      <c r="R15" s="83">
        <v>1.4051913926730547E-3</v>
      </c>
      <c r="S15" s="84">
        <f t="shared" si="6"/>
        <v>4.6789847755394166E-2</v>
      </c>
      <c r="T15" s="85">
        <f>分析係数表!F18</f>
        <v>0.45865408492674448</v>
      </c>
      <c r="U15" s="86">
        <f t="shared" si="7"/>
        <v>2.1460354806112001E-2</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投入係数表!V16</f>
        <v>9.2285311633404556E-3</v>
      </c>
      <c r="E16" s="77">
        <f t="shared" si="0"/>
        <v>0.92285311633404554</v>
      </c>
      <c r="F16" s="76">
        <f>分析係数表!C19</f>
        <v>0.34885493758536357</v>
      </c>
      <c r="G16" s="77">
        <f t="shared" si="1"/>
        <v>0.32194186629917171</v>
      </c>
      <c r="H16" s="77">
        <v>0.5121481826733848</v>
      </c>
      <c r="I16" s="77">
        <f t="shared" si="2"/>
        <v>0.5121481826733848</v>
      </c>
      <c r="J16" s="76">
        <f>分析係数表!G19</f>
        <v>5.7666214382632294E-2</v>
      </c>
      <c r="K16" s="78">
        <f t="shared" si="3"/>
        <v>2.9533646897718934E-2</v>
      </c>
      <c r="L16" s="79"/>
      <c r="M16" s="80"/>
      <c r="N16" s="81">
        <f>分析係数表!H19</f>
        <v>-1.1339892271023426E-4</v>
      </c>
      <c r="O16" s="82">
        <f t="shared" si="4"/>
        <v>-1.4926133296721011E-3</v>
      </c>
      <c r="P16" s="76">
        <f>分析係数表!C19</f>
        <v>0.34885493758536357</v>
      </c>
      <c r="Q16" s="82">
        <f t="shared" si="5"/>
        <v>-5.2070552996184253E-4</v>
      </c>
      <c r="R16" s="83">
        <v>3.2798405186760696E-3</v>
      </c>
      <c r="S16" s="84">
        <f t="shared" si="6"/>
        <v>0.51542802319206082</v>
      </c>
      <c r="T16" s="85">
        <f>分析係数表!F19</f>
        <v>0.24001206090758329</v>
      </c>
      <c r="U16" s="86">
        <f t="shared" si="7"/>
        <v>0.12370894209584815</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投入係数表!V17</f>
        <v>4.1914806564531525E-2</v>
      </c>
      <c r="E17" s="77">
        <f t="shared" si="0"/>
        <v>4.1914806564531526</v>
      </c>
      <c r="F17" s="76">
        <f>分析係数表!C20</f>
        <v>6.1611763739423342E-2</v>
      </c>
      <c r="G17" s="77">
        <f t="shared" si="1"/>
        <v>0.25824451592375469</v>
      </c>
      <c r="H17" s="77">
        <v>0.28803166724014645</v>
      </c>
      <c r="I17" s="77">
        <f t="shared" si="2"/>
        <v>0.28803166724014645</v>
      </c>
      <c r="J17" s="76">
        <f>分析係数表!G20</f>
        <v>9.9807003032809483E-2</v>
      </c>
      <c r="K17" s="78">
        <f t="shared" si="3"/>
        <v>2.874757748578247E-2</v>
      </c>
      <c r="L17" s="79"/>
      <c r="M17" s="80"/>
      <c r="N17" s="81">
        <f>分析係数表!H20</f>
        <v>5.5019477314965503E-4</v>
      </c>
      <c r="O17" s="82">
        <f t="shared" si="4"/>
        <v>7.241938747668342E-3</v>
      </c>
      <c r="P17" s="76">
        <f>分析係数表!C20</f>
        <v>6.1611763739423342E-2</v>
      </c>
      <c r="Q17" s="82">
        <f t="shared" si="5"/>
        <v>4.4618861913671724E-4</v>
      </c>
      <c r="R17" s="83">
        <v>1.2215807544307461E-3</v>
      </c>
      <c r="S17" s="84">
        <f t="shared" si="6"/>
        <v>0.28925324799457719</v>
      </c>
      <c r="T17" s="85">
        <f>分析係数表!F20</f>
        <v>0.22277364212848083</v>
      </c>
      <c r="U17" s="86">
        <f t="shared" si="7"/>
        <v>6.4437999553244654E-2</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投入係数表!V18</f>
        <v>2.7640132745374368E-2</v>
      </c>
      <c r="E18" s="77">
        <f t="shared" si="0"/>
        <v>2.7640132745374366</v>
      </c>
      <c r="F18" s="76">
        <f>分析係数表!C21</f>
        <v>0.26616480709772816</v>
      </c>
      <c r="G18" s="77">
        <f t="shared" si="1"/>
        <v>0.7356830600328168</v>
      </c>
      <c r="H18" s="77">
        <v>0.80178601609196487</v>
      </c>
      <c r="I18" s="77">
        <f t="shared" si="2"/>
        <v>0.80178601609196487</v>
      </c>
      <c r="J18" s="76">
        <f>分析係数表!G21</f>
        <v>0.28515758528748203</v>
      </c>
      <c r="K18" s="78">
        <f t="shared" si="3"/>
        <v>0.22863536426605491</v>
      </c>
      <c r="L18" s="79"/>
      <c r="M18" s="80"/>
      <c r="N18" s="81">
        <f>分析係数表!H21</f>
        <v>9.2609120213357971E-4</v>
      </c>
      <c r="O18" s="82">
        <f t="shared" si="4"/>
        <v>1.2189675525655492E-2</v>
      </c>
      <c r="P18" s="76">
        <f>分析係数表!C21</f>
        <v>0.26616480709772816</v>
      </c>
      <c r="Q18" s="82">
        <f t="shared" si="5"/>
        <v>3.2444626348699921E-3</v>
      </c>
      <c r="R18" s="83">
        <v>8.8255873339280737E-3</v>
      </c>
      <c r="S18" s="84">
        <f t="shared" si="6"/>
        <v>0.81061160342589289</v>
      </c>
      <c r="T18" s="85">
        <f>分析係数表!F21</f>
        <v>0.42568537635878856</v>
      </c>
      <c r="U18" s="86">
        <f t="shared" si="7"/>
        <v>0.34506550548515225</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投入係数表!V19</f>
        <v>2.2730372323498658E-3</v>
      </c>
      <c r="E19" s="77">
        <f t="shared" si="0"/>
        <v>0.22730372323498657</v>
      </c>
      <c r="F19" s="76">
        <f>分析係数表!C22</f>
        <v>6.8073136427566849E-2</v>
      </c>
      <c r="G19" s="77">
        <f t="shared" si="1"/>
        <v>1.5473277362269137E-2</v>
      </c>
      <c r="H19" s="77">
        <v>1.858064968388597E-2</v>
      </c>
      <c r="I19" s="77">
        <f t="shared" si="2"/>
        <v>1.858064968388597E-2</v>
      </c>
      <c r="J19" s="76">
        <f>分析係数表!G22</f>
        <v>0.19468102201510526</v>
      </c>
      <c r="K19" s="78">
        <f t="shared" si="3"/>
        <v>3.6172998701635632E-3</v>
      </c>
      <c r="L19" s="79"/>
      <c r="M19" s="80"/>
      <c r="N19" s="81">
        <f>分析係数表!H22</f>
        <v>4.4099581053979989E-5</v>
      </c>
      <c r="O19" s="82">
        <f t="shared" si="4"/>
        <v>5.8046073931692819E-4</v>
      </c>
      <c r="P19" s="76">
        <f>分析係数表!C22</f>
        <v>6.8073136427566849E-2</v>
      </c>
      <c r="Q19" s="82">
        <f t="shared" si="5"/>
        <v>3.951378309836757E-5</v>
      </c>
      <c r="R19" s="83">
        <v>4.2343685742963051E-4</v>
      </c>
      <c r="S19" s="84">
        <f t="shared" si="6"/>
        <v>1.90040865413156E-2</v>
      </c>
      <c r="T19" s="85">
        <f>分析係数表!F22</f>
        <v>0.41266270287642615</v>
      </c>
      <c r="U19" s="86">
        <f t="shared" si="7"/>
        <v>7.842277717836809E-3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投入係数表!V20</f>
        <v>9.5467563758694363E-4</v>
      </c>
      <c r="E20" s="77">
        <f t="shared" si="0"/>
        <v>9.5467563758694363E-2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3.3169185103824471E-4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投入係数表!V21</f>
        <v>1.3183615947629222E-3</v>
      </c>
      <c r="E21" s="77">
        <f t="shared" si="0"/>
        <v>0.13183615947629221</v>
      </c>
      <c r="F21" s="76">
        <f>分析係数表!C24</f>
        <v>0.19862660944206012</v>
      </c>
      <c r="G21" s="77">
        <f t="shared" si="1"/>
        <v>2.6186169358638645E-2</v>
      </c>
      <c r="H21" s="77">
        <v>3.0035299943878133E-2</v>
      </c>
      <c r="I21" s="77">
        <f t="shared" si="2"/>
        <v>3.0035299943878133E-2</v>
      </c>
      <c r="J21" s="76">
        <f>分析係数表!G24</f>
        <v>0.20794148380355276</v>
      </c>
      <c r="K21" s="78">
        <f t="shared" si="3"/>
        <v>6.2455848368147843E-3</v>
      </c>
      <c r="L21" s="79"/>
      <c r="M21" s="80"/>
      <c r="N21" s="81">
        <f>分析係数表!H24</f>
        <v>3.2549690777937607E-4</v>
      </c>
      <c r="O21" s="82">
        <f t="shared" si="4"/>
        <v>4.28435307591066E-3</v>
      </c>
      <c r="P21" s="76">
        <f>分析係数表!C24</f>
        <v>0.19862660944206012</v>
      </c>
      <c r="Q21" s="82">
        <f t="shared" si="5"/>
        <v>8.5098652512079567E-4</v>
      </c>
      <c r="R21" s="83">
        <v>3.3181961129489785E-3</v>
      </c>
      <c r="S21" s="84">
        <f t="shared" si="6"/>
        <v>3.3353496056827109E-2</v>
      </c>
      <c r="T21" s="85">
        <f>分析係数表!F24</f>
        <v>0.39132706374085685</v>
      </c>
      <c r="U21" s="86">
        <f t="shared" si="7"/>
        <v>1.30521256774104E-2</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投入係数表!V22</f>
        <v>0.322043915079329</v>
      </c>
      <c r="E22" s="77">
        <f t="shared" si="0"/>
        <v>32.204391507932897</v>
      </c>
      <c r="F22" s="76">
        <f>分析係数表!C25</f>
        <v>0.10815402038505095</v>
      </c>
      <c r="G22" s="77">
        <f t="shared" si="1"/>
        <v>3.4830344156371362</v>
      </c>
      <c r="H22" s="77">
        <v>3.6780112522298203</v>
      </c>
      <c r="I22" s="77">
        <f t="shared" si="2"/>
        <v>3.6780112522298203</v>
      </c>
      <c r="J22" s="76">
        <f>分析係数表!G25</f>
        <v>0.19693726937269374</v>
      </c>
      <c r="K22" s="78">
        <f t="shared" si="3"/>
        <v>0.72433749273618275</v>
      </c>
      <c r="L22" s="79"/>
      <c r="M22" s="80"/>
      <c r="N22" s="81">
        <f>分析係数表!H25</f>
        <v>5.1029515219605417E-4</v>
      </c>
      <c r="O22" s="82">
        <f t="shared" si="4"/>
        <v>6.7167599835244556E-3</v>
      </c>
      <c r="P22" s="76">
        <f>分析係数表!C25</f>
        <v>0.10815402038505095</v>
      </c>
      <c r="Q22" s="82">
        <f t="shared" si="5"/>
        <v>7.2644459617959845E-4</v>
      </c>
      <c r="R22" s="83">
        <v>6.1444950225245593E-3</v>
      </c>
      <c r="S22" s="84">
        <f t="shared" si="6"/>
        <v>3.684155747252345</v>
      </c>
      <c r="T22" s="85">
        <f>分析係数表!F25</f>
        <v>0.3500369003690037</v>
      </c>
      <c r="U22" s="86">
        <f t="shared" si="7"/>
        <v>1.2895904582448614</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投入係数表!V23</f>
        <v>1.932081647497386E-2</v>
      </c>
      <c r="E23" s="77">
        <f t="shared" si="0"/>
        <v>1.9320816474973861</v>
      </c>
      <c r="F23" s="76">
        <f>分析係数表!C26</f>
        <v>0.27743634767339775</v>
      </c>
      <c r="G23" s="77">
        <f t="shared" si="1"/>
        <v>0.53602967568847593</v>
      </c>
      <c r="H23" s="77">
        <v>0.59278070404637662</v>
      </c>
      <c r="I23" s="77">
        <f t="shared" si="2"/>
        <v>0.59278070404637662</v>
      </c>
      <c r="J23" s="76">
        <f>分析係数表!G26</f>
        <v>0.19644944793245292</v>
      </c>
      <c r="K23" s="78">
        <f t="shared" si="3"/>
        <v>0.11645144205492144</v>
      </c>
      <c r="L23" s="79"/>
      <c r="M23" s="80"/>
      <c r="N23" s="81">
        <f>分析係数表!H26</f>
        <v>1.0285702285828285E-2</v>
      </c>
      <c r="O23" s="82">
        <f t="shared" si="4"/>
        <v>0.1353855571987769</v>
      </c>
      <c r="P23" s="76">
        <f>分析係数表!C26</f>
        <v>0.27743634767339775</v>
      </c>
      <c r="Q23" s="82">
        <f t="shared" si="5"/>
        <v>3.7560874516956548E-2</v>
      </c>
      <c r="R23" s="83">
        <v>4.1075161437847382E-2</v>
      </c>
      <c r="S23" s="84">
        <f t="shared" si="6"/>
        <v>0.63385586548422401</v>
      </c>
      <c r="T23" s="85">
        <f>分析係数表!F26</f>
        <v>0.33444468499675256</v>
      </c>
      <c r="U23" s="86">
        <f t="shared" si="7"/>
        <v>0.21198972526521526</v>
      </c>
      <c r="V23" s="87">
        <f>分析係数表!D26</f>
        <v>4.3992206105217577E-2</v>
      </c>
      <c r="W23" s="88">
        <f t="shared" si="8"/>
        <v>0</v>
      </c>
      <c r="X23" s="76">
        <f>分析係数表!E26</f>
        <v>4.5940679800822691E-2</v>
      </c>
      <c r="Y23" s="89">
        <f t="shared" si="9"/>
        <v>0</v>
      </c>
    </row>
    <row r="24" spans="1:25" x14ac:dyDescent="0.2">
      <c r="A24" s="6" t="s">
        <v>12</v>
      </c>
      <c r="B24" s="5" t="s">
        <v>366</v>
      </c>
      <c r="C24" s="75">
        <f>最終需要_まとめ!C25</f>
        <v>100</v>
      </c>
      <c r="D24" s="76">
        <f>投入係数表!V24</f>
        <v>2.6776378597081419E-2</v>
      </c>
      <c r="E24" s="77">
        <f t="shared" si="0"/>
        <v>2.6776378597081418</v>
      </c>
      <c r="F24" s="76">
        <f>分析係数表!C27</f>
        <v>0.68206432556613061</v>
      </c>
      <c r="G24" s="77">
        <f t="shared" si="1"/>
        <v>1.8263212608921713</v>
      </c>
      <c r="H24" s="77">
        <v>1.8631321222732737</v>
      </c>
      <c r="I24" s="77">
        <f t="shared" si="2"/>
        <v>101.86313212227327</v>
      </c>
      <c r="J24" s="76">
        <f>分析係数表!G27</f>
        <v>0.17097786061735692</v>
      </c>
      <c r="K24" s="78">
        <f t="shared" si="3"/>
        <v>17.416340406049454</v>
      </c>
      <c r="L24" s="79"/>
      <c r="M24" s="80"/>
      <c r="N24" s="81">
        <f>分析係数表!H27</f>
        <v>1.1068994844548976E-2</v>
      </c>
      <c r="O24" s="82">
        <f t="shared" si="4"/>
        <v>0.14569564556854897</v>
      </c>
      <c r="P24" s="76">
        <f>分析係数表!C27</f>
        <v>0.68206432556613061</v>
      </c>
      <c r="Q24" s="82">
        <f t="shared" si="5"/>
        <v>9.9373802232634353E-2</v>
      </c>
      <c r="R24" s="83">
        <v>0.10237592629976415</v>
      </c>
      <c r="S24" s="84">
        <f t="shared" si="6"/>
        <v>101.96550804857303</v>
      </c>
      <c r="T24" s="85">
        <f>分析係数表!F27</f>
        <v>0.32177115061144701</v>
      </c>
      <c r="U24" s="86">
        <f t="shared" si="7"/>
        <v>32.809558847470107</v>
      </c>
      <c r="V24" s="87">
        <f>分析係数表!D27</f>
        <v>3.3231804336955037E-2</v>
      </c>
      <c r="W24" s="88">
        <f t="shared" si="8"/>
        <v>3</v>
      </c>
      <c r="X24" s="76">
        <f>分析係数表!E27</f>
        <v>3.918716188571169E-2</v>
      </c>
      <c r="Y24" s="89">
        <f t="shared" si="9"/>
        <v>4</v>
      </c>
    </row>
    <row r="25" spans="1:25" x14ac:dyDescent="0.2">
      <c r="A25" s="6" t="s">
        <v>13</v>
      </c>
      <c r="B25" s="5" t="s">
        <v>192</v>
      </c>
      <c r="C25" s="90"/>
      <c r="D25" s="76">
        <f>投入係数表!V25</f>
        <v>0</v>
      </c>
      <c r="E25" s="77">
        <f t="shared" si="0"/>
        <v>0</v>
      </c>
      <c r="F25" s="76">
        <f>分析係数表!C28</f>
        <v>0.14118101348541556</v>
      </c>
      <c r="G25" s="77">
        <f t="shared" si="1"/>
        <v>0</v>
      </c>
      <c r="H25" s="77">
        <v>1.2998594893378188E-2</v>
      </c>
      <c r="I25" s="77">
        <f t="shared" si="2"/>
        <v>1.2998594893378188E-2</v>
      </c>
      <c r="J25" s="76">
        <f>分析係数表!G28</f>
        <v>0.12484707609493516</v>
      </c>
      <c r="K25" s="78">
        <f t="shared" si="3"/>
        <v>1.6228365657808223E-3</v>
      </c>
      <c r="L25" s="79"/>
      <c r="M25" s="80"/>
      <c r="N25" s="81">
        <f>分析係数表!H28</f>
        <v>2.043280588834406E-2</v>
      </c>
      <c r="O25" s="82">
        <f t="shared" si="4"/>
        <v>0.26894680921684339</v>
      </c>
      <c r="P25" s="76">
        <f>分析係数表!C28</f>
        <v>0.14118101348541556</v>
      </c>
      <c r="Q25" s="82">
        <f t="shared" si="5"/>
        <v>3.7970183098902655E-2</v>
      </c>
      <c r="R25" s="83">
        <v>4.3618834723401244E-2</v>
      </c>
      <c r="S25" s="84">
        <f t="shared" si="6"/>
        <v>5.661742961677943E-2</v>
      </c>
      <c r="T25" s="85">
        <f>分析係数表!F28</f>
        <v>0.21311475409836064</v>
      </c>
      <c r="U25" s="86">
        <f t="shared" si="7"/>
        <v>1.2066009590461189E-2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投入係数表!V26</f>
        <v>7.728326589989544E-3</v>
      </c>
      <c r="E26" s="77">
        <f t="shared" si="0"/>
        <v>0.77283265899895437</v>
      </c>
      <c r="F26" s="76">
        <f>分析係数表!C29</f>
        <v>0.16227976317854342</v>
      </c>
      <c r="G26" s="77">
        <f t="shared" si="1"/>
        <v>0.12541510087899432</v>
      </c>
      <c r="H26" s="77">
        <v>0.14302006397423897</v>
      </c>
      <c r="I26" s="77">
        <f t="shared" si="2"/>
        <v>0.14302006397423897</v>
      </c>
      <c r="J26" s="76">
        <f>分析係数表!G29</f>
        <v>0.26081698468153725</v>
      </c>
      <c r="K26" s="78">
        <f t="shared" si="3"/>
        <v>3.730206183472156E-2</v>
      </c>
      <c r="L26" s="79"/>
      <c r="M26" s="80"/>
      <c r="N26" s="81">
        <f>分析係数表!H29</f>
        <v>1.0220602904272409E-2</v>
      </c>
      <c r="O26" s="82">
        <f t="shared" si="4"/>
        <v>0.13452868658359474</v>
      </c>
      <c r="P26" s="76">
        <f>分析係数表!C29</f>
        <v>0.16227976317854342</v>
      </c>
      <c r="Q26" s="82">
        <f t="shared" si="5"/>
        <v>2.1831283399506247E-2</v>
      </c>
      <c r="R26" s="83">
        <v>2.8804283734501862E-2</v>
      </c>
      <c r="S26" s="84">
        <f t="shared" si="6"/>
        <v>0.17182434770874083</v>
      </c>
      <c r="T26" s="85">
        <f>分析係数表!F29</f>
        <v>0.4334856221445848</v>
      </c>
      <c r="U26" s="86">
        <f t="shared" si="7"/>
        <v>7.448338426611098E-2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投入係数表!V27</f>
        <v>1.6365868072919035E-3</v>
      </c>
      <c r="E27" s="77">
        <f t="shared" si="0"/>
        <v>0.16365868072919035</v>
      </c>
      <c r="F27" s="76">
        <f>分析係数表!C30</f>
        <v>1</v>
      </c>
      <c r="G27" s="77">
        <f t="shared" si="1"/>
        <v>0.16365868072919035</v>
      </c>
      <c r="H27" s="77">
        <v>0.20788093644990741</v>
      </c>
      <c r="I27" s="77">
        <f t="shared" si="2"/>
        <v>0.20788093644990741</v>
      </c>
      <c r="J27" s="76">
        <f>分析係数表!G30</f>
        <v>0.34448439248553536</v>
      </c>
      <c r="K27" s="78">
        <f t="shared" si="3"/>
        <v>7.1611738102270533E-2</v>
      </c>
      <c r="L27" s="79"/>
      <c r="M27" s="80"/>
      <c r="N27" s="81">
        <f>分析係数表!H30</f>
        <v>0</v>
      </c>
      <c r="O27" s="82">
        <f t="shared" si="4"/>
        <v>0</v>
      </c>
      <c r="P27" s="76">
        <f>分析係数表!C30</f>
        <v>1</v>
      </c>
      <c r="Q27" s="82">
        <f t="shared" si="5"/>
        <v>0</v>
      </c>
      <c r="R27" s="83">
        <v>3.5317159123499635E-2</v>
      </c>
      <c r="S27" s="84">
        <f t="shared" si="6"/>
        <v>0.24319809557340705</v>
      </c>
      <c r="T27" s="85">
        <f>分析係数表!F30</f>
        <v>0.44001047643991525</v>
      </c>
      <c r="U27" s="86">
        <f t="shared" si="7"/>
        <v>0.10700970990253487</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投入係数表!V28</f>
        <v>5.5462108469336727E-3</v>
      </c>
      <c r="E28" s="77">
        <f t="shared" si="0"/>
        <v>0.55462108469336724</v>
      </c>
      <c r="F28" s="76">
        <f>分析係数表!C31</f>
        <v>6.2020555045463999E-2</v>
      </c>
      <c r="G28" s="77">
        <f t="shared" si="1"/>
        <v>3.4397907512599933E-2</v>
      </c>
      <c r="H28" s="77">
        <v>5.2928883224368985E-2</v>
      </c>
      <c r="I28" s="77">
        <f t="shared" si="2"/>
        <v>5.2928883224368985E-2</v>
      </c>
      <c r="J28" s="76">
        <f>分析係数表!G31</f>
        <v>7.0817490494296573E-2</v>
      </c>
      <c r="K28" s="78">
        <f t="shared" si="3"/>
        <v>3.7482906846154837E-3</v>
      </c>
      <c r="L28" s="79"/>
      <c r="M28" s="80"/>
      <c r="N28" s="81">
        <f>分析係数表!H31</f>
        <v>2.2278688352460652E-2</v>
      </c>
      <c r="O28" s="82">
        <f t="shared" si="4"/>
        <v>0.29324323730539487</v>
      </c>
      <c r="P28" s="76">
        <f>分析係数表!C31</f>
        <v>6.2020555045463999E-2</v>
      </c>
      <c r="Q28" s="82">
        <f t="shared" si="5"/>
        <v>1.8187108341009305E-2</v>
      </c>
      <c r="R28" s="83">
        <v>2.4455637767230205E-2</v>
      </c>
      <c r="S28" s="84">
        <f t="shared" si="6"/>
        <v>7.738452099159919E-2</v>
      </c>
      <c r="T28" s="85">
        <f>分析係数表!F31</f>
        <v>0.3450570342205323</v>
      </c>
      <c r="U28" s="86">
        <f t="shared" si="7"/>
        <v>2.6702073307937741E-2</v>
      </c>
      <c r="V28" s="87">
        <f>分析係数表!D31</f>
        <v>0</v>
      </c>
      <c r="W28" s="88">
        <f t="shared" si="8"/>
        <v>0</v>
      </c>
      <c r="X28" s="76">
        <f>分析係数表!E31</f>
        <v>0</v>
      </c>
      <c r="Y28" s="89">
        <f t="shared" si="9"/>
        <v>0</v>
      </c>
    </row>
    <row r="29" spans="1:25" x14ac:dyDescent="0.2">
      <c r="A29" s="6" t="s">
        <v>17</v>
      </c>
      <c r="B29" s="5" t="s">
        <v>273</v>
      </c>
      <c r="C29" s="90"/>
      <c r="D29" s="76">
        <f>投入係数表!V29</f>
        <v>2.2730372323498659E-4</v>
      </c>
      <c r="E29" s="77">
        <f t="shared" si="0"/>
        <v>2.2730372323498661E-2</v>
      </c>
      <c r="F29" s="76">
        <f>分析係数表!C32</f>
        <v>0.51031613976705492</v>
      </c>
      <c r="G29" s="77">
        <f t="shared" si="1"/>
        <v>1.1599675859595739E-2</v>
      </c>
      <c r="H29" s="77">
        <v>2.2771143357859121E-2</v>
      </c>
      <c r="I29" s="77">
        <f t="shared" si="2"/>
        <v>2.2771143357859121E-2</v>
      </c>
      <c r="J29" s="76">
        <f>分析係数表!G32</f>
        <v>0.13989637305699482</v>
      </c>
      <c r="K29" s="78">
        <f t="shared" si="3"/>
        <v>3.1856003661253694E-3</v>
      </c>
      <c r="L29" s="79"/>
      <c r="M29" s="80"/>
      <c r="N29" s="81">
        <f>分析係数表!H32</f>
        <v>6.3083400707693279E-3</v>
      </c>
      <c r="O29" s="82">
        <f t="shared" si="4"/>
        <v>8.3033526709907254E-2</v>
      </c>
      <c r="P29" s="76">
        <f>分析係数表!C32</f>
        <v>0.51031613976705492</v>
      </c>
      <c r="Q29" s="82">
        <f t="shared" si="5"/>
        <v>4.2373348821844521E-2</v>
      </c>
      <c r="R29" s="83">
        <v>5.5168456908799318E-2</v>
      </c>
      <c r="S29" s="84">
        <f t="shared" si="6"/>
        <v>7.7939600266658443E-2</v>
      </c>
      <c r="T29" s="85">
        <f>分析係数表!F32</f>
        <v>0.48186528497409326</v>
      </c>
      <c r="U29" s="86">
        <f t="shared" si="7"/>
        <v>3.7556387693260286E-2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投入係数表!V30</f>
        <v>2.2730372323498659E-4</v>
      </c>
      <c r="E30" s="77">
        <f t="shared" si="0"/>
        <v>2.2730372323498661E-2</v>
      </c>
      <c r="F30" s="76">
        <f>分析係数表!C33</f>
        <v>0.64380825565912114</v>
      </c>
      <c r="G30" s="77">
        <f t="shared" si="1"/>
        <v>1.4634001356074037E-2</v>
      </c>
      <c r="H30" s="77">
        <v>2.4448615321869361E-2</v>
      </c>
      <c r="I30" s="77">
        <f t="shared" si="2"/>
        <v>2.4448615321869361E-2</v>
      </c>
      <c r="J30" s="76">
        <f>分析係数表!G33</f>
        <v>0.50735483870967746</v>
      </c>
      <c r="K30" s="78">
        <f t="shared" si="3"/>
        <v>1.2404123283301979E-2</v>
      </c>
      <c r="L30" s="79"/>
      <c r="M30" s="80"/>
      <c r="N30" s="81">
        <f>分析係数表!H33</f>
        <v>9.5549092283623302E-4</v>
      </c>
      <c r="O30" s="82">
        <f t="shared" si="4"/>
        <v>1.2576649351866778E-2</v>
      </c>
      <c r="P30" s="76">
        <f>分析係数表!C33</f>
        <v>0.64380825565912114</v>
      </c>
      <c r="Q30" s="82">
        <f t="shared" si="5"/>
        <v>8.0969506812617661E-3</v>
      </c>
      <c r="R30" s="83">
        <v>2.4775511074496919E-2</v>
      </c>
      <c r="S30" s="84">
        <f t="shared" si="6"/>
        <v>4.922412639636628E-2</v>
      </c>
      <c r="T30" s="85">
        <f>分析係数表!F33</f>
        <v>0.64387096774193553</v>
      </c>
      <c r="U30" s="86">
        <f t="shared" si="7"/>
        <v>3.1693985899079707E-2</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投入係数表!V31</f>
        <v>4.3687775605764423E-2</v>
      </c>
      <c r="E31" s="77">
        <f t="shared" si="0"/>
        <v>4.3687775605764418</v>
      </c>
      <c r="F31" s="76">
        <f>分析係数表!C34</f>
        <v>0.4497281074016104</v>
      </c>
      <c r="G31" s="77">
        <f t="shared" si="1"/>
        <v>1.9647620639766674</v>
      </c>
      <c r="H31" s="77">
        <v>2.2035082260702183</v>
      </c>
      <c r="I31" s="77">
        <f t="shared" si="2"/>
        <v>2.2035082260702183</v>
      </c>
      <c r="J31" s="76">
        <f>分析係数表!G34</f>
        <v>0.42484737951445389</v>
      </c>
      <c r="K31" s="78">
        <f t="shared" si="3"/>
        <v>0.93615469558447517</v>
      </c>
      <c r="L31" s="79"/>
      <c r="M31" s="80"/>
      <c r="N31" s="81">
        <f>分析係数表!H34</f>
        <v>0.15783450057224457</v>
      </c>
      <c r="O31" s="82">
        <f t="shared" si="4"/>
        <v>2.0774966270028727</v>
      </c>
      <c r="P31" s="76">
        <f>分析係数表!C34</f>
        <v>0.4497281074016104</v>
      </c>
      <c r="Q31" s="82">
        <f t="shared" si="5"/>
        <v>0.93430862619523125</v>
      </c>
      <c r="R31" s="83">
        <v>1.0214974134430803</v>
      </c>
      <c r="S31" s="84">
        <f t="shared" si="6"/>
        <v>3.2250056395132987</v>
      </c>
      <c r="T31" s="85">
        <f>分析係数表!F34</f>
        <v>0.69859228761453362</v>
      </c>
      <c r="U31" s="86">
        <f t="shared" si="7"/>
        <v>2.2529640672773672</v>
      </c>
      <c r="V31" s="87">
        <f>分析係数表!D34</f>
        <v>0.16058186901394608</v>
      </c>
      <c r="W31" s="88">
        <f t="shared" si="8"/>
        <v>1</v>
      </c>
      <c r="X31" s="76">
        <f>分析係数表!E34</f>
        <v>0.11554380945100309</v>
      </c>
      <c r="Y31" s="89">
        <f t="shared" si="9"/>
        <v>0</v>
      </c>
    </row>
    <row r="32" spans="1:25" x14ac:dyDescent="0.2">
      <c r="A32" s="6" t="s">
        <v>20</v>
      </c>
      <c r="B32" s="5" t="s">
        <v>37</v>
      </c>
      <c r="C32" s="90"/>
      <c r="D32" s="76">
        <f>投入係数表!V32</f>
        <v>6.1372005273446382E-3</v>
      </c>
      <c r="E32" s="77">
        <f t="shared" si="0"/>
        <v>0.61372005273446384</v>
      </c>
      <c r="F32" s="76">
        <f>分析係数表!C35</f>
        <v>0.49909685188370889</v>
      </c>
      <c r="G32" s="77">
        <f t="shared" si="1"/>
        <v>0.3063057462576747</v>
      </c>
      <c r="H32" s="77">
        <v>0.39138308433241414</v>
      </c>
      <c r="I32" s="77">
        <f t="shared" si="2"/>
        <v>0.39138308433241414</v>
      </c>
      <c r="J32" s="76">
        <f>分析係数表!G35</f>
        <v>0.31379756038452217</v>
      </c>
      <c r="K32" s="78">
        <f t="shared" si="3"/>
        <v>0.12281505703928126</v>
      </c>
      <c r="L32" s="79"/>
      <c r="M32" s="80"/>
      <c r="N32" s="81">
        <f>分析係数表!H35</f>
        <v>5.9221537395394742E-2</v>
      </c>
      <c r="O32" s="82">
        <f t="shared" si="4"/>
        <v>0.77950349092746152</v>
      </c>
      <c r="P32" s="76">
        <f>分析係数表!C35</f>
        <v>0.49909685188370889</v>
      </c>
      <c r="Q32" s="82">
        <f t="shared" si="5"/>
        <v>0.38904773835425727</v>
      </c>
      <c r="R32" s="83">
        <v>0.51270476262000009</v>
      </c>
      <c r="S32" s="84">
        <f t="shared" si="6"/>
        <v>0.90408784695241429</v>
      </c>
      <c r="T32" s="85">
        <f>分析係数表!F35</f>
        <v>0.64201470231844249</v>
      </c>
      <c r="U32" s="86">
        <f t="shared" si="7"/>
        <v>0.58043768993087586</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投入係数表!V33</f>
        <v>1.86389053052689E-3</v>
      </c>
      <c r="E33" s="77">
        <f t="shared" si="0"/>
        <v>0.18638905305268899</v>
      </c>
      <c r="F33" s="76">
        <f>分析係数表!C36</f>
        <v>0.87819146249052793</v>
      </c>
      <c r="G33" s="77">
        <f t="shared" si="1"/>
        <v>0.16368527509256556</v>
      </c>
      <c r="H33" s="77">
        <v>0.26645934631878421</v>
      </c>
      <c r="I33" s="77">
        <f t="shared" si="2"/>
        <v>0.26645934631878421</v>
      </c>
      <c r="J33" s="76">
        <f>分析係数表!G36</f>
        <v>4.4874661895938493E-2</v>
      </c>
      <c r="K33" s="78">
        <f t="shared" si="3"/>
        <v>1.1957273075068225E-2</v>
      </c>
      <c r="L33" s="79"/>
      <c r="M33" s="80"/>
      <c r="N33" s="81">
        <f>分析係数表!H36</f>
        <v>0.18774661640714413</v>
      </c>
      <c r="O33" s="82">
        <f t="shared" si="4"/>
        <v>2.471214854185269</v>
      </c>
      <c r="P33" s="76">
        <f>分析係数表!C36</f>
        <v>0.87819146249052793</v>
      </c>
      <c r="Q33" s="82">
        <f t="shared" si="5"/>
        <v>2.170199786925278</v>
      </c>
      <c r="R33" s="83">
        <v>2.2747191612087971</v>
      </c>
      <c r="S33" s="84">
        <f t="shared" si="6"/>
        <v>2.5411785075275812</v>
      </c>
      <c r="T33" s="85">
        <f>分析係数表!F36</f>
        <v>0.85371541754520475</v>
      </c>
      <c r="U33" s="86">
        <f t="shared" si="7"/>
        <v>2.1694432706108091</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投入係数表!V34</f>
        <v>2.0002727644678819E-2</v>
      </c>
      <c r="E34" s="77">
        <f t="shared" si="0"/>
        <v>2.0002727644678817</v>
      </c>
      <c r="F34" s="76">
        <f>分析係数表!C37</f>
        <v>0.51844868831853386</v>
      </c>
      <c r="G34" s="77">
        <f t="shared" si="1"/>
        <v>1.0370387910176608</v>
      </c>
      <c r="H34" s="77">
        <v>1.2318743174797702</v>
      </c>
      <c r="I34" s="77">
        <f t="shared" si="2"/>
        <v>1.2318743174797702</v>
      </c>
      <c r="J34" s="76">
        <f>分析係数表!G37</f>
        <v>0.40787398349003462</v>
      </c>
      <c r="K34" s="78">
        <f t="shared" si="3"/>
        <v>0.50244948502954145</v>
      </c>
      <c r="L34" s="79"/>
      <c r="M34" s="80"/>
      <c r="N34" s="81">
        <f>分析係数表!H37</f>
        <v>4.7856445363769047E-2</v>
      </c>
      <c r="O34" s="82">
        <f t="shared" si="4"/>
        <v>0.6299104661092132</v>
      </c>
      <c r="P34" s="76">
        <f>分析係数表!C37</f>
        <v>0.51844868831853386</v>
      </c>
      <c r="Q34" s="82">
        <f t="shared" si="5"/>
        <v>0.32657625491243786</v>
      </c>
      <c r="R34" s="83">
        <v>0.39442664746083095</v>
      </c>
      <c r="S34" s="84">
        <f t="shared" si="6"/>
        <v>1.6263009649406011</v>
      </c>
      <c r="T34" s="85">
        <f>分析係数表!F37</f>
        <v>0.62993916303078723</v>
      </c>
      <c r="U34" s="86">
        <f t="shared" si="7"/>
        <v>1.0244706686908438</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投入係数表!V35</f>
        <v>1.8866209028503889E-2</v>
      </c>
      <c r="E35" s="77">
        <f t="shared" si="0"/>
        <v>1.8866209028503889</v>
      </c>
      <c r="F35" s="76">
        <f>分析係数表!C38</f>
        <v>4.0466683025854988E-2</v>
      </c>
      <c r="G35" s="77">
        <f t="shared" si="1"/>
        <v>7.634529006559905E-2</v>
      </c>
      <c r="H35" s="77">
        <v>8.6965350792739329E-2</v>
      </c>
      <c r="I35" s="77">
        <f t="shared" si="2"/>
        <v>8.6965350792739329E-2</v>
      </c>
      <c r="J35" s="76">
        <f>分析係数表!G38</f>
        <v>0.23169218038891187</v>
      </c>
      <c r="K35" s="78">
        <f t="shared" si="3"/>
        <v>2.0149191743456359E-2</v>
      </c>
      <c r="L35" s="79"/>
      <c r="M35" s="80"/>
      <c r="N35" s="81">
        <f>分析係数表!H38</f>
        <v>4.3698484864393788E-2</v>
      </c>
      <c r="O35" s="82">
        <f t="shared" si="4"/>
        <v>0.57518131068790279</v>
      </c>
      <c r="P35" s="76">
        <f>分析係数表!C38</f>
        <v>4.0466683025854988E-2</v>
      </c>
      <c r="Q35" s="82">
        <f t="shared" si="5"/>
        <v>2.3275679782003181E-2</v>
      </c>
      <c r="R35" s="83">
        <v>2.8926475626071074E-2</v>
      </c>
      <c r="S35" s="84">
        <f t="shared" si="6"/>
        <v>0.11589182641881041</v>
      </c>
      <c r="T35" s="85">
        <f>分析係数表!F38</f>
        <v>0.47745138601572196</v>
      </c>
      <c r="U35" s="86">
        <f t="shared" si="7"/>
        <v>5.533271315155449E-2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投入係数表!V36</f>
        <v>0</v>
      </c>
      <c r="E36" s="77">
        <f t="shared" si="0"/>
        <v>0</v>
      </c>
      <c r="F36" s="76">
        <f>分析係数表!C39</f>
        <v>1</v>
      </c>
      <c r="G36" s="77">
        <f t="shared" si="1"/>
        <v>0</v>
      </c>
      <c r="H36" s="77">
        <v>1.084569994684686E-2</v>
      </c>
      <c r="I36" s="77">
        <f t="shared" si="2"/>
        <v>1.084569994684686E-2</v>
      </c>
      <c r="J36" s="76">
        <f>分析係数表!G39</f>
        <v>0.35155763393872286</v>
      </c>
      <c r="K36" s="78">
        <f t="shared" si="3"/>
        <v>3.8128886117228143E-3</v>
      </c>
      <c r="L36" s="79"/>
      <c r="M36" s="80"/>
      <c r="N36" s="81">
        <f>分析係数表!H39</f>
        <v>3.8093638110437951E-3</v>
      </c>
      <c r="O36" s="82">
        <f t="shared" si="4"/>
        <v>5.0140751481947993E-2</v>
      </c>
      <c r="P36" s="76">
        <f>分析係数表!C39</f>
        <v>1</v>
      </c>
      <c r="Q36" s="82">
        <f t="shared" si="5"/>
        <v>5.0140751481947993E-2</v>
      </c>
      <c r="R36" s="83">
        <v>6.2527359877961597E-2</v>
      </c>
      <c r="S36" s="84">
        <f t="shared" si="6"/>
        <v>7.3373059824808462E-2</v>
      </c>
      <c r="T36" s="85">
        <f>分析係数表!F39</f>
        <v>0.70231445322154884</v>
      </c>
      <c r="U36" s="86">
        <f t="shared" si="7"/>
        <v>5.153096039205235E-2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投入係数表!V37</f>
        <v>1.2274401054689276E-3</v>
      </c>
      <c r="E37" s="77">
        <f t="shared" si="0"/>
        <v>0.12274401054689277</v>
      </c>
      <c r="F37" s="76">
        <f>分析係数表!C40</f>
        <v>0.93645125291670894</v>
      </c>
      <c r="G37" s="77">
        <f t="shared" si="1"/>
        <v>0.11494378246465947</v>
      </c>
      <c r="H37" s="77">
        <v>0.1220758595151681</v>
      </c>
      <c r="I37" s="77">
        <f t="shared" si="2"/>
        <v>0.1220758595151681</v>
      </c>
      <c r="J37" s="76">
        <f>分析係数表!G40</f>
        <v>0.5322000781555295</v>
      </c>
      <c r="K37" s="78">
        <f t="shared" si="3"/>
        <v>6.4968781974875905E-2</v>
      </c>
      <c r="L37" s="79"/>
      <c r="M37" s="80"/>
      <c r="N37" s="81">
        <f>分析係数表!H40</f>
        <v>3.4185575237035248E-2</v>
      </c>
      <c r="O37" s="82">
        <f t="shared" si="4"/>
        <v>0.44996763692096547</v>
      </c>
      <c r="P37" s="76">
        <f>分析係数表!C40</f>
        <v>0.93645125291670894</v>
      </c>
      <c r="Q37" s="82">
        <f t="shared" si="5"/>
        <v>0.4213727573666089</v>
      </c>
      <c r="R37" s="83">
        <v>0.42208867118300847</v>
      </c>
      <c r="S37" s="84">
        <f t="shared" si="6"/>
        <v>0.54416453069817661</v>
      </c>
      <c r="T37" s="85">
        <f>分析係数表!F40</f>
        <v>0.72698319656115673</v>
      </c>
      <c r="U37" s="86">
        <f t="shared" si="7"/>
        <v>0.39559846998216214</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投入係数表!V38</f>
        <v>0</v>
      </c>
      <c r="E38" s="77">
        <f t="shared" si="0"/>
        <v>0</v>
      </c>
      <c r="F38" s="76">
        <f>分析係数表!C41</f>
        <v>0.75829086289227354</v>
      </c>
      <c r="G38" s="77">
        <f t="shared" si="1"/>
        <v>0</v>
      </c>
      <c r="H38" s="77">
        <v>2.2346241009233441E-3</v>
      </c>
      <c r="I38" s="77">
        <f t="shared" si="2"/>
        <v>2.2346241009233441E-3</v>
      </c>
      <c r="J38" s="76">
        <f>分析係数表!G41</f>
        <v>0.44682169065091015</v>
      </c>
      <c r="K38" s="78">
        <f t="shared" si="3"/>
        <v>9.9847851874383859E-4</v>
      </c>
      <c r="L38" s="79"/>
      <c r="M38" s="80"/>
      <c r="N38" s="81">
        <f>分析係数表!H41</f>
        <v>5.4536481903421918E-2</v>
      </c>
      <c r="O38" s="82">
        <f t="shared" si="4"/>
        <v>0.71783644762193455</v>
      </c>
      <c r="P38" s="76">
        <f>分析係数表!C41</f>
        <v>0.75829086289227354</v>
      </c>
      <c r="Q38" s="82">
        <f t="shared" si="5"/>
        <v>0.54432881928276111</v>
      </c>
      <c r="R38" s="83">
        <v>0.55383067400548169</v>
      </c>
      <c r="S38" s="84">
        <f t="shared" si="6"/>
        <v>0.55606529810640504</v>
      </c>
      <c r="T38" s="85">
        <f>分析係数表!F41</f>
        <v>0.55047809650878365</v>
      </c>
      <c r="U38" s="86">
        <f t="shared" si="7"/>
        <v>0.30610176683620316</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投入係数表!V39</f>
        <v>6.8191116970495972E-4</v>
      </c>
      <c r="E39" s="77">
        <f>$C$24*D39</f>
        <v>6.8191116970495971E-2</v>
      </c>
      <c r="F39" s="76">
        <f>分析係数表!C42</f>
        <v>0.17334729285073291</v>
      </c>
      <c r="G39" s="77">
        <f>E39*F39</f>
        <v>1.1820745523303148E-2</v>
      </c>
      <c r="H39" s="77">
        <v>1.3952206409026289E-2</v>
      </c>
      <c r="I39" s="77">
        <f>C39+H39</f>
        <v>1.3952206409026289E-2</v>
      </c>
      <c r="J39" s="76">
        <f>分析係数表!G42</f>
        <v>0.48544520547945208</v>
      </c>
      <c r="K39" s="78">
        <f t="shared" si="3"/>
        <v>6.7730317071214947E-3</v>
      </c>
      <c r="L39" s="79"/>
      <c r="M39" s="80"/>
      <c r="N39" s="81">
        <f>分析係数表!H42</f>
        <v>1.188798706412289E-2</v>
      </c>
      <c r="O39" s="82">
        <f t="shared" si="4"/>
        <v>0.15647563072729193</v>
      </c>
      <c r="P39" s="76">
        <f>分析係数表!C42</f>
        <v>0.17334729285073291</v>
      </c>
      <c r="Q39" s="82">
        <f>O39*P39</f>
        <v>2.7124626983687016E-2</v>
      </c>
      <c r="R39" s="83">
        <v>2.8503989984724615E-2</v>
      </c>
      <c r="S39" s="84">
        <f>I39+R39</f>
        <v>4.2456196393750902E-2</v>
      </c>
      <c r="T39" s="85">
        <f>分析係数表!F42</f>
        <v>0.55565068493150682</v>
      </c>
      <c r="U39" s="86">
        <f>S39*T39</f>
        <v>2.3590814605774259E-2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投入係数表!V40</f>
        <v>3.4004636995953991E-2</v>
      </c>
      <c r="E40" s="77">
        <f>$C$24*D40</f>
        <v>3.4004636995953992</v>
      </c>
      <c r="F40" s="76">
        <f>分析係数表!C43</f>
        <v>0.30653454239506406</v>
      </c>
      <c r="G40" s="77">
        <f>E40*F40</f>
        <v>1.0423595840865023</v>
      </c>
      <c r="H40" s="77">
        <v>1.3135645321176843</v>
      </c>
      <c r="I40" s="77">
        <f>C40+H40</f>
        <v>1.3135645321176843</v>
      </c>
      <c r="J40" s="76">
        <f>分析係数表!G43</f>
        <v>0.32328917028178372</v>
      </c>
      <c r="K40" s="78">
        <f t="shared" si="3"/>
        <v>0.42466118769990563</v>
      </c>
      <c r="L40" s="79"/>
      <c r="M40" s="80"/>
      <c r="N40" s="81">
        <f>分析係数表!H43</f>
        <v>3.3255284074801286E-2</v>
      </c>
      <c r="O40" s="82">
        <f t="shared" si="4"/>
        <v>0.43772267942013687</v>
      </c>
      <c r="P40" s="76">
        <f>分析係数表!C43</f>
        <v>0.30653454239506406</v>
      </c>
      <c r="Q40" s="82">
        <f>O40*P40</f>
        <v>0.13417712123199299</v>
      </c>
      <c r="R40" s="83">
        <v>0.25342542777390353</v>
      </c>
      <c r="S40" s="84">
        <f>I40+R40</f>
        <v>1.566989959891588</v>
      </c>
      <c r="T40" s="85">
        <f>分析係数表!F43</f>
        <v>0.5899871028256537</v>
      </c>
      <c r="U40" s="86">
        <f>S40*T40</f>
        <v>0.92450386659332529</v>
      </c>
      <c r="V40" s="87">
        <f>分析係数表!D43</f>
        <v>0.19341853284871224</v>
      </c>
      <c r="W40" s="88">
        <f>ROUND(S40*V40,0)</f>
        <v>0</v>
      </c>
      <c r="X40" s="76">
        <f>分析係数表!E43</f>
        <v>0.14812209325047876</v>
      </c>
      <c r="Y40" s="89">
        <f>ROUND(S40*X40,0)</f>
        <v>0</v>
      </c>
    </row>
    <row r="41" spans="1:25" x14ac:dyDescent="0.2">
      <c r="A41" s="6" t="s">
        <v>341</v>
      </c>
      <c r="B41" s="5" t="s">
        <v>42</v>
      </c>
      <c r="C41" s="90"/>
      <c r="D41" s="76">
        <f>投入係数表!V41</f>
        <v>1.8184297858798927E-4</v>
      </c>
      <c r="E41" s="77">
        <f>$C$24*D41</f>
        <v>1.8184297858798926E-2</v>
      </c>
      <c r="F41" s="76">
        <f>分析係数表!C44</f>
        <v>0.56999532308435041</v>
      </c>
      <c r="G41" s="77">
        <f>E41*F41</f>
        <v>1.0364964733088155E-2</v>
      </c>
      <c r="H41" s="77">
        <v>1.4656099529100819E-2</v>
      </c>
      <c r="I41" s="77">
        <f>C41+H41</f>
        <v>1.4656099529100819E-2</v>
      </c>
      <c r="J41" s="76">
        <f>分析係数表!G44</f>
        <v>0.26801390783179974</v>
      </c>
      <c r="K41" s="78">
        <f t="shared" si="3"/>
        <v>3.9280385083661105E-3</v>
      </c>
      <c r="L41" s="79"/>
      <c r="M41" s="80"/>
      <c r="N41" s="81">
        <f>分析係数表!H44</f>
        <v>0.11320362456556662</v>
      </c>
      <c r="O41" s="82">
        <f t="shared" si="4"/>
        <v>1.4900427178265547</v>
      </c>
      <c r="P41" s="76">
        <f>分析係数表!C44</f>
        <v>0.56999532308435041</v>
      </c>
      <c r="Q41" s="82">
        <f>O41*P41</f>
        <v>0.84931738035703064</v>
      </c>
      <c r="R41" s="83">
        <v>0.86340066380582747</v>
      </c>
      <c r="S41" s="84">
        <f>I41+R41</f>
        <v>0.87805676333492833</v>
      </c>
      <c r="T41" s="85">
        <f>分析係数表!F44</f>
        <v>0.48400791440152141</v>
      </c>
      <c r="U41" s="86">
        <f>S41*T41</f>
        <v>0.42498642274788895</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投入係数表!V42</f>
        <v>1.2274401054689276E-3</v>
      </c>
      <c r="E42" s="77">
        <f>$C$24*D42</f>
        <v>0.12274401054689277</v>
      </c>
      <c r="F42" s="76">
        <f>分析係数表!C45</f>
        <v>1</v>
      </c>
      <c r="G42" s="77">
        <f>E42*F42</f>
        <v>0.12274401054689277</v>
      </c>
      <c r="H42" s="77">
        <v>0.15111508662911002</v>
      </c>
      <c r="I42" s="77">
        <f>C42+H42</f>
        <v>0.15111508662911002</v>
      </c>
      <c r="J42" s="76">
        <f>分析係数表!G45</f>
        <v>0</v>
      </c>
      <c r="K42" s="78">
        <f t="shared" si="3"/>
        <v>0</v>
      </c>
      <c r="L42" s="79"/>
      <c r="M42" s="80"/>
      <c r="N42" s="81">
        <f>分析係数表!H45</f>
        <v>0</v>
      </c>
      <c r="O42" s="82">
        <f t="shared" si="4"/>
        <v>0</v>
      </c>
      <c r="P42" s="76">
        <f>分析係数表!C45</f>
        <v>1</v>
      </c>
      <c r="Q42" s="82">
        <f>O42*P42</f>
        <v>0</v>
      </c>
      <c r="R42" s="83">
        <v>1.6487235080513807E-2</v>
      </c>
      <c r="S42" s="84">
        <f>I42+R42</f>
        <v>0.16760232170962383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2.1821157430558713E-3</v>
      </c>
      <c r="E43" s="77">
        <f>$C$24*D43</f>
        <v>0.21821157430558713</v>
      </c>
      <c r="F43" s="76">
        <f>分析係数表!C46</f>
        <v>0.19592142404516388</v>
      </c>
      <c r="G43" s="77">
        <f>E43*F43</f>
        <v>4.2752322381087726E-2</v>
      </c>
      <c r="H43" s="77">
        <v>5.7233732382044808E-2</v>
      </c>
      <c r="I43" s="77">
        <f>C43+H43</f>
        <v>5.7233732382044808E-2</v>
      </c>
      <c r="J43" s="76">
        <f>分析係数表!G46</f>
        <v>9.3869169844529188E-3</v>
      </c>
      <c r="K43" s="78">
        <f t="shared" si="3"/>
        <v>5.3724829458064941E-4</v>
      </c>
      <c r="L43" s="79"/>
      <c r="M43" s="80"/>
      <c r="N43" s="81">
        <f>分析係数表!H46</f>
        <v>2.2224088871155723E-2</v>
      </c>
      <c r="O43" s="82">
        <f t="shared" si="4"/>
        <v>0.29252457162814532</v>
      </c>
      <c r="P43" s="76">
        <f>分析係数表!C46</f>
        <v>0.19592142404516388</v>
      </c>
      <c r="Q43" s="82">
        <f>O43*P43</f>
        <v>5.7311830641587777E-2</v>
      </c>
      <c r="R43" s="83">
        <v>6.5365244616115148E-2</v>
      </c>
      <c r="S43" s="84">
        <f>I43+R43</f>
        <v>0.12259897699815996</v>
      </c>
      <c r="T43" s="85">
        <f>分析係数表!F46</f>
        <v>0.31358169551188031</v>
      </c>
      <c r="U43" s="86">
        <f>S43*T43</f>
        <v>3.8444795075105016E-2</v>
      </c>
      <c r="V43" s="87">
        <f>分析係数表!D46</f>
        <v>3.8134350249339984E-3</v>
      </c>
      <c r="W43" s="88">
        <f>ROUND(S43*V43,0)</f>
        <v>0</v>
      </c>
      <c r="X43" s="76">
        <f>分析係数表!E46</f>
        <v>1.0853622763273688E-2</v>
      </c>
      <c r="Y43" s="89">
        <f>ROUND(S43*X43,0)</f>
        <v>0</v>
      </c>
    </row>
    <row r="44" spans="1:25" x14ac:dyDescent="0.2">
      <c r="A44" s="3">
        <v>37</v>
      </c>
      <c r="B44" s="14" t="s">
        <v>151</v>
      </c>
      <c r="C44" s="197">
        <f>SUM(C5:C43)</f>
        <v>100</v>
      </c>
      <c r="D44" s="92">
        <f>投入係数表!V44</f>
        <v>0.66022639450834208</v>
      </c>
      <c r="E44" s="91">
        <f>SUM(E5:E43)</f>
        <v>66.022639450834205</v>
      </c>
      <c r="F44" s="92">
        <f>分析係数表!C47</f>
        <v>0.45265703952364433</v>
      </c>
      <c r="G44" s="91">
        <f>SUM(G5:G43)</f>
        <v>13.266160535318924</v>
      </c>
      <c r="H44" s="91">
        <f>SUM(H5:H43)</f>
        <v>15.07519680738576</v>
      </c>
      <c r="I44" s="91">
        <f>SUM(I5:I43)</f>
        <v>115.07519680738572</v>
      </c>
      <c r="J44" s="92">
        <f>分析係数表!G47</f>
        <v>0.23980744030503759</v>
      </c>
      <c r="K44" s="93">
        <f>SUM(K5:K43)</f>
        <v>20.981668571354533</v>
      </c>
      <c r="L44" s="94">
        <f>最終需要_まとめ!$L$33</f>
        <v>0.62733333333333341</v>
      </c>
      <c r="M44" s="91">
        <f>K44*L44</f>
        <v>13.162500083763078</v>
      </c>
      <c r="N44" s="95">
        <f>分析係数表!H47</f>
        <v>1</v>
      </c>
      <c r="O44" s="96">
        <f>SUM(O5:O43)</f>
        <v>13.162500083763074</v>
      </c>
      <c r="P44" s="92">
        <f>分析係数表!C47</f>
        <v>0.45265703952364433</v>
      </c>
      <c r="Q44" s="96">
        <f>SUM(Q5:Q43)</f>
        <v>6.4152235094377978</v>
      </c>
      <c r="R44" s="91">
        <f>SUM(R7:R43)</f>
        <v>7.1430449276479724</v>
      </c>
      <c r="S44" s="97">
        <f>SUM(S5:S43)</f>
        <v>122.22196627355872</v>
      </c>
      <c r="T44" s="98">
        <f>分析係数表!F47</f>
        <v>0.49576236686958514</v>
      </c>
      <c r="U44" s="99">
        <f>SUM(U5:U43)</f>
        <v>43.813447422263977</v>
      </c>
      <c r="V44" s="100">
        <f>分析係数表!D47</f>
        <v>6.8132090397126518E-2</v>
      </c>
      <c r="W44" s="101">
        <f>SUM(W5:W43)</f>
        <v>4</v>
      </c>
      <c r="X44" s="92">
        <f>分析係数表!E47</f>
        <v>5.7986453629434859E-2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1.4618360363041205E-2</v>
      </c>
      <c r="G5" s="77">
        <f t="shared" ref="G5:G38" si="1">E5*F5</f>
        <v>0</v>
      </c>
      <c r="H5" s="77">
        <f t="array" ref="H5:H43">MMULT(逆行列係数!C5:AO43,'21'!G5:G43)</f>
        <v>1.9410006529116859E-5</v>
      </c>
      <c r="I5" s="77">
        <f t="shared" ref="I5:I38" si="2">C5+H5</f>
        <v>1.9410006529116859E-5</v>
      </c>
      <c r="J5" s="76">
        <f>分析係数表!G8</f>
        <v>0.12073170731707317</v>
      </c>
      <c r="K5" s="78">
        <f t="shared" ref="K5:K38" si="3">I5*J5</f>
        <v>2.3434032272958159E-6</v>
      </c>
      <c r="L5" s="79" t="s">
        <v>184</v>
      </c>
      <c r="M5" s="80" t="s">
        <v>184</v>
      </c>
      <c r="N5" s="81">
        <f>分析係数表!H8</f>
        <v>1.0812797278425854E-2</v>
      </c>
      <c r="O5" s="82">
        <f t="shared" ref="O5:O43" si="4">$M$44*N5</f>
        <v>0.10777188584137476</v>
      </c>
      <c r="P5" s="76">
        <f>分析係数表!C8</f>
        <v>1.4618360363041205E-2</v>
      </c>
      <c r="Q5" s="82">
        <f t="shared" ref="Q5:Q38" si="5">O5*P5</f>
        <v>1.5754482642337544E-3</v>
      </c>
      <c r="R5" s="83">
        <f t="array" ref="R5:R43">MMULT(逆行列係数!C5:AO43,'21'!Q5:Q43)</f>
        <v>2.2300679964443724E-3</v>
      </c>
      <c r="S5" s="84">
        <f t="shared" ref="S5:S38" si="6">I5+R5</f>
        <v>2.2494780029734891E-3</v>
      </c>
      <c r="T5" s="85">
        <f>分析係数表!F8</f>
        <v>0.45487804878048782</v>
      </c>
      <c r="U5" s="86">
        <f t="shared" ref="U5:U38" si="7">S5*T5</f>
        <v>1.0232381647672091E-3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投入係数表!W6</f>
        <v>0</v>
      </c>
      <c r="E6" s="77">
        <f t="shared" si="0"/>
        <v>0</v>
      </c>
      <c r="F6" s="76">
        <f>分析係数表!C9</f>
        <v>8.6715867158671633E-2</v>
      </c>
      <c r="G6" s="77">
        <f t="shared" si="1"/>
        <v>0</v>
      </c>
      <c r="H6" s="77">
        <v>2.8200855131012836E-5</v>
      </c>
      <c r="I6" s="77">
        <f t="shared" si="2"/>
        <v>2.8200855131012836E-5</v>
      </c>
      <c r="J6" s="76">
        <f>分析係数表!G9</f>
        <v>0.23529411764705882</v>
      </c>
      <c r="K6" s="78">
        <f t="shared" si="3"/>
        <v>6.6354953249441967E-6</v>
      </c>
      <c r="L6" s="79"/>
      <c r="M6" s="80"/>
      <c r="N6" s="81">
        <f>分析係数表!H9</f>
        <v>5.7539453375192939E-4</v>
      </c>
      <c r="O6" s="82">
        <f t="shared" si="4"/>
        <v>5.734996449900308E-3</v>
      </c>
      <c r="P6" s="76">
        <f>分析係数表!C9</f>
        <v>8.6715867158671633E-2</v>
      </c>
      <c r="Q6" s="82">
        <f t="shared" si="5"/>
        <v>4.9731519030500853E-4</v>
      </c>
      <c r="R6" s="83">
        <v>5.9027225385206369E-4</v>
      </c>
      <c r="S6" s="84">
        <f t="shared" si="6"/>
        <v>6.184731089830765E-4</v>
      </c>
      <c r="T6" s="85">
        <f>分析係数表!F9</f>
        <v>0.68627450980392157</v>
      </c>
      <c r="U6" s="86">
        <f t="shared" si="7"/>
        <v>4.2444232969426817E-4</v>
      </c>
      <c r="V6" s="87">
        <f>分析係数表!D9</f>
        <v>9.8039215686274508E-2</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5.1169590643275198E-3</v>
      </c>
      <c r="G7" s="77">
        <f t="shared" si="1"/>
        <v>0</v>
      </c>
      <c r="H7" s="77">
        <v>1.4453721618741226E-6</v>
      </c>
      <c r="I7" s="77">
        <f t="shared" si="2"/>
        <v>1.4453721618741226E-6</v>
      </c>
      <c r="J7" s="76">
        <f>分析係数表!G10</f>
        <v>0.19230769230769232</v>
      </c>
      <c r="K7" s="78">
        <f t="shared" si="3"/>
        <v>2.7795618497579282E-7</v>
      </c>
      <c r="L7" s="79"/>
      <c r="M7" s="80"/>
      <c r="N7" s="81">
        <f>分析係数表!H10</f>
        <v>1.0751897856970359E-3</v>
      </c>
      <c r="O7" s="82">
        <f t="shared" si="4"/>
        <v>1.0716489716602036E-2</v>
      </c>
      <c r="P7" s="76">
        <f>分析係数表!C10</f>
        <v>5.1169590643275198E-3</v>
      </c>
      <c r="Q7" s="82">
        <f t="shared" si="5"/>
        <v>5.4835839193139437E-5</v>
      </c>
      <c r="R7" s="83">
        <v>9.5741006486999011E-5</v>
      </c>
      <c r="S7" s="84">
        <f t="shared" si="6"/>
        <v>9.7186378648873135E-5</v>
      </c>
      <c r="T7" s="85">
        <f>分析係数表!F10</f>
        <v>0.57692307692307687</v>
      </c>
      <c r="U7" s="86">
        <f t="shared" si="7"/>
        <v>5.6069064605119114E-5</v>
      </c>
      <c r="V7" s="87">
        <f>分析係数表!D10</f>
        <v>0</v>
      </c>
      <c r="W7" s="167">
        <f t="shared" si="8"/>
        <v>0</v>
      </c>
      <c r="X7" s="76">
        <f>分析係数表!E10</f>
        <v>0</v>
      </c>
      <c r="Y7" s="166">
        <f t="shared" si="9"/>
        <v>0</v>
      </c>
    </row>
    <row r="8" spans="1:25" x14ac:dyDescent="0.2">
      <c r="A8" s="6" t="s">
        <v>222</v>
      </c>
      <c r="B8" s="5" t="s">
        <v>27</v>
      </c>
      <c r="C8" s="90"/>
      <c r="D8" s="76">
        <f>投入係数表!W8</f>
        <v>1.2233912405187178E-4</v>
      </c>
      <c r="E8" s="77">
        <f t="shared" si="0"/>
        <v>1.2233912405187179E-2</v>
      </c>
      <c r="F8" s="76">
        <f>分析係数表!C11</f>
        <v>1.5386032798968108E-2</v>
      </c>
      <c r="G8" s="77">
        <f t="shared" si="1"/>
        <v>1.8823137752591273E-4</v>
      </c>
      <c r="H8" s="77">
        <v>3.3489366922159537E-3</v>
      </c>
      <c r="I8" s="77">
        <f t="shared" si="2"/>
        <v>3.3489366922159537E-3</v>
      </c>
      <c r="J8" s="76">
        <f>分析係数表!G11</f>
        <v>0.34285714285714286</v>
      </c>
      <c r="K8" s="78">
        <f t="shared" si="3"/>
        <v>1.1482068659026128E-3</v>
      </c>
      <c r="L8" s="79"/>
      <c r="M8" s="80"/>
      <c r="N8" s="81">
        <f>分析係数表!H11</f>
        <v>-2.0999800501895233E-5</v>
      </c>
      <c r="O8" s="82">
        <f t="shared" si="4"/>
        <v>-2.0930643977738351E-4</v>
      </c>
      <c r="P8" s="76">
        <f>分析係数表!C11</f>
        <v>1.5386032798968108E-2</v>
      </c>
      <c r="Q8" s="82">
        <f t="shared" si="5"/>
        <v>-3.2203957474500659E-6</v>
      </c>
      <c r="R8" s="83">
        <v>1.7193440156277356E-4</v>
      </c>
      <c r="S8" s="84">
        <f t="shared" si="6"/>
        <v>3.520871093778727E-3</v>
      </c>
      <c r="T8" s="85">
        <f>分析係数表!F11</f>
        <v>0.5591836734693878</v>
      </c>
      <c r="U8" s="86">
        <f t="shared" si="7"/>
        <v>1.9688136320313698E-3</v>
      </c>
      <c r="V8" s="87">
        <f>分析係数表!D11</f>
        <v>0</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0.16460779895554434</v>
      </c>
      <c r="G9" s="77">
        <f t="shared" si="1"/>
        <v>0</v>
      </c>
      <c r="H9" s="77">
        <v>3.6307100632488909E-4</v>
      </c>
      <c r="I9" s="77">
        <f t="shared" si="2"/>
        <v>3.6307100632488909E-4</v>
      </c>
      <c r="J9" s="76">
        <f>分析係数表!G12</f>
        <v>0.13343519440833349</v>
      </c>
      <c r="K9" s="78">
        <f t="shared" si="3"/>
        <v>4.8446450312990852E-5</v>
      </c>
      <c r="L9" s="79"/>
      <c r="M9" s="80"/>
      <c r="N9" s="81">
        <f>分析係数表!H12</f>
        <v>9.0250842616995133E-2</v>
      </c>
      <c r="O9" s="82">
        <f t="shared" si="4"/>
        <v>0.89953628623126103</v>
      </c>
      <c r="P9" s="76">
        <f>分析係数表!C12</f>
        <v>0.16460779895554434</v>
      </c>
      <c r="Q9" s="82">
        <f t="shared" si="5"/>
        <v>0.14807068815717239</v>
      </c>
      <c r="R9" s="83">
        <v>0.17199906802798531</v>
      </c>
      <c r="S9" s="84">
        <f t="shared" si="6"/>
        <v>0.17236213903431019</v>
      </c>
      <c r="T9" s="85">
        <f>分析係数表!F12</f>
        <v>0.36075703601154802</v>
      </c>
      <c r="U9" s="86">
        <f t="shared" si="7"/>
        <v>6.218085439862809E-2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投入係数表!W10</f>
        <v>1.7433325177391729E-3</v>
      </c>
      <c r="E10" s="77">
        <f t="shared" si="0"/>
        <v>0.17433325177391729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0.14257954677635362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投入係数表!W11</f>
        <v>1.4068999265965255E-3</v>
      </c>
      <c r="E11" s="77">
        <f t="shared" si="0"/>
        <v>0.14068999265965254</v>
      </c>
      <c r="F11" s="76">
        <f>分析係数表!C14</f>
        <v>0.17268980347649487</v>
      </c>
      <c r="G11" s="77">
        <f t="shared" si="1"/>
        <v>2.4295727183504905E-2</v>
      </c>
      <c r="H11" s="77">
        <v>5.4094692662461384E-2</v>
      </c>
      <c r="I11" s="77">
        <f t="shared" si="2"/>
        <v>5.4094692662461384E-2</v>
      </c>
      <c r="J11" s="76">
        <f>分析係数表!G14</f>
        <v>0.183307408127552</v>
      </c>
      <c r="K11" s="78">
        <f t="shared" si="3"/>
        <v>9.915957905412302E-3</v>
      </c>
      <c r="L11" s="79"/>
      <c r="M11" s="80"/>
      <c r="N11" s="81">
        <f>分析係数表!H14</f>
        <v>1.1717888680057539E-3</v>
      </c>
      <c r="O11" s="82">
        <f t="shared" si="4"/>
        <v>1.1679299339577998E-2</v>
      </c>
      <c r="P11" s="76">
        <f>分析係数表!C14</f>
        <v>0.17268980347649487</v>
      </c>
      <c r="Q11" s="82">
        <f t="shared" si="5"/>
        <v>2.0168959076948809E-3</v>
      </c>
      <c r="R11" s="83">
        <v>9.3437286717968759E-3</v>
      </c>
      <c r="S11" s="84">
        <f t="shared" si="6"/>
        <v>6.3438421334258255E-2</v>
      </c>
      <c r="T11" s="85">
        <f>分析係数表!F14</f>
        <v>0.31324129885280966</v>
      </c>
      <c r="U11" s="86">
        <f t="shared" si="7"/>
        <v>1.9871533495914848E-2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投入係数表!W12</f>
        <v>1.0062392953266455E-2</v>
      </c>
      <c r="E12" s="77">
        <f t="shared" si="0"/>
        <v>1.0062392953266455</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8.2299292120467202E-2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投入係数表!W13</f>
        <v>1.9574259848299485E-3</v>
      </c>
      <c r="E13" s="77">
        <f t="shared" si="0"/>
        <v>0.19574259848299486</v>
      </c>
      <c r="F13" s="76">
        <f>分析係数表!C16</f>
        <v>4.378703578052201E-2</v>
      </c>
      <c r="G13" s="77">
        <f t="shared" si="1"/>
        <v>8.5709881635472485E-3</v>
      </c>
      <c r="H13" s="77">
        <v>1.5787607598413248E-2</v>
      </c>
      <c r="I13" s="77">
        <f t="shared" si="2"/>
        <v>1.5787607598413248E-2</v>
      </c>
      <c r="J13" s="76">
        <f>分析係数表!G16</f>
        <v>3.3270852858481727E-2</v>
      </c>
      <c r="K13" s="78">
        <f t="shared" si="3"/>
        <v>5.2526716939425529E-4</v>
      </c>
      <c r="L13" s="79"/>
      <c r="M13" s="80"/>
      <c r="N13" s="81">
        <f>分析係数表!H16</f>
        <v>1.6795640441415807E-2</v>
      </c>
      <c r="O13" s="82">
        <f t="shared" si="4"/>
        <v>0.16740329053395134</v>
      </c>
      <c r="P13" s="76">
        <f>分析係数表!C16</f>
        <v>4.378703578052201E-2</v>
      </c>
      <c r="Q13" s="82">
        <f t="shared" si="5"/>
        <v>7.3300938723872486E-3</v>
      </c>
      <c r="R13" s="83">
        <v>8.863253616845963E-3</v>
      </c>
      <c r="S13" s="84">
        <f t="shared" si="6"/>
        <v>2.4650861215259209E-2</v>
      </c>
      <c r="T13" s="85">
        <f>分析係数表!F16</f>
        <v>0.28912839737582008</v>
      </c>
      <c r="U13" s="86">
        <f t="shared" si="7"/>
        <v>7.1272639971016556E-3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投入係数表!W14</f>
        <v>3.8108637142158064E-2</v>
      </c>
      <c r="E14" s="77">
        <f t="shared" si="0"/>
        <v>3.8108637142158064</v>
      </c>
      <c r="F14" s="76">
        <f>分析係数表!C17</f>
        <v>0.16391620825693176</v>
      </c>
      <c r="G14" s="77">
        <f t="shared" si="1"/>
        <v>0.62466233021818263</v>
      </c>
      <c r="H14" s="77">
        <v>0.71804345673880654</v>
      </c>
      <c r="I14" s="77">
        <f t="shared" si="2"/>
        <v>0.71804345673880654</v>
      </c>
      <c r="J14" s="76">
        <f>分析係数表!G17</f>
        <v>0.21229407998137262</v>
      </c>
      <c r="K14" s="78">
        <f t="shared" si="3"/>
        <v>0.15243637503500945</v>
      </c>
      <c r="L14" s="79"/>
      <c r="M14" s="80"/>
      <c r="N14" s="81">
        <f>分析係数表!H17</f>
        <v>3.0554709730257561E-3</v>
      </c>
      <c r="O14" s="82">
        <f t="shared" si="4"/>
        <v>3.0454086987609298E-2</v>
      </c>
      <c r="P14" s="76">
        <f>分析係数表!C17</f>
        <v>0.16391620825693176</v>
      </c>
      <c r="Q14" s="82">
        <f t="shared" si="5"/>
        <v>4.9919184649356817E-3</v>
      </c>
      <c r="R14" s="83">
        <v>1.0141223348555273E-2</v>
      </c>
      <c r="S14" s="84">
        <f t="shared" si="6"/>
        <v>0.72818468008736181</v>
      </c>
      <c r="T14" s="85">
        <f>分析係数表!F17</f>
        <v>0.32277781011700329</v>
      </c>
      <c r="U14" s="86">
        <f t="shared" si="7"/>
        <v>0.23504185639934927</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投入係数表!W15</f>
        <v>5.8722779544898461E-3</v>
      </c>
      <c r="E15" s="77">
        <f t="shared" si="0"/>
        <v>0.58722779544898462</v>
      </c>
      <c r="F15" s="76">
        <f>分析係数表!C18</f>
        <v>9.9153926079857513E-2</v>
      </c>
      <c r="G15" s="77">
        <f t="shared" si="1"/>
        <v>5.822594142198631E-2</v>
      </c>
      <c r="H15" s="77">
        <v>6.7377488916776709E-2</v>
      </c>
      <c r="I15" s="77">
        <f t="shared" si="2"/>
        <v>6.7377488916776709E-2</v>
      </c>
      <c r="J15" s="76">
        <f>分析係数表!G18</f>
        <v>0.21554507077228707</v>
      </c>
      <c r="K15" s="78">
        <f t="shared" si="3"/>
        <v>1.4522885617025624E-2</v>
      </c>
      <c r="L15" s="79"/>
      <c r="M15" s="80"/>
      <c r="N15" s="81">
        <f>分析係数表!H18</f>
        <v>4.4309579058998937E-4</v>
      </c>
      <c r="O15" s="82">
        <f t="shared" si="4"/>
        <v>4.4163658793027914E-3</v>
      </c>
      <c r="P15" s="76">
        <f>分析係数表!C18</f>
        <v>9.9153926079857513E-2</v>
      </c>
      <c r="Q15" s="82">
        <f t="shared" si="5"/>
        <v>4.3790001593799389E-4</v>
      </c>
      <c r="R15" s="83">
        <v>1.0640560750067086E-3</v>
      </c>
      <c r="S15" s="84">
        <f t="shared" si="6"/>
        <v>6.8441544991783412E-2</v>
      </c>
      <c r="T15" s="85">
        <f>分析係数表!F18</f>
        <v>0.45865408492674448</v>
      </c>
      <c r="U15" s="86">
        <f t="shared" si="7"/>
        <v>3.1390994189179032E-2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投入係数表!W16</f>
        <v>5.5052605823342302E-2</v>
      </c>
      <c r="E16" s="77">
        <f t="shared" si="0"/>
        <v>5.5052605823342304</v>
      </c>
      <c r="F16" s="76">
        <f>分析係数表!C19</f>
        <v>0.34885493758536357</v>
      </c>
      <c r="G16" s="77">
        <f t="shared" si="1"/>
        <v>1.9205373368413703</v>
      </c>
      <c r="H16" s="77">
        <v>2.591413977580356</v>
      </c>
      <c r="I16" s="77">
        <f t="shared" si="2"/>
        <v>2.591413977580356</v>
      </c>
      <c r="J16" s="76">
        <f>分析係数表!G19</f>
        <v>5.7666214382632294E-2</v>
      </c>
      <c r="K16" s="78">
        <f t="shared" si="3"/>
        <v>0.14943703398529867</v>
      </c>
      <c r="L16" s="79"/>
      <c r="M16" s="80"/>
      <c r="N16" s="81">
        <f>分析係数表!H19</f>
        <v>-1.1339892271023426E-4</v>
      </c>
      <c r="O16" s="82">
        <f t="shared" si="4"/>
        <v>-1.1302547747978709E-3</v>
      </c>
      <c r="P16" s="76">
        <f>分析係数表!C19</f>
        <v>0.34885493758536357</v>
      </c>
      <c r="Q16" s="82">
        <f t="shared" si="5"/>
        <v>-3.9429495891767037E-4</v>
      </c>
      <c r="R16" s="83">
        <v>2.483600630595684E-3</v>
      </c>
      <c r="S16" s="84">
        <f t="shared" si="6"/>
        <v>2.5938975782109517</v>
      </c>
      <c r="T16" s="85">
        <f>分析係数表!F19</f>
        <v>0.24001206090758329</v>
      </c>
      <c r="U16" s="86">
        <f t="shared" si="7"/>
        <v>0.62256670352959975</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投入係数表!W17</f>
        <v>2.4804257401517007E-2</v>
      </c>
      <c r="E17" s="77">
        <f t="shared" si="0"/>
        <v>2.4804257401517007</v>
      </c>
      <c r="F17" s="76">
        <f>分析係数表!C20</f>
        <v>6.1611763739423342E-2</v>
      </c>
      <c r="G17" s="77">
        <f t="shared" si="1"/>
        <v>0.15282340467541086</v>
      </c>
      <c r="H17" s="77">
        <v>0.17737768999142678</v>
      </c>
      <c r="I17" s="77">
        <f t="shared" si="2"/>
        <v>0.17737768999142678</v>
      </c>
      <c r="J17" s="76">
        <f>分析係数表!G20</f>
        <v>9.9807003032809483E-2</v>
      </c>
      <c r="K17" s="78">
        <f t="shared" si="3"/>
        <v>1.7703535642927072E-2</v>
      </c>
      <c r="L17" s="79"/>
      <c r="M17" s="80"/>
      <c r="N17" s="81">
        <f>分析係数表!H20</f>
        <v>5.5019477314965503E-4</v>
      </c>
      <c r="O17" s="82">
        <f t="shared" si="4"/>
        <v>5.483828722167447E-3</v>
      </c>
      <c r="P17" s="76">
        <f>分析係数表!C20</f>
        <v>6.1611763739423342E-2</v>
      </c>
      <c r="Q17" s="82">
        <f t="shared" si="5"/>
        <v>3.3786835961764454E-4</v>
      </c>
      <c r="R17" s="83">
        <v>9.2502019983959857E-4</v>
      </c>
      <c r="S17" s="84">
        <f t="shared" si="6"/>
        <v>0.17830271019126637</v>
      </c>
      <c r="T17" s="85">
        <f>分析係数表!F20</f>
        <v>0.22277364212848083</v>
      </c>
      <c r="U17" s="86">
        <f t="shared" si="7"/>
        <v>3.9721144150687407E-2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投入係数表!W18</f>
        <v>1.0337655982383166E-2</v>
      </c>
      <c r="E18" s="77">
        <f t="shared" si="0"/>
        <v>1.0337655982383165</v>
      </c>
      <c r="F18" s="76">
        <f>分析係数表!C21</f>
        <v>0.26616480709772816</v>
      </c>
      <c r="G18" s="77">
        <f t="shared" si="1"/>
        <v>0.27515202103936903</v>
      </c>
      <c r="H18" s="77">
        <v>0.32095488609163575</v>
      </c>
      <c r="I18" s="77">
        <f t="shared" si="2"/>
        <v>0.32095488609163575</v>
      </c>
      <c r="J18" s="76">
        <f>分析係数表!G21</f>
        <v>0.28515758528748203</v>
      </c>
      <c r="K18" s="78">
        <f t="shared" si="3"/>
        <v>9.1522720304109698E-2</v>
      </c>
      <c r="L18" s="79"/>
      <c r="M18" s="80"/>
      <c r="N18" s="81">
        <f>分析係数表!H21</f>
        <v>9.2609120213357971E-4</v>
      </c>
      <c r="O18" s="82">
        <f t="shared" si="4"/>
        <v>9.2304139941826128E-3</v>
      </c>
      <c r="P18" s="76">
        <f>分析係数表!C21</f>
        <v>0.26616480709772816</v>
      </c>
      <c r="Q18" s="82">
        <f t="shared" si="5"/>
        <v>2.4568113601937855E-3</v>
      </c>
      <c r="R18" s="83">
        <v>6.6830183184543651E-3</v>
      </c>
      <c r="S18" s="84">
        <f t="shared" si="6"/>
        <v>0.32763790441009011</v>
      </c>
      <c r="T18" s="85">
        <f>分析係数表!F21</f>
        <v>0.42568537635878856</v>
      </c>
      <c r="U18" s="86">
        <f t="shared" si="7"/>
        <v>0.139470664648214</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投入係数表!W19</f>
        <v>8.0743821874235382E-3</v>
      </c>
      <c r="E19" s="77">
        <f t="shared" si="0"/>
        <v>0.80743821874235377</v>
      </c>
      <c r="F19" s="76">
        <f>分析係数表!C22</f>
        <v>6.8073136427566849E-2</v>
      </c>
      <c r="G19" s="77">
        <f t="shared" si="1"/>
        <v>5.4964852021279813E-2</v>
      </c>
      <c r="H19" s="77">
        <v>6.1623560579128177E-2</v>
      </c>
      <c r="I19" s="77">
        <f t="shared" si="2"/>
        <v>6.1623560579128177E-2</v>
      </c>
      <c r="J19" s="76">
        <f>分析係数表!G22</f>
        <v>0.19468102201510526</v>
      </c>
      <c r="K19" s="78">
        <f t="shared" si="3"/>
        <v>1.1996937753754424E-2</v>
      </c>
      <c r="L19" s="79"/>
      <c r="M19" s="80"/>
      <c r="N19" s="81">
        <f>分析係数表!H22</f>
        <v>4.4099581053979989E-5</v>
      </c>
      <c r="O19" s="82">
        <f t="shared" si="4"/>
        <v>4.3954352353250536E-4</v>
      </c>
      <c r="P19" s="76">
        <f>分析係数表!C22</f>
        <v>6.8073136427566849E-2</v>
      </c>
      <c r="Q19" s="82">
        <f t="shared" si="5"/>
        <v>2.9921106243281676E-5</v>
      </c>
      <c r="R19" s="83">
        <v>3.2063999457942837E-4</v>
      </c>
      <c r="S19" s="84">
        <f t="shared" si="6"/>
        <v>6.1944200573707607E-2</v>
      </c>
      <c r="T19" s="85">
        <f>分析係数表!F22</f>
        <v>0.41266270287642615</v>
      </c>
      <c r="U19" s="86">
        <f t="shared" si="7"/>
        <v>2.556206123626565E-2</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投入係数表!W20</f>
        <v>9.1754343038903837E-4</v>
      </c>
      <c r="E20" s="77">
        <f t="shared" si="0"/>
        <v>9.1754343038903841E-2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2.511677277328602E-4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投入係数表!W21</f>
        <v>3.9760215316858333E-4</v>
      </c>
      <c r="E21" s="77">
        <f t="shared" si="0"/>
        <v>3.9760215316858333E-2</v>
      </c>
      <c r="F21" s="76">
        <f>分析係数表!C24</f>
        <v>0.19862660944206012</v>
      </c>
      <c r="G21" s="77">
        <f t="shared" si="1"/>
        <v>7.8974367590738375E-3</v>
      </c>
      <c r="H21" s="77">
        <v>1.1040994045316044E-2</v>
      </c>
      <c r="I21" s="77">
        <f t="shared" si="2"/>
        <v>1.1040994045316044E-2</v>
      </c>
      <c r="J21" s="76">
        <f>分析係数表!G24</f>
        <v>0.20794148380355276</v>
      </c>
      <c r="K21" s="78">
        <f t="shared" si="3"/>
        <v>2.2958806844492088E-3</v>
      </c>
      <c r="L21" s="79"/>
      <c r="M21" s="80"/>
      <c r="N21" s="81">
        <f>分析係数表!H24</f>
        <v>3.2549690777937607E-4</v>
      </c>
      <c r="O21" s="82">
        <f t="shared" si="4"/>
        <v>3.2442498165494442E-3</v>
      </c>
      <c r="P21" s="76">
        <f>分析係数表!C24</f>
        <v>0.19862660944206012</v>
      </c>
      <c r="Q21" s="82">
        <f t="shared" si="5"/>
        <v>6.443943412442417E-4</v>
      </c>
      <c r="R21" s="83">
        <v>2.5126447190446906E-3</v>
      </c>
      <c r="S21" s="84">
        <f t="shared" si="6"/>
        <v>1.3553638764360734E-2</v>
      </c>
      <c r="T21" s="85">
        <f>分析係数表!F24</f>
        <v>0.39132706374085685</v>
      </c>
      <c r="U21" s="86">
        <f t="shared" si="7"/>
        <v>5.3039056606615414E-3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投入係数表!W22</f>
        <v>1.11634450697333E-2</v>
      </c>
      <c r="E22" s="77">
        <f t="shared" si="0"/>
        <v>1.11634450697333</v>
      </c>
      <c r="F22" s="76">
        <f>分析係数表!C25</f>
        <v>0.10815402038505095</v>
      </c>
      <c r="G22" s="77">
        <f t="shared" si="1"/>
        <v>0.12073714656393318</v>
      </c>
      <c r="H22" s="77">
        <v>0.17185688644909952</v>
      </c>
      <c r="I22" s="77">
        <f t="shared" si="2"/>
        <v>0.17185688644909952</v>
      </c>
      <c r="J22" s="76">
        <f>分析係数表!G25</f>
        <v>0.19693726937269374</v>
      </c>
      <c r="K22" s="78">
        <f t="shared" si="3"/>
        <v>3.3845025940178755E-2</v>
      </c>
      <c r="L22" s="79"/>
      <c r="M22" s="80"/>
      <c r="N22" s="81">
        <f>分析係数表!H25</f>
        <v>5.1029515219605417E-4</v>
      </c>
      <c r="O22" s="82">
        <f t="shared" si="4"/>
        <v>5.0861464865904196E-3</v>
      </c>
      <c r="P22" s="76">
        <f>分析係数表!C25</f>
        <v>0.10815402038505095</v>
      </c>
      <c r="Q22" s="82">
        <f t="shared" si="5"/>
        <v>5.5008719079205554E-4</v>
      </c>
      <c r="R22" s="83">
        <v>4.6528090697513626E-3</v>
      </c>
      <c r="S22" s="84">
        <f t="shared" si="6"/>
        <v>0.17650969551885087</v>
      </c>
      <c r="T22" s="85">
        <f>分析係数表!F25</f>
        <v>0.3500369003690037</v>
      </c>
      <c r="U22" s="86">
        <f t="shared" si="7"/>
        <v>6.1784906704495185E-2</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投入係数表!W23</f>
        <v>3.2878639588940543E-2</v>
      </c>
      <c r="E23" s="77">
        <f t="shared" si="0"/>
        <v>3.2878639588940541</v>
      </c>
      <c r="F23" s="76">
        <f>分析係数表!C26</f>
        <v>0.27743634767339775</v>
      </c>
      <c r="G23" s="77">
        <f t="shared" si="1"/>
        <v>0.91217296840256479</v>
      </c>
      <c r="H23" s="77">
        <v>1.0178468619173278</v>
      </c>
      <c r="I23" s="77">
        <f t="shared" si="2"/>
        <v>1.0178468619173278</v>
      </c>
      <c r="J23" s="76">
        <f>分析係数表!G26</f>
        <v>0.19644944793245292</v>
      </c>
      <c r="K23" s="78">
        <f t="shared" si="3"/>
        <v>0.19995545410343868</v>
      </c>
      <c r="L23" s="79"/>
      <c r="M23" s="80"/>
      <c r="N23" s="81">
        <f>分析係数表!H26</f>
        <v>1.0285702285828285E-2</v>
      </c>
      <c r="O23" s="82">
        <f t="shared" si="4"/>
        <v>0.10251829420296245</v>
      </c>
      <c r="P23" s="76">
        <f>分析係数表!C26</f>
        <v>0.27743634767339775</v>
      </c>
      <c r="Q23" s="82">
        <f t="shared" si="5"/>
        <v>2.8442301113376766E-2</v>
      </c>
      <c r="R23" s="83">
        <v>3.1103432093105576E-2</v>
      </c>
      <c r="S23" s="84">
        <f t="shared" si="6"/>
        <v>1.0489502940104334</v>
      </c>
      <c r="T23" s="85">
        <f>分析係数表!F26</f>
        <v>0.33444468499675256</v>
      </c>
      <c r="U23" s="86">
        <f t="shared" si="7"/>
        <v>0.35081585065757037</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投入係数表!W24</f>
        <v>6.4839735747492045E-3</v>
      </c>
      <c r="E24" s="77">
        <f t="shared" si="0"/>
        <v>0.64839735747492044</v>
      </c>
      <c r="F24" s="76">
        <f>分析係数表!C27</f>
        <v>0.68206432556613061</v>
      </c>
      <c r="G24" s="77">
        <f t="shared" si="1"/>
        <v>0.44224870632499291</v>
      </c>
      <c r="H24" s="77">
        <v>0.48432486395323998</v>
      </c>
      <c r="I24" s="77">
        <f t="shared" si="2"/>
        <v>0.48432486395323998</v>
      </c>
      <c r="J24" s="76">
        <f>分析係数表!G27</f>
        <v>0.17097786061735692</v>
      </c>
      <c r="K24" s="78">
        <f t="shared" si="3"/>
        <v>8.2808829082517424E-2</v>
      </c>
      <c r="L24" s="79"/>
      <c r="M24" s="80"/>
      <c r="N24" s="81">
        <f>分析係数表!H27</f>
        <v>1.1068994844548976E-2</v>
      </c>
      <c r="O24" s="82">
        <f t="shared" si="4"/>
        <v>0.11032542440665884</v>
      </c>
      <c r="P24" s="76">
        <f>分析係数表!C27</f>
        <v>0.68206432556613061</v>
      </c>
      <c r="Q24" s="82">
        <f t="shared" si="5"/>
        <v>7.5249036190724886E-2</v>
      </c>
      <c r="R24" s="83">
        <v>7.7522341000453798E-2</v>
      </c>
      <c r="S24" s="84">
        <f t="shared" si="6"/>
        <v>0.56184720495369378</v>
      </c>
      <c r="T24" s="85">
        <f>分析係数表!F27</f>
        <v>0.32177115061144701</v>
      </c>
      <c r="U24" s="86">
        <f t="shared" si="7"/>
        <v>0.18078622160577554</v>
      </c>
      <c r="V24" s="87">
        <f>分析係数表!D27</f>
        <v>3.3231804336955037E-2</v>
      </c>
      <c r="W24" s="167">
        <f t="shared" si="8"/>
        <v>0</v>
      </c>
      <c r="X24" s="76">
        <f>分析係数表!E27</f>
        <v>3.918716188571169E-2</v>
      </c>
      <c r="Y24" s="166">
        <f t="shared" si="9"/>
        <v>0</v>
      </c>
    </row>
    <row r="25" spans="1:25" x14ac:dyDescent="0.2">
      <c r="A25" s="6" t="s">
        <v>13</v>
      </c>
      <c r="B25" s="5" t="s">
        <v>192</v>
      </c>
      <c r="C25" s="75">
        <f>最終需要_まとめ!C26</f>
        <v>100</v>
      </c>
      <c r="D25" s="76">
        <f>投入係数表!W25</f>
        <v>0.46684609738194277</v>
      </c>
      <c r="E25" s="77">
        <f t="shared" si="0"/>
        <v>46.684609738194276</v>
      </c>
      <c r="F25" s="76">
        <f>分析係数表!C28</f>
        <v>0.14118101348541556</v>
      </c>
      <c r="G25" s="77">
        <f t="shared" si="1"/>
        <v>6.5909805170093687</v>
      </c>
      <c r="H25" s="77">
        <v>7.0655620681899762</v>
      </c>
      <c r="I25" s="77">
        <f t="shared" si="2"/>
        <v>107.06556206818998</v>
      </c>
      <c r="J25" s="76">
        <f>分析係数表!G28</f>
        <v>0.12484707609493516</v>
      </c>
      <c r="K25" s="78">
        <f t="shared" si="3"/>
        <v>13.366822374674317</v>
      </c>
      <c r="L25" s="79"/>
      <c r="M25" s="80"/>
      <c r="N25" s="81">
        <f>分析係数表!H28</f>
        <v>2.043280588834406E-2</v>
      </c>
      <c r="O25" s="82">
        <f t="shared" si="4"/>
        <v>0.20365516590339414</v>
      </c>
      <c r="P25" s="76">
        <f>分析係数表!C28</f>
        <v>0.14118101348541556</v>
      </c>
      <c r="Q25" s="82">
        <f t="shared" si="5"/>
        <v>2.8752242723781633E-2</v>
      </c>
      <c r="R25" s="83">
        <v>3.3029583239802499E-2</v>
      </c>
      <c r="S25" s="84">
        <f t="shared" si="6"/>
        <v>107.09859165142979</v>
      </c>
      <c r="T25" s="85">
        <f>分析係数表!F28</f>
        <v>0.21311475409836064</v>
      </c>
      <c r="U25" s="86">
        <f t="shared" si="7"/>
        <v>22.8242900240752</v>
      </c>
      <c r="V25" s="87">
        <f>分析係数表!D28</f>
        <v>1.6974553462197211E-2</v>
      </c>
      <c r="W25" s="167">
        <f t="shared" si="8"/>
        <v>2</v>
      </c>
      <c r="X25" s="76">
        <f>分析係数表!E28</f>
        <v>1.0337655982383166E-2</v>
      </c>
      <c r="Y25" s="166">
        <f t="shared" si="9"/>
        <v>1</v>
      </c>
    </row>
    <row r="26" spans="1:25" x14ac:dyDescent="0.2">
      <c r="A26" s="6" t="s">
        <v>14</v>
      </c>
      <c r="B26" s="5" t="s">
        <v>50</v>
      </c>
      <c r="C26" s="90"/>
      <c r="D26" s="76">
        <f>投入係数表!W26</f>
        <v>1.5904086126743333E-3</v>
      </c>
      <c r="E26" s="77">
        <f t="shared" si="0"/>
        <v>0.15904086126743333</v>
      </c>
      <c r="F26" s="76">
        <f>分析係数表!C29</f>
        <v>0.16227976317854342</v>
      </c>
      <c r="G26" s="77">
        <f t="shared" si="1"/>
        <v>2.5809113302190659E-2</v>
      </c>
      <c r="H26" s="77">
        <v>3.9785406422221045E-2</v>
      </c>
      <c r="I26" s="77">
        <f t="shared" si="2"/>
        <v>3.9785406422221045E-2</v>
      </c>
      <c r="J26" s="76">
        <f>分析係数表!G29</f>
        <v>0.26081698468153725</v>
      </c>
      <c r="K26" s="78">
        <f t="shared" si="3"/>
        <v>1.037670973737316E-2</v>
      </c>
      <c r="L26" s="79"/>
      <c r="M26" s="80"/>
      <c r="N26" s="81">
        <f>分析係数表!H29</f>
        <v>1.0220602904272409E-2</v>
      </c>
      <c r="O26" s="82">
        <f t="shared" si="4"/>
        <v>0.10186944423965255</v>
      </c>
      <c r="P26" s="76">
        <f>分析係数表!C29</f>
        <v>0.16227976317854342</v>
      </c>
      <c r="Q26" s="82">
        <f t="shared" si="5"/>
        <v>1.653134928634065E-2</v>
      </c>
      <c r="R26" s="83">
        <v>2.1811529200737711E-2</v>
      </c>
      <c r="S26" s="84">
        <f t="shared" si="6"/>
        <v>6.1596935622958759E-2</v>
      </c>
      <c r="T26" s="85">
        <f>分析係数表!F29</f>
        <v>0.4334856221445848</v>
      </c>
      <c r="U26" s="86">
        <f t="shared" si="7"/>
        <v>2.6701385960718218E-2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投入係数表!W27</f>
        <v>6.4228040127232685E-4</v>
      </c>
      <c r="E27" s="77">
        <f t="shared" si="0"/>
        <v>6.4228040127232683E-2</v>
      </c>
      <c r="F27" s="76">
        <f>分析係数表!C30</f>
        <v>1</v>
      </c>
      <c r="G27" s="77">
        <f t="shared" si="1"/>
        <v>6.4228040127232683E-2</v>
      </c>
      <c r="H27" s="77">
        <v>0.10201394770343256</v>
      </c>
      <c r="I27" s="77">
        <f t="shared" si="2"/>
        <v>0.10201394770343256</v>
      </c>
      <c r="J27" s="76">
        <f>分析係数表!G30</f>
        <v>0.34448439248553536</v>
      </c>
      <c r="K27" s="78">
        <f t="shared" si="3"/>
        <v>3.5142212799668136E-2</v>
      </c>
      <c r="L27" s="79"/>
      <c r="M27" s="80"/>
      <c r="N27" s="81">
        <f>分析係数表!H30</f>
        <v>0</v>
      </c>
      <c r="O27" s="82">
        <f t="shared" si="4"/>
        <v>0</v>
      </c>
      <c r="P27" s="76">
        <f>分析係数表!C30</f>
        <v>1</v>
      </c>
      <c r="Q27" s="82">
        <f t="shared" si="5"/>
        <v>0</v>
      </c>
      <c r="R27" s="83">
        <v>2.6743287721007262E-2</v>
      </c>
      <c r="S27" s="84">
        <f t="shared" si="6"/>
        <v>0.12875723542443981</v>
      </c>
      <c r="T27" s="85">
        <f>分析係数表!F30</f>
        <v>0.44001047643991525</v>
      </c>
      <c r="U27" s="86">
        <f t="shared" si="7"/>
        <v>5.6654532504194097E-2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投入係数表!W28</f>
        <v>1.2570344996329827E-2</v>
      </c>
      <c r="E28" s="77">
        <f t="shared" si="0"/>
        <v>1.2570344996329827</v>
      </c>
      <c r="F28" s="76">
        <f>分析係数表!C31</f>
        <v>6.2020555045463999E-2</v>
      </c>
      <c r="G28" s="77">
        <f t="shared" si="1"/>
        <v>7.7961977378534705E-2</v>
      </c>
      <c r="H28" s="77">
        <v>9.9467248323744054E-2</v>
      </c>
      <c r="I28" s="77">
        <f t="shared" si="2"/>
        <v>9.9467248323744054E-2</v>
      </c>
      <c r="J28" s="76">
        <f>分析係数表!G31</f>
        <v>7.0817490494296573E-2</v>
      </c>
      <c r="K28" s="78">
        <f t="shared" si="3"/>
        <v>7.0440209126605815E-3</v>
      </c>
      <c r="L28" s="79"/>
      <c r="M28" s="80"/>
      <c r="N28" s="81">
        <f>分析係数表!H31</f>
        <v>2.2278688352460652E-2</v>
      </c>
      <c r="O28" s="82">
        <f t="shared" si="4"/>
        <v>0.22205320195982617</v>
      </c>
      <c r="P28" s="76">
        <f>分析係数表!C31</f>
        <v>6.2020555045463999E-2</v>
      </c>
      <c r="Q28" s="82">
        <f t="shared" si="5"/>
        <v>1.3771862835170933E-2</v>
      </c>
      <c r="R28" s="83">
        <v>1.8518594740950963E-2</v>
      </c>
      <c r="S28" s="84">
        <f t="shared" si="6"/>
        <v>0.11798584306469502</v>
      </c>
      <c r="T28" s="85">
        <f>分析係数表!F31</f>
        <v>0.3450570342205323</v>
      </c>
      <c r="U28" s="86">
        <f t="shared" si="7"/>
        <v>4.0711845087912826E-2</v>
      </c>
      <c r="V28" s="87">
        <f>分析係数表!D31</f>
        <v>0</v>
      </c>
      <c r="W28" s="167">
        <f t="shared" si="8"/>
        <v>0</v>
      </c>
      <c r="X28" s="76">
        <f>分析係数表!E31</f>
        <v>0</v>
      </c>
      <c r="Y28" s="166">
        <f t="shared" si="9"/>
        <v>0</v>
      </c>
    </row>
    <row r="29" spans="1:25" x14ac:dyDescent="0.2">
      <c r="A29" s="6" t="s">
        <v>17</v>
      </c>
      <c r="B29" s="5" t="s">
        <v>273</v>
      </c>
      <c r="C29" s="90"/>
      <c r="D29" s="76">
        <f>投入係数表!W29</f>
        <v>3.3643259114264743E-4</v>
      </c>
      <c r="E29" s="77">
        <f t="shared" si="0"/>
        <v>3.3643259114264745E-2</v>
      </c>
      <c r="F29" s="76">
        <f>分析係数表!C32</f>
        <v>0.51031613976705492</v>
      </c>
      <c r="G29" s="77">
        <f t="shared" si="1"/>
        <v>1.7168698120374373E-2</v>
      </c>
      <c r="H29" s="77">
        <v>2.6057282440769724E-2</v>
      </c>
      <c r="I29" s="77">
        <f t="shared" si="2"/>
        <v>2.6057282440769724E-2</v>
      </c>
      <c r="J29" s="76">
        <f>分析係数表!G32</f>
        <v>0.13989637305699482</v>
      </c>
      <c r="K29" s="78">
        <f t="shared" si="3"/>
        <v>3.6453193051854019E-3</v>
      </c>
      <c r="L29" s="79"/>
      <c r="M29" s="80"/>
      <c r="N29" s="81">
        <f>分析係数表!H32</f>
        <v>6.3083400707693279E-3</v>
      </c>
      <c r="O29" s="82">
        <f t="shared" si="4"/>
        <v>6.2875654509126008E-2</v>
      </c>
      <c r="P29" s="76">
        <f>分析係数表!C32</f>
        <v>0.51031613976705492</v>
      </c>
      <c r="Q29" s="82">
        <f t="shared" si="5"/>
        <v>3.2086461294424204E-2</v>
      </c>
      <c r="R29" s="83">
        <v>4.1775328278154319E-2</v>
      </c>
      <c r="S29" s="84">
        <f t="shared" si="6"/>
        <v>6.7832610718924047E-2</v>
      </c>
      <c r="T29" s="85">
        <f>分析係数表!F32</f>
        <v>0.48186528497409326</v>
      </c>
      <c r="U29" s="86">
        <f t="shared" si="7"/>
        <v>3.2686180294611067E-2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投入係数表!W30</f>
        <v>3.6701737215561538E-4</v>
      </c>
      <c r="E30" s="77">
        <f t="shared" si="0"/>
        <v>3.6701737215561539E-2</v>
      </c>
      <c r="F30" s="76">
        <f>分析係数表!C33</f>
        <v>0.64380825565912114</v>
      </c>
      <c r="G30" s="77">
        <f t="shared" si="1"/>
        <v>2.3628881416410123E-2</v>
      </c>
      <c r="H30" s="77">
        <v>3.1953775378861467E-2</v>
      </c>
      <c r="I30" s="77">
        <f t="shared" si="2"/>
        <v>3.1953775378861467E-2</v>
      </c>
      <c r="J30" s="76">
        <f>分析係数表!G33</f>
        <v>0.50735483870967746</v>
      </c>
      <c r="K30" s="78">
        <f t="shared" si="3"/>
        <v>1.6211902553507521E-2</v>
      </c>
      <c r="L30" s="79"/>
      <c r="M30" s="80"/>
      <c r="N30" s="81">
        <f>分析係数表!H33</f>
        <v>9.5549092283623302E-4</v>
      </c>
      <c r="O30" s="82">
        <f t="shared" si="4"/>
        <v>9.523443009870949E-3</v>
      </c>
      <c r="P30" s="76">
        <f>分析係数表!C33</f>
        <v>0.64380825565912114</v>
      </c>
      <c r="Q30" s="82">
        <f t="shared" si="5"/>
        <v>6.1312712320540658E-3</v>
      </c>
      <c r="R30" s="83">
        <v>1.8760813087579296E-2</v>
      </c>
      <c r="S30" s="84">
        <f t="shared" si="6"/>
        <v>5.0714588466440766E-2</v>
      </c>
      <c r="T30" s="85">
        <f>分析係数表!F33</f>
        <v>0.64387096774193553</v>
      </c>
      <c r="U30" s="86">
        <f t="shared" si="7"/>
        <v>3.2653651154521221E-2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投入係数表!W31</f>
        <v>4.0157817470026912E-2</v>
      </c>
      <c r="E31" s="77">
        <f t="shared" si="0"/>
        <v>4.0157817470026913</v>
      </c>
      <c r="F31" s="76">
        <f>分析係数表!C34</f>
        <v>0.4497281074016104</v>
      </c>
      <c r="G31" s="77">
        <f t="shared" si="1"/>
        <v>1.806009924817453</v>
      </c>
      <c r="H31" s="77">
        <v>2.0776577222406925</v>
      </c>
      <c r="I31" s="77">
        <f t="shared" si="2"/>
        <v>2.0776577222406925</v>
      </c>
      <c r="J31" s="76">
        <f>分析係数表!G34</f>
        <v>0.42484737951445389</v>
      </c>
      <c r="K31" s="78">
        <f t="shared" si="3"/>
        <v>0.88268743882192735</v>
      </c>
      <c r="L31" s="79"/>
      <c r="M31" s="80"/>
      <c r="N31" s="81">
        <f>分析係数表!H34</f>
        <v>0.15783450057224457</v>
      </c>
      <c r="O31" s="82">
        <f t="shared" si="4"/>
        <v>1.5731472013668144</v>
      </c>
      <c r="P31" s="76">
        <f>分析係数表!C34</f>
        <v>0.4497281074016104</v>
      </c>
      <c r="Q31" s="82">
        <f t="shared" si="5"/>
        <v>0.70748851353483755</v>
      </c>
      <c r="R31" s="83">
        <v>0.77351066484268227</v>
      </c>
      <c r="S31" s="84">
        <f t="shared" si="6"/>
        <v>2.8511683870833746</v>
      </c>
      <c r="T31" s="85">
        <f>分析係数表!F34</f>
        <v>0.69859228761453362</v>
      </c>
      <c r="U31" s="86">
        <f t="shared" si="7"/>
        <v>1.9918042459068148</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投入係数表!W32</f>
        <v>3.8230976266209935E-3</v>
      </c>
      <c r="E32" s="77">
        <f t="shared" si="0"/>
        <v>0.38230976266209937</v>
      </c>
      <c r="F32" s="76">
        <f>分析係数表!C35</f>
        <v>0.49909685188370889</v>
      </c>
      <c r="G32" s="77">
        <f t="shared" si="1"/>
        <v>0.19080959898906172</v>
      </c>
      <c r="H32" s="77">
        <v>0.26166027121497037</v>
      </c>
      <c r="I32" s="77">
        <f t="shared" si="2"/>
        <v>0.26166027121497037</v>
      </c>
      <c r="J32" s="76">
        <f>分析係数表!G35</f>
        <v>0.31379756038452217</v>
      </c>
      <c r="K32" s="78">
        <f t="shared" si="3"/>
        <v>8.2108354756810109E-2</v>
      </c>
      <c r="L32" s="79"/>
      <c r="M32" s="80"/>
      <c r="N32" s="81">
        <f>分析係数表!H35</f>
        <v>5.9221537395394742E-2</v>
      </c>
      <c r="O32" s="82">
        <f t="shared" si="4"/>
        <v>0.59026509081619916</v>
      </c>
      <c r="P32" s="76">
        <f>分析係数表!C35</f>
        <v>0.49909685188370889</v>
      </c>
      <c r="Q32" s="82">
        <f t="shared" si="5"/>
        <v>0.29459944860321652</v>
      </c>
      <c r="R32" s="83">
        <v>0.3882365208008467</v>
      </c>
      <c r="S32" s="84">
        <f t="shared" si="6"/>
        <v>0.64989679201581707</v>
      </c>
      <c r="T32" s="85">
        <f>分析係数表!F35</f>
        <v>0.64201470231844249</v>
      </c>
      <c r="U32" s="86">
        <f t="shared" si="7"/>
        <v>0.4172432954637455</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投入係数表!W33</f>
        <v>3.9760215316858333E-4</v>
      </c>
      <c r="E33" s="77">
        <f t="shared" si="0"/>
        <v>3.9760215316858333E-2</v>
      </c>
      <c r="F33" s="76">
        <f>分析係数表!C36</f>
        <v>0.87819146249052793</v>
      </c>
      <c r="G33" s="77">
        <f t="shared" si="1"/>
        <v>3.4917081638050108E-2</v>
      </c>
      <c r="H33" s="77">
        <v>0.12143228537470648</v>
      </c>
      <c r="I33" s="77">
        <f t="shared" si="2"/>
        <v>0.12143228537470648</v>
      </c>
      <c r="J33" s="76">
        <f>分析係数表!G36</f>
        <v>4.4874661895938493E-2</v>
      </c>
      <c r="K33" s="78">
        <f t="shared" si="3"/>
        <v>5.44923274944107E-3</v>
      </c>
      <c r="L33" s="79"/>
      <c r="M33" s="80"/>
      <c r="N33" s="81">
        <f>分析係数表!H36</f>
        <v>0.18774661640714413</v>
      </c>
      <c r="O33" s="82">
        <f t="shared" si="4"/>
        <v>1.8712832941857194</v>
      </c>
      <c r="P33" s="76">
        <f>分析係数表!C36</f>
        <v>0.87819146249052793</v>
      </c>
      <c r="Q33" s="82">
        <f t="shared" si="5"/>
        <v>1.6433450128550497</v>
      </c>
      <c r="R33" s="83">
        <v>1.7224904415433926</v>
      </c>
      <c r="S33" s="84">
        <f t="shared" si="6"/>
        <v>1.8439227269180991</v>
      </c>
      <c r="T33" s="85">
        <f>分析係数表!F36</f>
        <v>0.85371541754520475</v>
      </c>
      <c r="U33" s="86">
        <f t="shared" si="7"/>
        <v>1.5741852607319775</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投入係数表!W34</f>
        <v>1.4588940543185712E-2</v>
      </c>
      <c r="E34" s="77">
        <f t="shared" si="0"/>
        <v>1.4588940543185711</v>
      </c>
      <c r="F34" s="76">
        <f>分析係数表!C37</f>
        <v>0.51844868831853386</v>
      </c>
      <c r="G34" s="77">
        <f t="shared" si="1"/>
        <v>0.75636170885717102</v>
      </c>
      <c r="H34" s="77">
        <v>0.94943610107844034</v>
      </c>
      <c r="I34" s="77">
        <f t="shared" si="2"/>
        <v>0.94943610107844034</v>
      </c>
      <c r="J34" s="76">
        <f>分析係数表!G37</f>
        <v>0.40787398349003462</v>
      </c>
      <c r="K34" s="78">
        <f t="shared" si="3"/>
        <v>0.38725028461611061</v>
      </c>
      <c r="L34" s="79"/>
      <c r="M34" s="80"/>
      <c r="N34" s="81">
        <f>分析係数表!H37</f>
        <v>4.7856445363769047E-2</v>
      </c>
      <c r="O34" s="82">
        <f t="shared" si="4"/>
        <v>0.47698844560867931</v>
      </c>
      <c r="P34" s="76">
        <f>分析係数表!C37</f>
        <v>0.51844868831853386</v>
      </c>
      <c r="Q34" s="82">
        <f t="shared" si="5"/>
        <v>0.24729403396891611</v>
      </c>
      <c r="R34" s="83">
        <v>0.29867253141713201</v>
      </c>
      <c r="S34" s="84">
        <f t="shared" si="6"/>
        <v>1.2481086324955724</v>
      </c>
      <c r="T34" s="85">
        <f>分析係数表!F37</f>
        <v>0.62993916303078723</v>
      </c>
      <c r="U34" s="86">
        <f t="shared" si="7"/>
        <v>0.78623250732576122</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投入係数表!W35</f>
        <v>2.1715194519207242E-3</v>
      </c>
      <c r="E35" s="77">
        <f t="shared" si="0"/>
        <v>0.21715194519207243</v>
      </c>
      <c r="F35" s="76">
        <f>分析係数表!C38</f>
        <v>4.0466683025854988E-2</v>
      </c>
      <c r="G35" s="77">
        <f t="shared" si="1"/>
        <v>8.7874189345354299E-3</v>
      </c>
      <c r="H35" s="77">
        <v>1.6521973592919858E-2</v>
      </c>
      <c r="I35" s="77">
        <f t="shared" si="2"/>
        <v>1.6521973592919858E-2</v>
      </c>
      <c r="J35" s="76">
        <f>分析係数表!G38</f>
        <v>0.23169218038891187</v>
      </c>
      <c r="K35" s="78">
        <f t="shared" si="3"/>
        <v>3.8280120860716259E-3</v>
      </c>
      <c r="L35" s="79"/>
      <c r="M35" s="80"/>
      <c r="N35" s="81">
        <f>分析係数表!H38</f>
        <v>4.3698484864393788E-2</v>
      </c>
      <c r="O35" s="82">
        <f t="shared" si="4"/>
        <v>0.43554577053275734</v>
      </c>
      <c r="P35" s="76">
        <f>分析係数表!C38</f>
        <v>4.0466683025854988E-2</v>
      </c>
      <c r="Q35" s="82">
        <f t="shared" si="5"/>
        <v>1.7625092639400864E-2</v>
      </c>
      <c r="R35" s="83">
        <v>2.190405682737899E-2</v>
      </c>
      <c r="S35" s="84">
        <f t="shared" si="6"/>
        <v>3.8426030420298851E-2</v>
      </c>
      <c r="T35" s="85">
        <f>分析係数表!F38</f>
        <v>0.47745138601572196</v>
      </c>
      <c r="U35" s="86">
        <f t="shared" si="7"/>
        <v>1.8346561483253983E-2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投入係数表!W36</f>
        <v>0</v>
      </c>
      <c r="E36" s="77">
        <f t="shared" si="0"/>
        <v>0</v>
      </c>
      <c r="F36" s="76">
        <f>分析係数表!C39</f>
        <v>1</v>
      </c>
      <c r="G36" s="77">
        <f t="shared" si="1"/>
        <v>0</v>
      </c>
      <c r="H36" s="77">
        <v>1.0153879827885834E-2</v>
      </c>
      <c r="I36" s="77">
        <f t="shared" si="2"/>
        <v>1.0153879827885834E-2</v>
      </c>
      <c r="J36" s="76">
        <f>分析係数表!G39</f>
        <v>0.35155763393872286</v>
      </c>
      <c r="K36" s="78">
        <f t="shared" si="3"/>
        <v>3.56967396758967E-3</v>
      </c>
      <c r="L36" s="79"/>
      <c r="M36" s="80"/>
      <c r="N36" s="81">
        <f>分析係数表!H39</f>
        <v>3.8093638110437951E-3</v>
      </c>
      <c r="O36" s="82">
        <f t="shared" si="4"/>
        <v>3.7968188175617368E-2</v>
      </c>
      <c r="P36" s="76">
        <f>分析係数表!C39</f>
        <v>1</v>
      </c>
      <c r="Q36" s="82">
        <f t="shared" si="5"/>
        <v>3.7968188175617368E-2</v>
      </c>
      <c r="R36" s="83">
        <v>4.7347726067203347E-2</v>
      </c>
      <c r="S36" s="84">
        <f t="shared" si="6"/>
        <v>5.7501605895089181E-2</v>
      </c>
      <c r="T36" s="85">
        <f>分析係数表!F39</f>
        <v>0.70231445322154884</v>
      </c>
      <c r="U36" s="86">
        <f t="shared" si="7"/>
        <v>4.038420890357055E-2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投入係数表!W37</f>
        <v>6.1169562025935892E-5</v>
      </c>
      <c r="E37" s="77">
        <f t="shared" si="0"/>
        <v>6.1169562025935893E-3</v>
      </c>
      <c r="F37" s="76">
        <f>分析係数表!C40</f>
        <v>0.93645125291670894</v>
      </c>
      <c r="G37" s="77">
        <f t="shared" si="1"/>
        <v>5.7282312999554011E-3</v>
      </c>
      <c r="H37" s="77">
        <v>8.5386697727870449E-3</v>
      </c>
      <c r="I37" s="77">
        <f t="shared" si="2"/>
        <v>8.5386697727870449E-3</v>
      </c>
      <c r="J37" s="76">
        <f>分析係数表!G40</f>
        <v>0.5322000781555295</v>
      </c>
      <c r="K37" s="78">
        <f t="shared" si="3"/>
        <v>4.5442807204215223E-3</v>
      </c>
      <c r="L37" s="79"/>
      <c r="M37" s="80"/>
      <c r="N37" s="81">
        <f>分析係数表!H40</f>
        <v>3.4185575237035248E-2</v>
      </c>
      <c r="O37" s="82">
        <f t="shared" si="4"/>
        <v>0.34072995331360262</v>
      </c>
      <c r="P37" s="76">
        <f>分析係数表!C40</f>
        <v>0.93645125291670894</v>
      </c>
      <c r="Q37" s="82">
        <f t="shared" si="5"/>
        <v>0.31907699168677489</v>
      </c>
      <c r="R37" s="83">
        <v>0.31961910463273602</v>
      </c>
      <c r="S37" s="84">
        <f t="shared" si="6"/>
        <v>0.32815777440552307</v>
      </c>
      <c r="T37" s="85">
        <f>分析係数表!F40</f>
        <v>0.72698319656115673</v>
      </c>
      <c r="U37" s="86">
        <f t="shared" si="7"/>
        <v>0.2385651878137221</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投入係数表!W38</f>
        <v>0</v>
      </c>
      <c r="E38" s="77">
        <f t="shared" si="0"/>
        <v>0</v>
      </c>
      <c r="F38" s="76">
        <f>分析係数表!C41</f>
        <v>0.75829086289227354</v>
      </c>
      <c r="G38" s="77">
        <f t="shared" si="1"/>
        <v>0</v>
      </c>
      <c r="H38" s="77">
        <v>1.7339525867438883E-3</v>
      </c>
      <c r="I38" s="77">
        <f t="shared" si="2"/>
        <v>1.7339525867438883E-3</v>
      </c>
      <c r="J38" s="76">
        <f>分析係数表!G41</f>
        <v>0.44682169065091015</v>
      </c>
      <c r="K38" s="78">
        <f t="shared" si="3"/>
        <v>7.7476762631742305E-4</v>
      </c>
      <c r="L38" s="79"/>
      <c r="M38" s="80"/>
      <c r="N38" s="81">
        <f>分析係数表!H41</f>
        <v>5.4536481903421918E-2</v>
      </c>
      <c r="O38" s="82">
        <f t="shared" si="4"/>
        <v>0.54356882410186491</v>
      </c>
      <c r="P38" s="76">
        <f>分析係数表!C41</f>
        <v>0.75829086289227354</v>
      </c>
      <c r="Q38" s="82">
        <f t="shared" si="5"/>
        <v>0.41218327266954158</v>
      </c>
      <c r="R38" s="83">
        <v>0.41937838238502961</v>
      </c>
      <c r="S38" s="84">
        <f t="shared" si="6"/>
        <v>0.42111233497177353</v>
      </c>
      <c r="T38" s="85">
        <f>分析係数表!F41</f>
        <v>0.55047809650878365</v>
      </c>
      <c r="U38" s="86">
        <f t="shared" si="7"/>
        <v>0.23181311657163117</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投入係数表!W39</f>
        <v>1.5292390506483974E-4</v>
      </c>
      <c r="E39" s="77">
        <f>$C$25*D39</f>
        <v>1.5292390506483974E-2</v>
      </c>
      <c r="F39" s="76">
        <f>分析係数表!C42</f>
        <v>0.17334729285073291</v>
      </c>
      <c r="G39" s="77">
        <f>E39*F39</f>
        <v>2.6508944955152451E-3</v>
      </c>
      <c r="H39" s="77">
        <v>4.2678834901605659E-3</v>
      </c>
      <c r="I39" s="77">
        <f>C39+H39</f>
        <v>4.2678834901605659E-3</v>
      </c>
      <c r="J39" s="76">
        <f>分析係数表!G42</f>
        <v>0.48544520547945208</v>
      </c>
      <c r="K39" s="78">
        <f>I39*J39</f>
        <v>2.0718235778433569E-3</v>
      </c>
      <c r="L39" s="79"/>
      <c r="M39" s="80"/>
      <c r="N39" s="81">
        <f>分析係数表!H42</f>
        <v>1.188798706412289E-2</v>
      </c>
      <c r="O39" s="82">
        <f t="shared" si="4"/>
        <v>0.1184883755579768</v>
      </c>
      <c r="P39" s="76">
        <f>分析係数表!C42</f>
        <v>0.17334729285073291</v>
      </c>
      <c r="Q39" s="82">
        <f>O39*P39</f>
        <v>2.0539639137256229E-2</v>
      </c>
      <c r="R39" s="83">
        <v>2.1584137124182796E-2</v>
      </c>
      <c r="S39" s="84">
        <f>I39+R39</f>
        <v>2.5852020614343361E-2</v>
      </c>
      <c r="T39" s="85">
        <f>分析係数表!F42</f>
        <v>0.55565068493150682</v>
      </c>
      <c r="U39" s="86">
        <f>S39*T39</f>
        <v>1.4364692961223322E-2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投入係数表!W40</f>
        <v>2.3427942255933448E-2</v>
      </c>
      <c r="E40" s="77">
        <f>$C$25*D40</f>
        <v>2.3427942255933449</v>
      </c>
      <c r="F40" s="76">
        <f>分析係数表!C43</f>
        <v>0.30653454239506406</v>
      </c>
      <c r="G40" s="77">
        <f>E40*F40</f>
        <v>0.71814735586805445</v>
      </c>
      <c r="H40" s="77">
        <v>0.94544260205568897</v>
      </c>
      <c r="I40" s="77">
        <f>C40+H40</f>
        <v>0.94544260205568897</v>
      </c>
      <c r="J40" s="76">
        <f>分析係数表!G43</f>
        <v>0.32328917028178372</v>
      </c>
      <c r="K40" s="78">
        <f>I40*J40</f>
        <v>0.3056513543676343</v>
      </c>
      <c r="L40" s="79"/>
      <c r="M40" s="80"/>
      <c r="N40" s="81">
        <f>分析係数表!H43</f>
        <v>3.3255284074801286E-2</v>
      </c>
      <c r="O40" s="82">
        <f t="shared" si="4"/>
        <v>0.33145767803146448</v>
      </c>
      <c r="P40" s="76">
        <f>分析係数表!C43</f>
        <v>0.30653454239506406</v>
      </c>
      <c r="Q40" s="82">
        <f>O40*P40</f>
        <v>0.10160322765870544</v>
      </c>
      <c r="R40" s="83">
        <v>0.19190187713221868</v>
      </c>
      <c r="S40" s="84">
        <f>I40+R40</f>
        <v>1.1373444791879077</v>
      </c>
      <c r="T40" s="85">
        <f>分析係数表!F43</f>
        <v>0.5899871028256537</v>
      </c>
      <c r="U40" s="86">
        <f>S40*T40</f>
        <v>0.67101857419082567</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投入係数表!W41</f>
        <v>9.1754343038903845E-5</v>
      </c>
      <c r="E41" s="77">
        <f>$C$25*D41</f>
        <v>9.1754343038903848E-3</v>
      </c>
      <c r="F41" s="76">
        <f>分析係数表!C44</f>
        <v>0.56999532308435041</v>
      </c>
      <c r="G41" s="77">
        <f>E41*F41</f>
        <v>5.2299546404852319E-3</v>
      </c>
      <c r="H41" s="77">
        <v>7.9887006620380369E-3</v>
      </c>
      <c r="I41" s="77">
        <f>C41+H41</f>
        <v>7.9887006620380369E-3</v>
      </c>
      <c r="J41" s="76">
        <f>分析係数表!G44</f>
        <v>0.26801390783179974</v>
      </c>
      <c r="K41" s="78">
        <f>I41*J41</f>
        <v>2.1410828829313E-3</v>
      </c>
      <c r="L41" s="79"/>
      <c r="M41" s="80"/>
      <c r="N41" s="81">
        <f>分析係数表!H44</f>
        <v>0.11320362456556662</v>
      </c>
      <c r="O41" s="82">
        <f t="shared" si="4"/>
        <v>1.1283082249079412</v>
      </c>
      <c r="P41" s="76">
        <f>分析係数表!C44</f>
        <v>0.56999532308435041</v>
      </c>
      <c r="Q41" s="82">
        <f>O41*P41</f>
        <v>0.64313041119513192</v>
      </c>
      <c r="R41" s="83">
        <v>0.65379472595529242</v>
      </c>
      <c r="S41" s="84">
        <f>I41+R41</f>
        <v>0.66178342661733047</v>
      </c>
      <c r="T41" s="85">
        <f>分析係数表!F44</f>
        <v>0.48400791440152141</v>
      </c>
      <c r="U41" s="86">
        <f>S41*T41</f>
        <v>0.3203084161025464</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投入係数表!W42</f>
        <v>1.1928064595057499E-3</v>
      </c>
      <c r="E42" s="77">
        <f>$C$25*D42</f>
        <v>0.11928064595057498</v>
      </c>
      <c r="F42" s="76">
        <f>分析係数表!C45</f>
        <v>1</v>
      </c>
      <c r="G42" s="77">
        <f>E42*F42</f>
        <v>0.11928064595057498</v>
      </c>
      <c r="H42" s="77">
        <v>0.14524304060572171</v>
      </c>
      <c r="I42" s="77">
        <f>C42+H42</f>
        <v>0.14524304060572171</v>
      </c>
      <c r="J42" s="76">
        <f>分析係数表!G45</f>
        <v>0</v>
      </c>
      <c r="K42" s="78">
        <f>I42*J42</f>
        <v>0</v>
      </c>
      <c r="L42" s="79"/>
      <c r="M42" s="80"/>
      <c r="N42" s="81">
        <f>分析係数表!H45</f>
        <v>0</v>
      </c>
      <c r="O42" s="82">
        <f t="shared" si="4"/>
        <v>0</v>
      </c>
      <c r="P42" s="76">
        <f>分析係数表!C45</f>
        <v>1</v>
      </c>
      <c r="Q42" s="82">
        <f>O42*P42</f>
        <v>0</v>
      </c>
      <c r="R42" s="83">
        <v>1.2484664180949932E-2</v>
      </c>
      <c r="S42" s="84">
        <f>I42+R42</f>
        <v>0.15772770478667164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1.9880107658429166E-3</v>
      </c>
      <c r="E43" s="77">
        <f>$C$25*D43</f>
        <v>0.19880107658429166</v>
      </c>
      <c r="F43" s="76">
        <f>分析係数表!C46</f>
        <v>0.19592142404516388</v>
      </c>
      <c r="G43" s="77">
        <f>E43*F43</f>
        <v>3.8949390026106111E-2</v>
      </c>
      <c r="H43" s="77">
        <v>5.3582935500406811E-2</v>
      </c>
      <c r="I43" s="77">
        <f>C43+H43</f>
        <v>5.3582935500406811E-2</v>
      </c>
      <c r="J43" s="76">
        <f>分析係数表!G46</f>
        <v>9.3869169844529188E-3</v>
      </c>
      <c r="K43" s="78">
        <f>I43*J43</f>
        <v>5.0297856732561396E-4</v>
      </c>
      <c r="L43" s="79"/>
      <c r="M43" s="80"/>
      <c r="N43" s="81">
        <f>分析係数表!H46</f>
        <v>2.2224088871155723E-2</v>
      </c>
      <c r="O43" s="82">
        <f t="shared" si="4"/>
        <v>0.22150900521640496</v>
      </c>
      <c r="P43" s="76">
        <f>分析係数表!C46</f>
        <v>0.19592142404516388</v>
      </c>
      <c r="Q43" s="82">
        <f>O43*P43</f>
        <v>4.3398359740825697E-2</v>
      </c>
      <c r="R43" s="83">
        <v>4.9496663579592225E-2</v>
      </c>
      <c r="S43" s="84">
        <f>I43+R43</f>
        <v>0.10307959907999903</v>
      </c>
      <c r="T43" s="85">
        <f>分析係数表!F46</f>
        <v>0.31358169551188031</v>
      </c>
      <c r="U43" s="86">
        <f>S43*T43</f>
        <v>3.2323875452190953E-2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投入係数表!W44</f>
        <v>0.77978957670663074</v>
      </c>
      <c r="E44" s="91">
        <f>SUM(E5:E43)</f>
        <v>77.978957670663092</v>
      </c>
      <c r="F44" s="92">
        <f>分析係数表!C47</f>
        <v>0.45265703952364433</v>
      </c>
      <c r="G44" s="91">
        <f>SUM(G5:G43)</f>
        <v>15.089126523863813</v>
      </c>
      <c r="H44" s="91">
        <f>SUM(H5:H43)</f>
        <v>17.66400377691852</v>
      </c>
      <c r="I44" s="91">
        <f>SUM(I5:I43)</f>
        <v>117.66400377691852</v>
      </c>
      <c r="J44" s="92">
        <f>分析係数表!G47</f>
        <v>0.23980744030503759</v>
      </c>
      <c r="K44" s="93">
        <f>SUM(K5:K43)</f>
        <v>15.887993638117607</v>
      </c>
      <c r="L44" s="94">
        <f>最終需要_まとめ!$L$33</f>
        <v>0.62733333333333341</v>
      </c>
      <c r="M44" s="91">
        <f>K44*L44</f>
        <v>9.9670680089791137</v>
      </c>
      <c r="N44" s="95">
        <f>分析係数表!H47</f>
        <v>1</v>
      </c>
      <c r="O44" s="96">
        <f>SUM(O5:O43)</f>
        <v>9.9670680089791137</v>
      </c>
      <c r="P44" s="92">
        <f>分析係数表!C47</f>
        <v>0.45265703952364433</v>
      </c>
      <c r="Q44" s="96">
        <f>SUM(Q5:Q43)</f>
        <v>4.8578133792564326</v>
      </c>
      <c r="R44" s="91">
        <f>SUM(R5:R43)</f>
        <v>5.4117634841812317</v>
      </c>
      <c r="S44" s="97">
        <f>SUM(S5:S43)</f>
        <v>123.07576726109974</v>
      </c>
      <c r="T44" s="98">
        <f>分析係数表!F47</f>
        <v>0.49576236686958514</v>
      </c>
      <c r="U44" s="99">
        <f>SUM(U5:U43)</f>
        <v>31.135384085848958</v>
      </c>
      <c r="V44" s="100">
        <f>分析係数表!D47</f>
        <v>6.8132090397126518E-2</v>
      </c>
      <c r="W44" s="164">
        <f>SUM(W5:W43)</f>
        <v>2</v>
      </c>
      <c r="X44" s="92">
        <f>分析係数表!E47</f>
        <v>5.7986453629434859E-2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1.6124697661918839E-3</v>
      </c>
      <c r="E5" s="77">
        <f t="shared" ref="E5:E38" si="0">$C$26*D5</f>
        <v>0.16124697661918838</v>
      </c>
      <c r="F5" s="76">
        <f>分析係数表!C8</f>
        <v>1.4618360363041205E-2</v>
      </c>
      <c r="G5" s="77">
        <f t="shared" ref="G5:G38" si="1">E5*F5</f>
        <v>2.3571664116701753E-3</v>
      </c>
      <c r="H5" s="77">
        <f t="array" ref="H5:H43">MMULT(逆行列係数!C5:AO43,'22'!G5:G43)</f>
        <v>2.4905581641836098E-3</v>
      </c>
      <c r="I5" s="77">
        <f t="shared" ref="I5:I38" si="2">C5+H5</f>
        <v>2.4905581641836098E-3</v>
      </c>
      <c r="J5" s="76">
        <f>分析係数表!G8</f>
        <v>0.12073170731707317</v>
      </c>
      <c r="K5" s="78">
        <f t="shared" ref="K5:K38" si="3">I5*J5</f>
        <v>3.0068933933436262E-4</v>
      </c>
      <c r="L5" s="79" t="s">
        <v>184</v>
      </c>
      <c r="M5" s="80" t="s">
        <v>184</v>
      </c>
      <c r="N5" s="81">
        <f>分析係数表!H8</f>
        <v>1.0812797278425854E-2</v>
      </c>
      <c r="O5" s="82">
        <f t="shared" ref="O5:O43" si="4">$M$44*N5</f>
        <v>0.21317468542222356</v>
      </c>
      <c r="P5" s="76">
        <f>分析係数表!C8</f>
        <v>1.4618360363041205E-2</v>
      </c>
      <c r="Q5" s="82">
        <f t="shared" ref="Q5:Q38" si="5">O5*P5</f>
        <v>3.116264371780011E-3</v>
      </c>
      <c r="R5" s="83">
        <f t="array" ref="R5:R43">MMULT(逆行列係数!C5:AO43,'22'!Q5:Q43)</f>
        <v>4.4111137139412364E-3</v>
      </c>
      <c r="S5" s="84">
        <f t="shared" ref="S5:S38" si="6">I5+R5</f>
        <v>6.9016718781248461E-3</v>
      </c>
      <c r="T5" s="85">
        <f>分析係数表!F8</f>
        <v>0.45487804878048782</v>
      </c>
      <c r="U5" s="86">
        <f t="shared" ref="U5:U38" si="7">S5*T5</f>
        <v>3.1394190372445946E-3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投入係数表!X6</f>
        <v>1.3437248051599031E-4</v>
      </c>
      <c r="E6" s="77">
        <f t="shared" si="0"/>
        <v>1.3437248051599031E-2</v>
      </c>
      <c r="F6" s="76">
        <f>分析係数表!C9</f>
        <v>8.6715867158671633E-2</v>
      </c>
      <c r="G6" s="77">
        <f t="shared" si="1"/>
        <v>1.1652226170205807E-3</v>
      </c>
      <c r="H6" s="77">
        <v>2.0156485841287988E-3</v>
      </c>
      <c r="I6" s="77">
        <f t="shared" si="2"/>
        <v>2.0156485841287988E-3</v>
      </c>
      <c r="J6" s="76">
        <f>分析係数表!G9</f>
        <v>0.23529411764705882</v>
      </c>
      <c r="K6" s="78">
        <f t="shared" si="3"/>
        <v>4.7427025508912913E-4</v>
      </c>
      <c r="L6" s="79"/>
      <c r="M6" s="80"/>
      <c r="N6" s="81">
        <f>分析係数表!H9</f>
        <v>5.7539453375192939E-4</v>
      </c>
      <c r="O6" s="82">
        <f t="shared" si="4"/>
        <v>1.1343923830974803E-2</v>
      </c>
      <c r="P6" s="76">
        <f>分析係数表!C9</f>
        <v>8.6715867158671633E-2</v>
      </c>
      <c r="Q6" s="82">
        <f t="shared" si="5"/>
        <v>9.836981919849005E-4</v>
      </c>
      <c r="R6" s="83">
        <v>1.1675688983821492E-3</v>
      </c>
      <c r="S6" s="84">
        <f t="shared" si="6"/>
        <v>3.1832174825109482E-3</v>
      </c>
      <c r="T6" s="85">
        <f>分析係数表!F9</f>
        <v>0.68627450980392157</v>
      </c>
      <c r="U6" s="86">
        <f t="shared" si="7"/>
        <v>2.1845610174094743E-3</v>
      </c>
      <c r="V6" s="87">
        <f>分析係数表!D9</f>
        <v>9.8039215686274508E-2</v>
      </c>
      <c r="W6" s="88">
        <f t="shared" si="8"/>
        <v>0</v>
      </c>
      <c r="X6" s="76">
        <f>分析係数表!E9</f>
        <v>0</v>
      </c>
      <c r="Y6" s="89">
        <f t="shared" si="9"/>
        <v>0</v>
      </c>
    </row>
    <row r="7" spans="1:25" x14ac:dyDescent="0.2">
      <c r="A7" s="6" t="s">
        <v>221</v>
      </c>
      <c r="B7" s="5" t="s">
        <v>267</v>
      </c>
      <c r="C7" s="90"/>
      <c r="D7" s="76">
        <f>投入係数表!X7</f>
        <v>5.9123891427035743E-3</v>
      </c>
      <c r="E7" s="77">
        <f t="shared" si="0"/>
        <v>0.59123891427035746</v>
      </c>
      <c r="F7" s="76">
        <f>分析係数表!C10</f>
        <v>5.1169590643275198E-3</v>
      </c>
      <c r="G7" s="77">
        <f t="shared" si="1"/>
        <v>3.0253453215588668E-3</v>
      </c>
      <c r="H7" s="77">
        <v>3.0560189417926991E-3</v>
      </c>
      <c r="I7" s="77">
        <f t="shared" si="2"/>
        <v>3.0560189417926991E-3</v>
      </c>
      <c r="J7" s="76">
        <f>分析係数表!G10</f>
        <v>0.19230769230769232</v>
      </c>
      <c r="K7" s="78">
        <f t="shared" si="3"/>
        <v>5.8769595034474989E-4</v>
      </c>
      <c r="L7" s="79"/>
      <c r="M7" s="80"/>
      <c r="N7" s="81">
        <f>分析係数表!H10</f>
        <v>1.0751897856970359E-3</v>
      </c>
      <c r="O7" s="82">
        <f t="shared" si="4"/>
        <v>2.119740511481423E-2</v>
      </c>
      <c r="P7" s="76">
        <f>分析係数表!C10</f>
        <v>5.1169590643275198E-3</v>
      </c>
      <c r="Q7" s="82">
        <f t="shared" si="5"/>
        <v>1.0846625424247121E-4</v>
      </c>
      <c r="R7" s="83">
        <v>1.8937739448962707E-4</v>
      </c>
      <c r="S7" s="84">
        <f t="shared" si="6"/>
        <v>3.245396336282326E-3</v>
      </c>
      <c r="T7" s="85">
        <f>分析係数表!F10</f>
        <v>0.57692307692307687</v>
      </c>
      <c r="U7" s="86">
        <f t="shared" si="7"/>
        <v>1.8723440401628801E-3</v>
      </c>
      <c r="V7" s="87">
        <f>分析係数表!D10</f>
        <v>0</v>
      </c>
      <c r="W7" s="88">
        <f t="shared" si="8"/>
        <v>0</v>
      </c>
      <c r="X7" s="76">
        <f>分析係数表!E10</f>
        <v>0</v>
      </c>
      <c r="Y7" s="89">
        <f t="shared" si="9"/>
        <v>0</v>
      </c>
    </row>
    <row r="8" spans="1:25" x14ac:dyDescent="0.2">
      <c r="A8" s="6" t="s">
        <v>222</v>
      </c>
      <c r="B8" s="5" t="s">
        <v>27</v>
      </c>
      <c r="C8" s="90"/>
      <c r="D8" s="76">
        <f>投入係数表!X8</f>
        <v>5.3748992206396125E-4</v>
      </c>
      <c r="E8" s="77">
        <f t="shared" si="0"/>
        <v>5.3748992206396125E-2</v>
      </c>
      <c r="F8" s="76">
        <f>分析係数表!C11</f>
        <v>1.5386032798968108E-2</v>
      </c>
      <c r="G8" s="77">
        <f t="shared" si="1"/>
        <v>8.2698375699909198E-4</v>
      </c>
      <c r="H8" s="77">
        <v>2.3150674711615374E-3</v>
      </c>
      <c r="I8" s="77">
        <f t="shared" si="2"/>
        <v>2.3150674711615374E-3</v>
      </c>
      <c r="J8" s="76">
        <f>分析係数表!G11</f>
        <v>0.34285714285714286</v>
      </c>
      <c r="K8" s="78">
        <f t="shared" si="3"/>
        <v>7.9373741868395565E-4</v>
      </c>
      <c r="L8" s="79"/>
      <c r="M8" s="80"/>
      <c r="N8" s="81">
        <f>分析係数表!H11</f>
        <v>-2.0999800501895233E-5</v>
      </c>
      <c r="O8" s="82">
        <f t="shared" si="4"/>
        <v>-4.1401181864871549E-4</v>
      </c>
      <c r="P8" s="76">
        <f>分析係数表!C11</f>
        <v>1.5386032798968108E-2</v>
      </c>
      <c r="Q8" s="82">
        <f t="shared" si="5"/>
        <v>-6.3699994208895726E-6</v>
      </c>
      <c r="R8" s="83">
        <v>3.4008926985233673E-4</v>
      </c>
      <c r="S8" s="84">
        <f t="shared" si="6"/>
        <v>2.6551567410138741E-3</v>
      </c>
      <c r="T8" s="85">
        <f>分析係数表!F11</f>
        <v>0.5591836734693878</v>
      </c>
      <c r="U8" s="86">
        <f t="shared" si="7"/>
        <v>1.484720300077146E-3</v>
      </c>
      <c r="V8" s="87">
        <f>分析係数表!D11</f>
        <v>0</v>
      </c>
      <c r="W8" s="88">
        <f t="shared" si="8"/>
        <v>0</v>
      </c>
      <c r="X8" s="76">
        <f>分析係数表!E11</f>
        <v>0</v>
      </c>
      <c r="Y8" s="89">
        <f t="shared" si="9"/>
        <v>0</v>
      </c>
    </row>
    <row r="9" spans="1:25" x14ac:dyDescent="0.2">
      <c r="A9" s="6" t="s">
        <v>223</v>
      </c>
      <c r="B9" s="5" t="s">
        <v>191</v>
      </c>
      <c r="C9" s="90"/>
      <c r="D9" s="76">
        <f>投入係数表!X9</f>
        <v>1.4780972856758936E-3</v>
      </c>
      <c r="E9" s="77">
        <f t="shared" si="0"/>
        <v>0.14780972856758937</v>
      </c>
      <c r="F9" s="76">
        <f>分析係数表!C12</f>
        <v>0.16460779895554434</v>
      </c>
      <c r="G9" s="77">
        <f t="shared" si="1"/>
        <v>2.4330634083727327E-2</v>
      </c>
      <c r="H9" s="77">
        <v>2.6935321652731745E-2</v>
      </c>
      <c r="I9" s="77">
        <f t="shared" si="2"/>
        <v>2.6935321652731745E-2</v>
      </c>
      <c r="J9" s="76">
        <f>分析係数表!G12</f>
        <v>0.13343519440833349</v>
      </c>
      <c r="K9" s="78">
        <f t="shared" si="3"/>
        <v>3.5941198811832546E-3</v>
      </c>
      <c r="L9" s="79"/>
      <c r="M9" s="80"/>
      <c r="N9" s="81">
        <f>分析係数表!H12</f>
        <v>9.0250842616995133E-2</v>
      </c>
      <c r="O9" s="82">
        <f t="shared" si="4"/>
        <v>1.7792985930065843</v>
      </c>
      <c r="P9" s="76">
        <f>分析係数表!C12</f>
        <v>0.16460779895554434</v>
      </c>
      <c r="Q9" s="82">
        <f t="shared" si="5"/>
        <v>0.29288642507951074</v>
      </c>
      <c r="R9" s="83">
        <v>0.34021718125772088</v>
      </c>
      <c r="S9" s="84">
        <f t="shared" si="6"/>
        <v>0.36715250291045265</v>
      </c>
      <c r="T9" s="85">
        <f>分析係数表!F12</f>
        <v>0.36075703601154802</v>
      </c>
      <c r="U9" s="86">
        <f t="shared" si="7"/>
        <v>0.13245284871419616</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投入係数表!X10</f>
        <v>4.29991937651169E-3</v>
      </c>
      <c r="E10" s="77">
        <f t="shared" si="0"/>
        <v>0.429991937651169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0.28202485086350493</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投入係数表!X11</f>
        <v>8.9223327062617583E-2</v>
      </c>
      <c r="E11" s="77">
        <f t="shared" si="0"/>
        <v>8.9223327062617575</v>
      </c>
      <c r="F11" s="76">
        <f>分析係数表!C14</f>
        <v>0.17268980347649487</v>
      </c>
      <c r="G11" s="77">
        <f t="shared" si="1"/>
        <v>1.5407958815962455</v>
      </c>
      <c r="H11" s="77">
        <v>1.6821010138797647</v>
      </c>
      <c r="I11" s="77">
        <f t="shared" si="2"/>
        <v>1.6821010138797647</v>
      </c>
      <c r="J11" s="76">
        <f>分析係数表!G14</f>
        <v>0.183307408127552</v>
      </c>
      <c r="K11" s="78">
        <f t="shared" si="3"/>
        <v>0.30834157706302706</v>
      </c>
      <c r="L11" s="79"/>
      <c r="M11" s="80"/>
      <c r="N11" s="81">
        <f>分析係数表!H14</f>
        <v>1.1717888680057539E-3</v>
      </c>
      <c r="O11" s="82">
        <f t="shared" si="4"/>
        <v>2.310185948059832E-2</v>
      </c>
      <c r="P11" s="76">
        <f>分析係数表!C14</f>
        <v>0.17268980347649487</v>
      </c>
      <c r="Q11" s="82">
        <f t="shared" si="5"/>
        <v>3.9894555736461239E-3</v>
      </c>
      <c r="R11" s="83">
        <v>1.8482059627430394E-2</v>
      </c>
      <c r="S11" s="84">
        <f t="shared" si="6"/>
        <v>1.7005830735071952</v>
      </c>
      <c r="T11" s="85">
        <f>分析係数表!F14</f>
        <v>0.31324129885280966</v>
      </c>
      <c r="U11" s="86">
        <f t="shared" si="7"/>
        <v>0.53269285075249695</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投入係数表!X12</f>
        <v>3.6683687180865357E-2</v>
      </c>
      <c r="E12" s="77">
        <f t="shared" si="0"/>
        <v>3.6683687180865356</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0.16278944709267493</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投入係数表!X13</f>
        <v>2.149959688255845E-3</v>
      </c>
      <c r="E13" s="77">
        <f t="shared" si="0"/>
        <v>0.2149959688255845</v>
      </c>
      <c r="F13" s="76">
        <f>分析係数表!C16</f>
        <v>4.378703578052201E-2</v>
      </c>
      <c r="G13" s="77">
        <f t="shared" si="1"/>
        <v>9.414036179633864E-3</v>
      </c>
      <c r="H13" s="77">
        <v>2.6930018047290741E-2</v>
      </c>
      <c r="I13" s="77">
        <f t="shared" si="2"/>
        <v>2.6930018047290741E-2</v>
      </c>
      <c r="J13" s="76">
        <f>分析係数表!G16</f>
        <v>3.3270852858481727E-2</v>
      </c>
      <c r="K13" s="78">
        <f t="shared" si="3"/>
        <v>8.9598466792766766E-4</v>
      </c>
      <c r="L13" s="79"/>
      <c r="M13" s="80"/>
      <c r="N13" s="81">
        <f>分析係数表!H16</f>
        <v>1.6795640441415807E-2</v>
      </c>
      <c r="O13" s="82">
        <f t="shared" si="4"/>
        <v>0.33112665255524265</v>
      </c>
      <c r="P13" s="76">
        <f>分析係数表!C16</f>
        <v>4.378703578052201E-2</v>
      </c>
      <c r="Q13" s="82">
        <f t="shared" si="5"/>
        <v>1.4499054583320891E-2</v>
      </c>
      <c r="R13" s="83">
        <v>1.7531671519318958E-2</v>
      </c>
      <c r="S13" s="84">
        <f t="shared" si="6"/>
        <v>4.4461689566609702E-2</v>
      </c>
      <c r="T13" s="85">
        <f>分析係数表!F16</f>
        <v>0.28912839737582008</v>
      </c>
      <c r="U13" s="86">
        <f t="shared" si="7"/>
        <v>1.2855137049015083E-2</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投入係数表!X14</f>
        <v>6.0064498790647673E-2</v>
      </c>
      <c r="E14" s="77">
        <f t="shared" si="0"/>
        <v>6.0064498790647676</v>
      </c>
      <c r="F14" s="76">
        <f>分析係数表!C17</f>
        <v>0.16391620825693176</v>
      </c>
      <c r="G14" s="77">
        <f t="shared" si="1"/>
        <v>0.98455448926160305</v>
      </c>
      <c r="H14" s="77">
        <v>1.0585996412229086</v>
      </c>
      <c r="I14" s="77">
        <f t="shared" si="2"/>
        <v>1.0585996412229086</v>
      </c>
      <c r="J14" s="76">
        <f>分析係数表!G17</f>
        <v>0.21229407998137262</v>
      </c>
      <c r="K14" s="78">
        <f t="shared" si="3"/>
        <v>0.22473443690202852</v>
      </c>
      <c r="L14" s="79"/>
      <c r="M14" s="80"/>
      <c r="N14" s="81">
        <f>分析係数表!H17</f>
        <v>3.0554709730257561E-3</v>
      </c>
      <c r="O14" s="82">
        <f t="shared" si="4"/>
        <v>6.0238719613388093E-2</v>
      </c>
      <c r="P14" s="76">
        <f>分析係数表!C17</f>
        <v>0.16391620825693176</v>
      </c>
      <c r="Q14" s="82">
        <f t="shared" si="5"/>
        <v>9.8741025092790435E-3</v>
      </c>
      <c r="R14" s="83">
        <v>2.0059518122441743E-2</v>
      </c>
      <c r="S14" s="84">
        <f t="shared" si="6"/>
        <v>1.0786591593453503</v>
      </c>
      <c r="T14" s="85">
        <f>分析係数表!F17</f>
        <v>0.32277781011700329</v>
      </c>
      <c r="U14" s="86">
        <f t="shared" si="7"/>
        <v>0.34816724131613985</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投入係数表!X15</f>
        <v>5.5092717011556037E-3</v>
      </c>
      <c r="E15" s="77">
        <f t="shared" si="0"/>
        <v>0.55092717011556036</v>
      </c>
      <c r="F15" s="76">
        <f>分析係数表!C18</f>
        <v>9.9153926079857513E-2</v>
      </c>
      <c r="G15" s="77">
        <f t="shared" si="1"/>
        <v>5.4626591901023355E-2</v>
      </c>
      <c r="H15" s="77">
        <v>5.9321176925064535E-2</v>
      </c>
      <c r="I15" s="77">
        <f t="shared" si="2"/>
        <v>5.9321176925064535E-2</v>
      </c>
      <c r="J15" s="76">
        <f>分析係数表!G18</f>
        <v>0.21554507077228707</v>
      </c>
      <c r="K15" s="78">
        <f t="shared" si="3"/>
        <v>1.2786387278608398E-2</v>
      </c>
      <c r="L15" s="79"/>
      <c r="M15" s="80"/>
      <c r="N15" s="81">
        <f>分析係数表!H18</f>
        <v>4.4309579058998937E-4</v>
      </c>
      <c r="O15" s="82">
        <f t="shared" si="4"/>
        <v>8.735649373487895E-3</v>
      </c>
      <c r="P15" s="76">
        <f>分析係数表!C18</f>
        <v>9.9153926079857513E-2</v>
      </c>
      <c r="Q15" s="82">
        <f t="shared" si="5"/>
        <v>8.6617393223837236E-4</v>
      </c>
      <c r="R15" s="83">
        <v>2.1047216283755399E-3</v>
      </c>
      <c r="S15" s="84">
        <f t="shared" si="6"/>
        <v>6.1425898553440078E-2</v>
      </c>
      <c r="T15" s="85">
        <f>分析係数表!F18</f>
        <v>0.45865408492674448</v>
      </c>
      <c r="U15" s="86">
        <f t="shared" si="7"/>
        <v>2.8173239291831097E-2</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投入係数表!X16</f>
        <v>4.0311744154797099E-3</v>
      </c>
      <c r="E16" s="77">
        <f t="shared" si="0"/>
        <v>0.40311744154797097</v>
      </c>
      <c r="F16" s="76">
        <f>分析係数表!C19</f>
        <v>0.34885493758536357</v>
      </c>
      <c r="G16" s="77">
        <f t="shared" si="1"/>
        <v>0.14062950991078885</v>
      </c>
      <c r="H16" s="77">
        <v>0.23267327360434537</v>
      </c>
      <c r="I16" s="77">
        <f t="shared" si="2"/>
        <v>0.23267327360434537</v>
      </c>
      <c r="J16" s="76">
        <f>分析係数表!G19</f>
        <v>5.7666214382632294E-2</v>
      </c>
      <c r="K16" s="78">
        <f t="shared" si="3"/>
        <v>1.341738687677704E-2</v>
      </c>
      <c r="L16" s="79"/>
      <c r="M16" s="80"/>
      <c r="N16" s="81">
        <f>分析係数表!H19</f>
        <v>-1.1339892271023426E-4</v>
      </c>
      <c r="O16" s="82">
        <f t="shared" si="4"/>
        <v>-2.2356638207030634E-3</v>
      </c>
      <c r="P16" s="76">
        <f>分析係数表!C19</f>
        <v>0.34885493758536357</v>
      </c>
      <c r="Q16" s="82">
        <f t="shared" si="5"/>
        <v>-7.7992236263322266E-4</v>
      </c>
      <c r="R16" s="83">
        <v>4.9126057228035744E-3</v>
      </c>
      <c r="S16" s="84">
        <f t="shared" si="6"/>
        <v>0.23758587932714895</v>
      </c>
      <c r="T16" s="85">
        <f>分析係数表!F19</f>
        <v>0.24001206090758329</v>
      </c>
      <c r="U16" s="86">
        <f t="shared" si="7"/>
        <v>5.7023476539849405E-2</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投入係数表!X17</f>
        <v>1.5049717817790917E-2</v>
      </c>
      <c r="E17" s="77">
        <f t="shared" si="0"/>
        <v>1.5049717817790917</v>
      </c>
      <c r="F17" s="76">
        <f>分析係数表!C20</f>
        <v>6.1611763739423342E-2</v>
      </c>
      <c r="G17" s="77">
        <f t="shared" si="1"/>
        <v>9.2723965853472382E-2</v>
      </c>
      <c r="H17" s="77">
        <v>9.9277249475678078E-2</v>
      </c>
      <c r="I17" s="77">
        <f t="shared" si="2"/>
        <v>9.9277249475678078E-2</v>
      </c>
      <c r="J17" s="76">
        <f>分析係数表!G20</f>
        <v>9.9807003032809483E-2</v>
      </c>
      <c r="K17" s="78">
        <f t="shared" si="3"/>
        <v>9.908564739507986E-3</v>
      </c>
      <c r="L17" s="79"/>
      <c r="M17" s="80"/>
      <c r="N17" s="81">
        <f>分析係数表!H20</f>
        <v>5.5019477314965503E-4</v>
      </c>
      <c r="O17" s="82">
        <f t="shared" si="4"/>
        <v>1.0847109648596344E-2</v>
      </c>
      <c r="P17" s="76">
        <f>分析係数表!C20</f>
        <v>6.1611763739423342E-2</v>
      </c>
      <c r="Q17" s="82">
        <f t="shared" si="5"/>
        <v>6.6830955692493733E-4</v>
      </c>
      <c r="R17" s="83">
        <v>1.8297062222725365E-3</v>
      </c>
      <c r="S17" s="84">
        <f t="shared" si="6"/>
        <v>0.10110695569795061</v>
      </c>
      <c r="T17" s="85">
        <f>分析係数表!F20</f>
        <v>0.22277364212848083</v>
      </c>
      <c r="U17" s="86">
        <f t="shared" si="7"/>
        <v>2.2523964765355415E-2</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投入係数表!X18</f>
        <v>1.3168503090567052E-2</v>
      </c>
      <c r="E18" s="77">
        <f t="shared" si="0"/>
        <v>1.3168503090567052</v>
      </c>
      <c r="F18" s="76">
        <f>分析係数表!C21</f>
        <v>0.26616480709772816</v>
      </c>
      <c r="G18" s="77">
        <f t="shared" si="1"/>
        <v>0.35049920848666166</v>
      </c>
      <c r="H18" s="77">
        <v>0.38332982857157505</v>
      </c>
      <c r="I18" s="77">
        <f t="shared" si="2"/>
        <v>0.38332982857157505</v>
      </c>
      <c r="J18" s="76">
        <f>分析係数表!G21</f>
        <v>0.28515758528748203</v>
      </c>
      <c r="K18" s="78">
        <f t="shared" si="3"/>
        <v>0.10930940828413478</v>
      </c>
      <c r="L18" s="79"/>
      <c r="M18" s="80"/>
      <c r="N18" s="81">
        <f>分析係数表!H21</f>
        <v>9.2609120213357971E-4</v>
      </c>
      <c r="O18" s="82">
        <f t="shared" si="4"/>
        <v>1.825792120240835E-2</v>
      </c>
      <c r="P18" s="76">
        <f>分析係数表!C21</f>
        <v>0.26616480709772816</v>
      </c>
      <c r="Q18" s="82">
        <f t="shared" si="5"/>
        <v>4.8596160748445392E-3</v>
      </c>
      <c r="R18" s="83">
        <v>1.3219127758461555E-2</v>
      </c>
      <c r="S18" s="84">
        <f t="shared" si="6"/>
        <v>0.39654895633003662</v>
      </c>
      <c r="T18" s="85">
        <f>分析係数表!F21</f>
        <v>0.42568537635878856</v>
      </c>
      <c r="U18" s="86">
        <f t="shared" si="7"/>
        <v>0.16880509172003644</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投入係数表!X19</f>
        <v>5.3748992206396125E-4</v>
      </c>
      <c r="E19" s="77">
        <f t="shared" si="0"/>
        <v>5.3748992206396125E-2</v>
      </c>
      <c r="F19" s="76">
        <f>分析係数表!C22</f>
        <v>6.8073136427566849E-2</v>
      </c>
      <c r="G19" s="77">
        <f t="shared" si="1"/>
        <v>3.6588624793102305E-3</v>
      </c>
      <c r="H19" s="77">
        <v>5.6384880245804649E-3</v>
      </c>
      <c r="I19" s="77">
        <f t="shared" si="2"/>
        <v>5.6384880245804649E-3</v>
      </c>
      <c r="J19" s="76">
        <f>分析係数表!G22</f>
        <v>0.19468102201510526</v>
      </c>
      <c r="K19" s="78">
        <f t="shared" si="3"/>
        <v>1.0977066112452568E-3</v>
      </c>
      <c r="L19" s="79"/>
      <c r="M19" s="80"/>
      <c r="N19" s="81">
        <f>分析係数表!H22</f>
        <v>4.4099581053979989E-5</v>
      </c>
      <c r="O19" s="82">
        <f t="shared" si="4"/>
        <v>8.6942481916230249E-4</v>
      </c>
      <c r="P19" s="76">
        <f>分析係数表!C22</f>
        <v>6.8073136427566849E-2</v>
      </c>
      <c r="Q19" s="82">
        <f t="shared" si="5"/>
        <v>5.9184474328348051E-5</v>
      </c>
      <c r="R19" s="83">
        <v>6.3423154790905555E-4</v>
      </c>
      <c r="S19" s="84">
        <f t="shared" si="6"/>
        <v>6.2727195724895206E-3</v>
      </c>
      <c r="T19" s="85">
        <f>分析係数表!F22</f>
        <v>0.41266270287642615</v>
      </c>
      <c r="U19" s="86">
        <f t="shared" si="7"/>
        <v>2.5885174131693857E-3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投入係数表!X20</f>
        <v>1.3437248051599031E-4</v>
      </c>
      <c r="E20" s="77">
        <f t="shared" si="0"/>
        <v>1.3437248051599031E-2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4.9681418237845852E-4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投入係数表!X21</f>
        <v>1.3437248051599031E-4</v>
      </c>
      <c r="E21" s="77">
        <f t="shared" si="0"/>
        <v>1.3437248051599031E-2</v>
      </c>
      <c r="F21" s="76">
        <f>分析係数表!C24</f>
        <v>0.19862660944206012</v>
      </c>
      <c r="G21" s="77">
        <f t="shared" si="1"/>
        <v>2.6689950207210442E-3</v>
      </c>
      <c r="H21" s="77">
        <v>6.0758681820416395E-3</v>
      </c>
      <c r="I21" s="77">
        <f t="shared" si="2"/>
        <v>6.0758681820416395E-3</v>
      </c>
      <c r="J21" s="76">
        <f>分析係数表!G24</f>
        <v>0.20794148380355276</v>
      </c>
      <c r="K21" s="78">
        <f t="shared" si="3"/>
        <v>1.2634250451685331E-3</v>
      </c>
      <c r="L21" s="79"/>
      <c r="M21" s="80"/>
      <c r="N21" s="81">
        <f>分析係数表!H24</f>
        <v>3.2549690777937607E-4</v>
      </c>
      <c r="O21" s="82">
        <f t="shared" si="4"/>
        <v>6.4171831890550892E-3</v>
      </c>
      <c r="P21" s="76">
        <f>分析係数表!C24</f>
        <v>0.19862660944206012</v>
      </c>
      <c r="Q21" s="82">
        <f t="shared" si="5"/>
        <v>1.274623339010599E-3</v>
      </c>
      <c r="R21" s="83">
        <v>4.9700554405120063E-3</v>
      </c>
      <c r="S21" s="84">
        <f t="shared" si="6"/>
        <v>1.1045923622553647E-2</v>
      </c>
      <c r="T21" s="85">
        <f>分析係数表!F24</f>
        <v>0.39132706374085685</v>
      </c>
      <c r="U21" s="86">
        <f t="shared" si="7"/>
        <v>4.3225688575196869E-3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投入係数表!X22</f>
        <v>8.59983875302338E-3</v>
      </c>
      <c r="E22" s="77">
        <f t="shared" si="0"/>
        <v>0.859983875302338</v>
      </c>
      <c r="F22" s="76">
        <f>分析係数表!C25</f>
        <v>0.10815402038505095</v>
      </c>
      <c r="G22" s="77">
        <f t="shared" si="1"/>
        <v>9.3010713580264179E-2</v>
      </c>
      <c r="H22" s="77">
        <v>0.10374391710851794</v>
      </c>
      <c r="I22" s="77">
        <f t="shared" si="2"/>
        <v>0.10374391710851794</v>
      </c>
      <c r="J22" s="76">
        <f>分析係数表!G25</f>
        <v>0.19693726937269374</v>
      </c>
      <c r="K22" s="78">
        <f t="shared" si="3"/>
        <v>2.0431043749378607E-2</v>
      </c>
      <c r="L22" s="79"/>
      <c r="M22" s="80"/>
      <c r="N22" s="81">
        <f>分析係数表!H25</f>
        <v>5.1029515219605417E-4</v>
      </c>
      <c r="O22" s="82">
        <f t="shared" si="4"/>
        <v>1.0060487193163787E-2</v>
      </c>
      <c r="P22" s="76">
        <f>分析係数表!C25</f>
        <v>0.10815402038505095</v>
      </c>
      <c r="Q22" s="82">
        <f t="shared" si="5"/>
        <v>1.0880821369729802E-3</v>
      </c>
      <c r="R22" s="83">
        <v>9.2033381621789371E-3</v>
      </c>
      <c r="S22" s="84">
        <f t="shared" si="6"/>
        <v>0.11294725527069688</v>
      </c>
      <c r="T22" s="85">
        <f>分析係数表!F25</f>
        <v>0.3500369003690037</v>
      </c>
      <c r="U22" s="86">
        <f t="shared" si="7"/>
        <v>3.9535707140141353E-2</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投入係数表!X23</f>
        <v>1.6124697661918839E-3</v>
      </c>
      <c r="E23" s="77">
        <f t="shared" si="0"/>
        <v>0.16124697661918838</v>
      </c>
      <c r="F23" s="76">
        <f>分析係数表!C26</f>
        <v>0.27743634767339775</v>
      </c>
      <c r="G23" s="77">
        <f t="shared" si="1"/>
        <v>4.4735772266605384E-2</v>
      </c>
      <c r="H23" s="77">
        <v>5.3535123549377582E-2</v>
      </c>
      <c r="I23" s="77">
        <f t="shared" si="2"/>
        <v>5.3535123549377582E-2</v>
      </c>
      <c r="J23" s="76">
        <f>分析係数表!G26</f>
        <v>0.19644944793245292</v>
      </c>
      <c r="K23" s="78">
        <f t="shared" si="3"/>
        <v>1.0516945466270886E-2</v>
      </c>
      <c r="L23" s="79"/>
      <c r="M23" s="80"/>
      <c r="N23" s="81">
        <f>分析係数表!H26</f>
        <v>1.0285702285828285E-2</v>
      </c>
      <c r="O23" s="82">
        <f t="shared" si="4"/>
        <v>0.20278298877414083</v>
      </c>
      <c r="P23" s="76">
        <f>分析係数表!C26</f>
        <v>0.27743634767339775</v>
      </c>
      <c r="Q23" s="82">
        <f t="shared" si="5"/>
        <v>5.6259371775793252E-2</v>
      </c>
      <c r="R23" s="83">
        <v>6.1523135651151119E-2</v>
      </c>
      <c r="S23" s="84">
        <f t="shared" si="6"/>
        <v>0.1150582592005287</v>
      </c>
      <c r="T23" s="85">
        <f>分析係数表!F26</f>
        <v>0.33444468499675256</v>
      </c>
      <c r="U23" s="86">
        <f t="shared" si="7"/>
        <v>3.8480623254595531E-2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投入係数表!X24</f>
        <v>0</v>
      </c>
      <c r="E24" s="77">
        <f t="shared" si="0"/>
        <v>0</v>
      </c>
      <c r="F24" s="76">
        <f>分析係数表!C27</f>
        <v>0.68206432556613061</v>
      </c>
      <c r="G24" s="77">
        <f t="shared" si="1"/>
        <v>0</v>
      </c>
      <c r="H24" s="77">
        <v>3.591579803138388E-3</v>
      </c>
      <c r="I24" s="77">
        <f t="shared" si="2"/>
        <v>3.591579803138388E-3</v>
      </c>
      <c r="J24" s="76">
        <f>分析係数表!G27</f>
        <v>0.17097786061735692</v>
      </c>
      <c r="K24" s="78">
        <f t="shared" si="3"/>
        <v>6.1408063097710957E-4</v>
      </c>
      <c r="L24" s="79"/>
      <c r="M24" s="80"/>
      <c r="N24" s="81">
        <f>分析係数表!H27</f>
        <v>1.1068994844548976E-2</v>
      </c>
      <c r="O24" s="82">
        <f t="shared" si="4"/>
        <v>0.2182256296097379</v>
      </c>
      <c r="P24" s="76">
        <f>分析係数表!C27</f>
        <v>0.68206432556613061</v>
      </c>
      <c r="Q24" s="82">
        <f t="shared" si="5"/>
        <v>0.14884391688101012</v>
      </c>
      <c r="R24" s="83">
        <v>0.15334055377197137</v>
      </c>
      <c r="S24" s="84">
        <f t="shared" si="6"/>
        <v>0.15693213357510977</v>
      </c>
      <c r="T24" s="85">
        <f>分析係数表!F27</f>
        <v>0.32177115061144701</v>
      </c>
      <c r="U24" s="86">
        <f t="shared" si="7"/>
        <v>5.0496233188372368E-2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投入係数表!X25</f>
        <v>0</v>
      </c>
      <c r="E25" s="77">
        <f t="shared" si="0"/>
        <v>0</v>
      </c>
      <c r="F25" s="76">
        <f>分析係数表!C28</f>
        <v>0.14118101348541556</v>
      </c>
      <c r="G25" s="77">
        <f t="shared" si="1"/>
        <v>0</v>
      </c>
      <c r="H25" s="77">
        <v>2.3326837715728063E-2</v>
      </c>
      <c r="I25" s="77">
        <f t="shared" si="2"/>
        <v>2.3326837715728063E-2</v>
      </c>
      <c r="J25" s="76">
        <f>分析係数表!G28</f>
        <v>0.12484707609493516</v>
      </c>
      <c r="K25" s="78">
        <f t="shared" si="3"/>
        <v>2.9122874833497048E-3</v>
      </c>
      <c r="L25" s="79"/>
      <c r="M25" s="80"/>
      <c r="N25" s="81">
        <f>分析係数表!H28</f>
        <v>2.043280588834406E-2</v>
      </c>
      <c r="O25" s="82">
        <f t="shared" si="4"/>
        <v>0.40283349954520009</v>
      </c>
      <c r="P25" s="76">
        <f>分析係数表!C28</f>
        <v>0.14118101348541556</v>
      </c>
      <c r="Q25" s="82">
        <f t="shared" si="5"/>
        <v>5.6872441731668041E-2</v>
      </c>
      <c r="R25" s="83">
        <v>6.5333096491746664E-2</v>
      </c>
      <c r="S25" s="84">
        <f t="shared" si="6"/>
        <v>8.8659934207474728E-2</v>
      </c>
      <c r="T25" s="85">
        <f>分析係数表!F28</f>
        <v>0.21311475409836064</v>
      </c>
      <c r="U25" s="86">
        <f t="shared" si="7"/>
        <v>1.8894740077002811E-2</v>
      </c>
      <c r="V25" s="87">
        <f>分析係数表!D28</f>
        <v>1.6974553462197211E-2</v>
      </c>
      <c r="W25" s="88">
        <f t="shared" si="8"/>
        <v>0</v>
      </c>
      <c r="X25" s="76">
        <f>分析係数表!E28</f>
        <v>1.0337655982383166E-2</v>
      </c>
      <c r="Y25" s="89">
        <f t="shared" si="9"/>
        <v>0</v>
      </c>
    </row>
    <row r="26" spans="1:25" x14ac:dyDescent="0.2">
      <c r="A26" s="6" t="s">
        <v>14</v>
      </c>
      <c r="B26" s="5" t="s">
        <v>50</v>
      </c>
      <c r="C26" s="75">
        <f>最終需要_まとめ!C27</f>
        <v>100</v>
      </c>
      <c r="D26" s="76">
        <f>投入係数表!X26</f>
        <v>5.0658425154528355E-2</v>
      </c>
      <c r="E26" s="77">
        <f t="shared" si="0"/>
        <v>5.0658425154528359</v>
      </c>
      <c r="F26" s="76">
        <f>分析係数表!C29</f>
        <v>0.16227976317854342</v>
      </c>
      <c r="G26" s="77">
        <f t="shared" si="1"/>
        <v>0.82208372370748295</v>
      </c>
      <c r="H26" s="77">
        <v>0.84655258190265581</v>
      </c>
      <c r="I26" s="77">
        <f t="shared" si="2"/>
        <v>100.84655258190266</v>
      </c>
      <c r="J26" s="76">
        <f>分析係数表!G29</f>
        <v>0.26081698468153725</v>
      </c>
      <c r="K26" s="78">
        <f t="shared" si="3"/>
        <v>26.302493759939946</v>
      </c>
      <c r="L26" s="79"/>
      <c r="M26" s="80"/>
      <c r="N26" s="81">
        <f>分析係数表!H29</f>
        <v>1.0220602904272409E-2</v>
      </c>
      <c r="O26" s="82">
        <f t="shared" si="4"/>
        <v>0.20149955213632981</v>
      </c>
      <c r="P26" s="76">
        <f>分析係数表!C29</f>
        <v>0.16227976317854342</v>
      </c>
      <c r="Q26" s="82">
        <f t="shared" si="5"/>
        <v>3.2699299601266163E-2</v>
      </c>
      <c r="R26" s="83">
        <v>4.314358832681621E-2</v>
      </c>
      <c r="S26" s="84">
        <f t="shared" si="6"/>
        <v>100.88969617022947</v>
      </c>
      <c r="T26" s="85">
        <f>分析係数表!F29</f>
        <v>0.4334856221445848</v>
      </c>
      <c r="U26" s="86">
        <f t="shared" si="7"/>
        <v>43.734232712330055</v>
      </c>
      <c r="V26" s="87">
        <f>分析係数表!D29</f>
        <v>8.0085998387530236E-2</v>
      </c>
      <c r="W26" s="88">
        <f t="shared" si="8"/>
        <v>8</v>
      </c>
      <c r="X26" s="76">
        <f>分析係数表!E29</f>
        <v>5.9123891427035745E-2</v>
      </c>
      <c r="Y26" s="89">
        <f t="shared" si="9"/>
        <v>6</v>
      </c>
    </row>
    <row r="27" spans="1:25" x14ac:dyDescent="0.2">
      <c r="A27" s="6" t="s">
        <v>15</v>
      </c>
      <c r="B27" s="5" t="s">
        <v>36</v>
      </c>
      <c r="C27" s="90"/>
      <c r="D27" s="76">
        <f>投入係数表!X27</f>
        <v>1.6124697661918839E-3</v>
      </c>
      <c r="E27" s="77">
        <f t="shared" si="0"/>
        <v>0.16124697661918838</v>
      </c>
      <c r="F27" s="76">
        <f>分析係数表!C30</f>
        <v>1</v>
      </c>
      <c r="G27" s="77">
        <f t="shared" si="1"/>
        <v>0.16124697661918838</v>
      </c>
      <c r="H27" s="77">
        <v>0.21294763681624343</v>
      </c>
      <c r="I27" s="77">
        <f t="shared" si="2"/>
        <v>0.21294763681624343</v>
      </c>
      <c r="J27" s="76">
        <f>分析係数表!G30</f>
        <v>0.34448439248553536</v>
      </c>
      <c r="K27" s="78">
        <f t="shared" si="3"/>
        <v>7.3357137299874045E-2</v>
      </c>
      <c r="L27" s="79"/>
      <c r="M27" s="80"/>
      <c r="N27" s="81">
        <f>分析係数表!H30</f>
        <v>0</v>
      </c>
      <c r="O27" s="82">
        <f t="shared" si="4"/>
        <v>0</v>
      </c>
      <c r="P27" s="76">
        <f>分析係数表!C30</f>
        <v>1</v>
      </c>
      <c r="Q27" s="82">
        <f t="shared" si="5"/>
        <v>0</v>
      </c>
      <c r="R27" s="83">
        <v>5.2898693407599874E-2</v>
      </c>
      <c r="S27" s="84">
        <f t="shared" si="6"/>
        <v>0.2658463302238433</v>
      </c>
      <c r="T27" s="85">
        <f>分析係数表!F30</f>
        <v>0.44001047643991525</v>
      </c>
      <c r="U27" s="86">
        <f t="shared" si="7"/>
        <v>0.11697517042159633</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投入係数表!X28</f>
        <v>1.8274657350174684E-2</v>
      </c>
      <c r="E28" s="77">
        <f t="shared" si="0"/>
        <v>1.8274657350174683</v>
      </c>
      <c r="F28" s="76">
        <f>分析係数表!C31</f>
        <v>6.2020555045463999E-2</v>
      </c>
      <c r="G28" s="77">
        <f t="shared" si="1"/>
        <v>0.11334043921235022</v>
      </c>
      <c r="H28" s="77">
        <v>0.1332454661881054</v>
      </c>
      <c r="I28" s="77">
        <f t="shared" si="2"/>
        <v>0.1332454661881054</v>
      </c>
      <c r="J28" s="76">
        <f>分析係数表!G31</f>
        <v>7.0817490494296573E-2</v>
      </c>
      <c r="K28" s="78">
        <f t="shared" si="3"/>
        <v>9.43610953518427E-3</v>
      </c>
      <c r="L28" s="79"/>
      <c r="M28" s="80"/>
      <c r="N28" s="81">
        <f>分析係数表!H31</f>
        <v>2.2278688352460652E-2</v>
      </c>
      <c r="O28" s="82">
        <f t="shared" si="4"/>
        <v>0.43922513840442223</v>
      </c>
      <c r="P28" s="76">
        <f>分析係数表!C31</f>
        <v>6.2020555045463999E-2</v>
      </c>
      <c r="Q28" s="82">
        <f t="shared" si="5"/>
        <v>2.7240986873763012E-2</v>
      </c>
      <c r="R28" s="83">
        <v>3.6630106057291466E-2</v>
      </c>
      <c r="S28" s="84">
        <f t="shared" si="6"/>
        <v>0.16987557224539687</v>
      </c>
      <c r="T28" s="85">
        <f>分析係数表!F31</f>
        <v>0.3450570342205323</v>
      </c>
      <c r="U28" s="86">
        <f t="shared" si="7"/>
        <v>5.8616761145512418E-2</v>
      </c>
      <c r="V28" s="87">
        <f>分析係数表!D31</f>
        <v>0</v>
      </c>
      <c r="W28" s="88">
        <f t="shared" si="8"/>
        <v>0</v>
      </c>
      <c r="X28" s="76">
        <f>分析係数表!E31</f>
        <v>0</v>
      </c>
      <c r="Y28" s="89">
        <f t="shared" si="9"/>
        <v>0</v>
      </c>
    </row>
    <row r="29" spans="1:25" x14ac:dyDescent="0.2">
      <c r="A29" s="6" t="s">
        <v>17</v>
      </c>
      <c r="B29" s="5" t="s">
        <v>273</v>
      </c>
      <c r="C29" s="90"/>
      <c r="D29" s="76">
        <f>投入係数表!X29</f>
        <v>8.0623488309594193E-4</v>
      </c>
      <c r="E29" s="77">
        <f t="shared" si="0"/>
        <v>8.0623488309594191E-2</v>
      </c>
      <c r="F29" s="76">
        <f>分析係数表!C32</f>
        <v>0.51031613976705492</v>
      </c>
      <c r="G29" s="77">
        <f t="shared" si="1"/>
        <v>4.1143467328706385E-2</v>
      </c>
      <c r="H29" s="77">
        <v>5.6045495766080818E-2</v>
      </c>
      <c r="I29" s="77">
        <f t="shared" si="2"/>
        <v>5.6045495766080818E-2</v>
      </c>
      <c r="J29" s="76">
        <f>分析係数表!G32</f>
        <v>0.13989637305699482</v>
      </c>
      <c r="K29" s="78">
        <f t="shared" si="3"/>
        <v>7.8405615838558658E-3</v>
      </c>
      <c r="L29" s="79"/>
      <c r="M29" s="80"/>
      <c r="N29" s="81">
        <f>分析係数表!H32</f>
        <v>6.3083400707693279E-3</v>
      </c>
      <c r="O29" s="82">
        <f t="shared" si="4"/>
        <v>0.12436915032207413</v>
      </c>
      <c r="P29" s="76">
        <f>分析係数表!C32</f>
        <v>0.51031613976705492</v>
      </c>
      <c r="Q29" s="82">
        <f t="shared" si="5"/>
        <v>6.3467584698469443E-2</v>
      </c>
      <c r="R29" s="83">
        <v>8.2632333976351141E-2</v>
      </c>
      <c r="S29" s="84">
        <f t="shared" si="6"/>
        <v>0.13867782974243195</v>
      </c>
      <c r="T29" s="85">
        <f>分析係数表!F32</f>
        <v>0.48186528497409326</v>
      </c>
      <c r="U29" s="86">
        <f t="shared" si="7"/>
        <v>6.6824031948425761E-2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投入係数表!X30</f>
        <v>2.6874496103198063E-4</v>
      </c>
      <c r="E30" s="77">
        <f t="shared" si="0"/>
        <v>2.6874496103198062E-2</v>
      </c>
      <c r="F30" s="76">
        <f>分析係数表!C33</f>
        <v>0.64380825565912114</v>
      </c>
      <c r="G30" s="77">
        <f t="shared" si="1"/>
        <v>1.7302022457917794E-2</v>
      </c>
      <c r="H30" s="77">
        <v>3.4785498968802994E-2</v>
      </c>
      <c r="I30" s="77">
        <f t="shared" si="2"/>
        <v>3.4785498968802994E-2</v>
      </c>
      <c r="J30" s="76">
        <f>分析係数表!G33</f>
        <v>0.50735483870967746</v>
      </c>
      <c r="K30" s="78">
        <f t="shared" si="3"/>
        <v>1.7648591218752695E-2</v>
      </c>
      <c r="L30" s="79"/>
      <c r="M30" s="80"/>
      <c r="N30" s="81">
        <f>分析係数表!H33</f>
        <v>9.5549092283623302E-4</v>
      </c>
      <c r="O30" s="82">
        <f t="shared" si="4"/>
        <v>1.8837537748516552E-2</v>
      </c>
      <c r="P30" s="76">
        <f>分析係数表!C33</f>
        <v>0.64380825565912114</v>
      </c>
      <c r="Q30" s="82">
        <f t="shared" si="5"/>
        <v>1.212776231878529E-2</v>
      </c>
      <c r="R30" s="83">
        <v>3.7109218206465379E-2</v>
      </c>
      <c r="S30" s="84">
        <f t="shared" si="6"/>
        <v>7.189471717526838E-2</v>
      </c>
      <c r="T30" s="85">
        <f>分析係数表!F33</f>
        <v>0.64387096774193553</v>
      </c>
      <c r="U30" s="86">
        <f t="shared" si="7"/>
        <v>4.6290921123172804E-2</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投入係数表!X31</f>
        <v>7.4039236764310665E-2</v>
      </c>
      <c r="E31" s="77">
        <f t="shared" si="0"/>
        <v>7.4039236764310665</v>
      </c>
      <c r="F31" s="76">
        <f>分析係数表!C34</f>
        <v>0.4497281074016104</v>
      </c>
      <c r="G31" s="77">
        <f t="shared" si="1"/>
        <v>3.3297525823473166</v>
      </c>
      <c r="H31" s="77">
        <v>3.5621094077770672</v>
      </c>
      <c r="I31" s="77">
        <f t="shared" si="2"/>
        <v>3.5621094077770672</v>
      </c>
      <c r="J31" s="76">
        <f>分析係数表!G34</f>
        <v>0.42484737951445389</v>
      </c>
      <c r="K31" s="78">
        <f t="shared" si="3"/>
        <v>1.5133528474378704</v>
      </c>
      <c r="L31" s="79"/>
      <c r="M31" s="80"/>
      <c r="N31" s="81">
        <f>分析係数表!H34</f>
        <v>0.15783450057224457</v>
      </c>
      <c r="O31" s="82">
        <f t="shared" si="4"/>
        <v>3.1117128289637455</v>
      </c>
      <c r="P31" s="76">
        <f>分析係数表!C34</f>
        <v>0.4497281074016104</v>
      </c>
      <c r="Q31" s="82">
        <f t="shared" si="5"/>
        <v>1.3994247213471762</v>
      </c>
      <c r="R31" s="83">
        <v>1.5300176976699953</v>
      </c>
      <c r="S31" s="84">
        <f t="shared" si="6"/>
        <v>5.0921271054470623</v>
      </c>
      <c r="T31" s="85">
        <f>分析係数表!F34</f>
        <v>0.69859228761453362</v>
      </c>
      <c r="U31" s="86">
        <f t="shared" si="7"/>
        <v>3.5573207234182367</v>
      </c>
      <c r="V31" s="87">
        <f>分析係数表!D34</f>
        <v>0.16058186901394608</v>
      </c>
      <c r="W31" s="88">
        <f t="shared" si="8"/>
        <v>1</v>
      </c>
      <c r="X31" s="76">
        <f>分析係数表!E34</f>
        <v>0.11554380945100309</v>
      </c>
      <c r="Y31" s="89">
        <f t="shared" si="9"/>
        <v>1</v>
      </c>
    </row>
    <row r="32" spans="1:25" x14ac:dyDescent="0.2">
      <c r="A32" s="6" t="s">
        <v>20</v>
      </c>
      <c r="B32" s="5" t="s">
        <v>37</v>
      </c>
      <c r="C32" s="90"/>
      <c r="D32" s="76">
        <f>投入係数表!X32</f>
        <v>1.6259070142434828E-2</v>
      </c>
      <c r="E32" s="77">
        <f t="shared" si="0"/>
        <v>1.6259070142434828</v>
      </c>
      <c r="F32" s="76">
        <f>分析係数表!C35</f>
        <v>0.49909685188370889</v>
      </c>
      <c r="G32" s="77">
        <f t="shared" si="1"/>
        <v>0.8114850722645629</v>
      </c>
      <c r="H32" s="77">
        <v>0.93925853262250214</v>
      </c>
      <c r="I32" s="77">
        <f t="shared" si="2"/>
        <v>0.93925853262250214</v>
      </c>
      <c r="J32" s="76">
        <f>分析係数表!G35</f>
        <v>0.31379756038452217</v>
      </c>
      <c r="K32" s="78">
        <f t="shared" si="3"/>
        <v>0.2947370361072873</v>
      </c>
      <c r="L32" s="79"/>
      <c r="M32" s="80"/>
      <c r="N32" s="81">
        <f>分析係数表!H35</f>
        <v>5.9221537395394742E-2</v>
      </c>
      <c r="O32" s="82">
        <f t="shared" si="4"/>
        <v>1.1675547297712423</v>
      </c>
      <c r="P32" s="76">
        <f>分析係数表!C35</f>
        <v>0.49909685188370889</v>
      </c>
      <c r="Q32" s="82">
        <f t="shared" si="5"/>
        <v>0.5827228900307615</v>
      </c>
      <c r="R32" s="83">
        <v>0.76793866549717382</v>
      </c>
      <c r="S32" s="84">
        <f t="shared" si="6"/>
        <v>1.7071971981196761</v>
      </c>
      <c r="T32" s="85">
        <f>分析係数表!F35</f>
        <v>0.64201470231844249</v>
      </c>
      <c r="U32" s="86">
        <f t="shared" si="7"/>
        <v>1.0960457009496829</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投入係数表!X33</f>
        <v>1.4780972856758936E-3</v>
      </c>
      <c r="E33" s="77">
        <f t="shared" si="0"/>
        <v>0.14780972856758937</v>
      </c>
      <c r="F33" s="76">
        <f>分析係数表!C36</f>
        <v>0.87819146249052793</v>
      </c>
      <c r="G33" s="77">
        <f t="shared" si="1"/>
        <v>0.12980524170109928</v>
      </c>
      <c r="H33" s="77">
        <v>0.3278238755123124</v>
      </c>
      <c r="I33" s="77">
        <f t="shared" si="2"/>
        <v>0.3278238755123124</v>
      </c>
      <c r="J33" s="76">
        <f>分析係数表!G36</f>
        <v>4.4874661895938493E-2</v>
      </c>
      <c r="K33" s="78">
        <f t="shared" si="3"/>
        <v>1.4710985575031249E-2</v>
      </c>
      <c r="L33" s="79"/>
      <c r="M33" s="80"/>
      <c r="N33" s="81">
        <f>分析係数表!H36</f>
        <v>0.18774661640714413</v>
      </c>
      <c r="O33" s="82">
        <f t="shared" si="4"/>
        <v>3.7014312634469757</v>
      </c>
      <c r="P33" s="76">
        <f>分析係数表!C36</f>
        <v>0.87819146249052793</v>
      </c>
      <c r="Q33" s="82">
        <f t="shared" si="5"/>
        <v>3.2505653345546621</v>
      </c>
      <c r="R33" s="83">
        <v>3.4071163843161698</v>
      </c>
      <c r="S33" s="84">
        <f t="shared" si="6"/>
        <v>3.7349402598284822</v>
      </c>
      <c r="T33" s="85">
        <f>分析係数表!F36</f>
        <v>0.85371541754520475</v>
      </c>
      <c r="U33" s="86">
        <f t="shared" si="7"/>
        <v>3.1885760834258683</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投入係数表!X34</f>
        <v>8.5998387530233811E-2</v>
      </c>
      <c r="E34" s="77">
        <f t="shared" si="0"/>
        <v>8.5998387530233806</v>
      </c>
      <c r="F34" s="76">
        <f>分析係数表!C37</f>
        <v>0.51844868831853386</v>
      </c>
      <c r="G34" s="77">
        <f t="shared" si="1"/>
        <v>4.4585751212558673</v>
      </c>
      <c r="H34" s="77">
        <v>4.8257584171090064</v>
      </c>
      <c r="I34" s="77">
        <f t="shared" si="2"/>
        <v>4.8257584171090064</v>
      </c>
      <c r="J34" s="76">
        <f>分析係数表!G37</f>
        <v>0.40787398349003462</v>
      </c>
      <c r="K34" s="78">
        <f t="shared" si="3"/>
        <v>1.9683013089468144</v>
      </c>
      <c r="L34" s="79"/>
      <c r="M34" s="80"/>
      <c r="N34" s="81">
        <f>分析係数表!H37</f>
        <v>4.7856445363769047E-2</v>
      </c>
      <c r="O34" s="82">
        <f t="shared" si="4"/>
        <v>0.94349153351855775</v>
      </c>
      <c r="P34" s="76">
        <f>分析係数表!C37</f>
        <v>0.51844868831853386</v>
      </c>
      <c r="Q34" s="82">
        <f t="shared" si="5"/>
        <v>0.4891519479923383</v>
      </c>
      <c r="R34" s="83">
        <v>0.59077951946409168</v>
      </c>
      <c r="S34" s="84">
        <f t="shared" si="6"/>
        <v>5.4165379365730981</v>
      </c>
      <c r="T34" s="85">
        <f>分析係数表!F37</f>
        <v>0.62993916303078723</v>
      </c>
      <c r="U34" s="86">
        <f t="shared" si="7"/>
        <v>3.4120893742893648</v>
      </c>
      <c r="V34" s="87">
        <f>分析係数表!D37</f>
        <v>9.5352219422765727E-2</v>
      </c>
      <c r="W34" s="88">
        <f t="shared" si="8"/>
        <v>1</v>
      </c>
      <c r="X34" s="76">
        <f>分析係数表!E37</f>
        <v>8.9104651877342844E-2</v>
      </c>
      <c r="Y34" s="89">
        <f t="shared" si="9"/>
        <v>0</v>
      </c>
    </row>
    <row r="35" spans="1:25" x14ac:dyDescent="0.2">
      <c r="A35" s="6" t="s">
        <v>23</v>
      </c>
      <c r="B35" s="5" t="s">
        <v>194</v>
      </c>
      <c r="C35" s="90"/>
      <c r="D35" s="76">
        <f>投入係数表!X35</f>
        <v>5.1061542596076322E-3</v>
      </c>
      <c r="E35" s="77">
        <f t="shared" si="0"/>
        <v>0.51061542596076326</v>
      </c>
      <c r="F35" s="76">
        <f>分析係数表!C38</f>
        <v>4.0466683025854988E-2</v>
      </c>
      <c r="G35" s="77">
        <f t="shared" si="1"/>
        <v>2.0662912590466133E-2</v>
      </c>
      <c r="H35" s="77">
        <v>3.3966689317679544E-2</v>
      </c>
      <c r="I35" s="77">
        <f t="shared" si="2"/>
        <v>3.3966689317679544E-2</v>
      </c>
      <c r="J35" s="76">
        <f>分析係数表!G38</f>
        <v>0.23169218038891187</v>
      </c>
      <c r="K35" s="78">
        <f t="shared" si="3"/>
        <v>7.8698163086059342E-3</v>
      </c>
      <c r="L35" s="79"/>
      <c r="M35" s="80"/>
      <c r="N35" s="81">
        <f>分析係数表!H38</f>
        <v>4.3698484864393788E-2</v>
      </c>
      <c r="O35" s="82">
        <f t="shared" si="4"/>
        <v>0.86151719342611199</v>
      </c>
      <c r="P35" s="76">
        <f>分析係数表!C38</f>
        <v>4.0466683025854988E-2</v>
      </c>
      <c r="Q35" s="82">
        <f t="shared" si="5"/>
        <v>3.4862743187698678E-2</v>
      </c>
      <c r="R35" s="83">
        <v>4.3326609599461927E-2</v>
      </c>
      <c r="S35" s="84">
        <f t="shared" si="6"/>
        <v>7.729329891714147E-2</v>
      </c>
      <c r="T35" s="85">
        <f>分析係数表!F38</f>
        <v>0.47745138601572196</v>
      </c>
      <c r="U35" s="86">
        <f t="shared" si="7"/>
        <v>3.6903792697716695E-2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投入係数表!X36</f>
        <v>0</v>
      </c>
      <c r="E36" s="77">
        <f t="shared" si="0"/>
        <v>0</v>
      </c>
      <c r="F36" s="76">
        <f>分析係数表!C39</f>
        <v>1</v>
      </c>
      <c r="G36" s="77">
        <f t="shared" si="1"/>
        <v>0</v>
      </c>
      <c r="H36" s="77">
        <v>1.5725735030910206E-2</v>
      </c>
      <c r="I36" s="77">
        <f t="shared" si="2"/>
        <v>1.5725735030910206E-2</v>
      </c>
      <c r="J36" s="76">
        <f>分析係数表!G39</f>
        <v>0.35155763393872286</v>
      </c>
      <c r="K36" s="78">
        <f t="shared" si="3"/>
        <v>5.528502199414081E-3</v>
      </c>
      <c r="L36" s="79"/>
      <c r="M36" s="80"/>
      <c r="N36" s="81">
        <f>分析係数表!H39</f>
        <v>3.8093638110437951E-3</v>
      </c>
      <c r="O36" s="82">
        <f t="shared" si="4"/>
        <v>7.510174390287698E-2</v>
      </c>
      <c r="P36" s="76">
        <f>分析係数表!C39</f>
        <v>1</v>
      </c>
      <c r="Q36" s="82">
        <f t="shared" si="5"/>
        <v>7.510174390287698E-2</v>
      </c>
      <c r="R36" s="83">
        <v>9.3654634796775063E-2</v>
      </c>
      <c r="S36" s="84">
        <f t="shared" si="6"/>
        <v>0.10938036982768527</v>
      </c>
      <c r="T36" s="85">
        <f>分析係数表!F39</f>
        <v>0.70231445322154884</v>
      </c>
      <c r="U36" s="86">
        <f t="shared" si="7"/>
        <v>7.6819414628701579E-2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投入係数表!X37</f>
        <v>0</v>
      </c>
      <c r="E37" s="77">
        <f t="shared" si="0"/>
        <v>0</v>
      </c>
      <c r="F37" s="76">
        <f>分析係数表!C40</f>
        <v>0.93645125291670894</v>
      </c>
      <c r="G37" s="77">
        <f t="shared" si="1"/>
        <v>0</v>
      </c>
      <c r="H37" s="77">
        <v>2.2742690618985082E-3</v>
      </c>
      <c r="I37" s="77">
        <f t="shared" si="2"/>
        <v>2.2742690618985082E-3</v>
      </c>
      <c r="J37" s="76">
        <f>分析係数表!G40</f>
        <v>0.5322000781555295</v>
      </c>
      <c r="K37" s="78">
        <f t="shared" si="3"/>
        <v>1.2103661724890888E-3</v>
      </c>
      <c r="L37" s="79"/>
      <c r="M37" s="80"/>
      <c r="N37" s="81">
        <f>分析係数表!H40</f>
        <v>3.4185575237035248E-2</v>
      </c>
      <c r="O37" s="82">
        <f t="shared" si="4"/>
        <v>0.67396983957824386</v>
      </c>
      <c r="P37" s="76">
        <f>分析係数表!C40</f>
        <v>0.93645125291670894</v>
      </c>
      <c r="Q37" s="82">
        <f t="shared" si="5"/>
        <v>0.6311399007011198</v>
      </c>
      <c r="R37" s="83">
        <v>0.63221220964158575</v>
      </c>
      <c r="S37" s="84">
        <f t="shared" si="6"/>
        <v>0.63448647870348429</v>
      </c>
      <c r="T37" s="85">
        <f>分析係数表!F40</f>
        <v>0.72698319656115673</v>
      </c>
      <c r="U37" s="86">
        <f t="shared" si="7"/>
        <v>0.4612610084626913</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投入係数表!X38</f>
        <v>0</v>
      </c>
      <c r="E38" s="77">
        <f t="shared" si="0"/>
        <v>0</v>
      </c>
      <c r="F38" s="76">
        <f>分析係数表!C41</f>
        <v>0.75829086289227354</v>
      </c>
      <c r="G38" s="77">
        <f t="shared" si="1"/>
        <v>0</v>
      </c>
      <c r="H38" s="77">
        <v>8.2675237587294705E-3</v>
      </c>
      <c r="I38" s="77">
        <f t="shared" si="2"/>
        <v>8.2675237587294705E-3</v>
      </c>
      <c r="J38" s="76">
        <f>分析係数表!G41</f>
        <v>0.44682169065091015</v>
      </c>
      <c r="K38" s="78">
        <f t="shared" si="3"/>
        <v>3.6941089433720695E-3</v>
      </c>
      <c r="L38" s="79"/>
      <c r="M38" s="80"/>
      <c r="N38" s="81">
        <f>分析係数表!H41</f>
        <v>5.4536481903421918E-2</v>
      </c>
      <c r="O38" s="82">
        <f t="shared" si="4"/>
        <v>1.075188693030714</v>
      </c>
      <c r="P38" s="76">
        <f>分析係数表!C41</f>
        <v>0.75829086289227354</v>
      </c>
      <c r="Q38" s="82">
        <f t="shared" si="5"/>
        <v>0.81530576181027592</v>
      </c>
      <c r="R38" s="83">
        <v>0.82953781535747939</v>
      </c>
      <c r="S38" s="84">
        <f t="shared" si="6"/>
        <v>0.83780533911620891</v>
      </c>
      <c r="T38" s="85">
        <f>分析係数表!F41</f>
        <v>0.55047809650878365</v>
      </c>
      <c r="U38" s="86">
        <f t="shared" si="7"/>
        <v>0.46119348832158669</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投入係数表!X39</f>
        <v>6.7186240257995165E-4</v>
      </c>
      <c r="E39" s="77">
        <f>$C$26*D39</f>
        <v>6.7186240257995161E-2</v>
      </c>
      <c r="F39" s="76">
        <f>分析係数表!C42</f>
        <v>0.17334729285073291</v>
      </c>
      <c r="G39" s="77">
        <f>E39*F39</f>
        <v>1.1646552865542389E-2</v>
      </c>
      <c r="H39" s="77">
        <v>1.4704232399395179E-2</v>
      </c>
      <c r="I39" s="77">
        <f>C39+H39</f>
        <v>1.4704232399395179E-2</v>
      </c>
      <c r="J39" s="76">
        <f>分析係数表!G42</f>
        <v>0.48544520547945208</v>
      </c>
      <c r="K39" s="78">
        <f>I39*J39</f>
        <v>7.1380991185420097E-3</v>
      </c>
      <c r="L39" s="79"/>
      <c r="M39" s="80"/>
      <c r="N39" s="81">
        <f>分析係数表!H42</f>
        <v>1.188798706412289E-2</v>
      </c>
      <c r="O39" s="82">
        <f t="shared" si="4"/>
        <v>0.23437209053703781</v>
      </c>
      <c r="P39" s="76">
        <f>分析係数表!C42</f>
        <v>0.17334729285073291</v>
      </c>
      <c r="Q39" s="82">
        <f>O39*P39</f>
        <v>4.062776741436238E-2</v>
      </c>
      <c r="R39" s="83">
        <v>4.2693802800575643E-2</v>
      </c>
      <c r="S39" s="84">
        <f>I39+R39</f>
        <v>5.7398035199970825E-2</v>
      </c>
      <c r="T39" s="85">
        <f>分析係数表!F42</f>
        <v>0.55565068493150682</v>
      </c>
      <c r="U39" s="86">
        <f>S39*T39</f>
        <v>3.1893257572586528E-2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投入係数表!X40</f>
        <v>3.5474334856221444E-2</v>
      </c>
      <c r="E40" s="77">
        <f>$C$26*D40</f>
        <v>3.5474334856221446</v>
      </c>
      <c r="F40" s="76">
        <f>分析係数表!C43</f>
        <v>0.30653454239506406</v>
      </c>
      <c r="G40" s="77">
        <f>E40*F40</f>
        <v>1.0874109001921111</v>
      </c>
      <c r="H40" s="77">
        <v>1.451232404142937</v>
      </c>
      <c r="I40" s="77">
        <f>C40+H40</f>
        <v>1.451232404142937</v>
      </c>
      <c r="J40" s="76">
        <f>分析係数表!G43</f>
        <v>0.32328917028178372</v>
      </c>
      <c r="K40" s="78">
        <f>I40*J40</f>
        <v>0.46916771982140831</v>
      </c>
      <c r="L40" s="79"/>
      <c r="M40" s="80"/>
      <c r="N40" s="81">
        <f>分析係数表!H43</f>
        <v>3.3255284074801286E-2</v>
      </c>
      <c r="O40" s="82">
        <f t="shared" si="4"/>
        <v>0.65562911601210572</v>
      </c>
      <c r="P40" s="76">
        <f>分析係数表!C43</f>
        <v>0.30653454239506406</v>
      </c>
      <c r="Q40" s="82">
        <f>O40*P40</f>
        <v>0.20097297105765119</v>
      </c>
      <c r="R40" s="83">
        <v>0.37958528766775712</v>
      </c>
      <c r="S40" s="84">
        <f>I40+R40</f>
        <v>1.8308176918106942</v>
      </c>
      <c r="T40" s="85">
        <f>分析係数表!F43</f>
        <v>0.5899871028256537</v>
      </c>
      <c r="U40" s="86">
        <f>S40*T40</f>
        <v>1.0801588257933421</v>
      </c>
      <c r="V40" s="87">
        <f>分析係数表!D43</f>
        <v>0.19341853284871224</v>
      </c>
      <c r="W40" s="88">
        <f>ROUND(S40*V40,0)</f>
        <v>0</v>
      </c>
      <c r="X40" s="76">
        <f>分析係数表!E43</f>
        <v>0.14812209325047876</v>
      </c>
      <c r="Y40" s="89">
        <f>ROUND(S40*X40,0)</f>
        <v>0</v>
      </c>
    </row>
    <row r="41" spans="1:25" x14ac:dyDescent="0.2">
      <c r="A41" s="6" t="s">
        <v>341</v>
      </c>
      <c r="B41" s="5" t="s">
        <v>42</v>
      </c>
      <c r="C41" s="90"/>
      <c r="D41" s="76">
        <f>投入係数表!X41</f>
        <v>4.0311744154797097E-4</v>
      </c>
      <c r="E41" s="77">
        <f>$C$26*D41</f>
        <v>4.0311744154797095E-2</v>
      </c>
      <c r="F41" s="76">
        <f>分析係数表!C44</f>
        <v>0.56999532308435041</v>
      </c>
      <c r="G41" s="77">
        <f>E41*F41</f>
        <v>2.2977505633607245E-2</v>
      </c>
      <c r="H41" s="77">
        <v>2.7928153982541316E-2</v>
      </c>
      <c r="I41" s="77">
        <f>C41+H41</f>
        <v>2.7928153982541316E-2</v>
      </c>
      <c r="J41" s="76">
        <f>分析係数表!G44</f>
        <v>0.26801390783179974</v>
      </c>
      <c r="K41" s="78">
        <f>I41*J41</f>
        <v>7.4851336873891392E-3</v>
      </c>
      <c r="L41" s="79"/>
      <c r="M41" s="80"/>
      <c r="N41" s="81">
        <f>分析係数表!H44</f>
        <v>0.11320362456556662</v>
      </c>
      <c r="O41" s="82">
        <f t="shared" si="4"/>
        <v>2.2318135107896304</v>
      </c>
      <c r="P41" s="76">
        <f>分析係数表!C44</f>
        <v>0.56999532308435041</v>
      </c>
      <c r="Q41" s="82">
        <f>O41*P41</f>
        <v>1.2721232631465538</v>
      </c>
      <c r="R41" s="83">
        <v>1.2932174652800013</v>
      </c>
      <c r="S41" s="84">
        <f>I41+R41</f>
        <v>1.3211456192625426</v>
      </c>
      <c r="T41" s="85">
        <f>分析係数表!F44</f>
        <v>0.48400791440152141</v>
      </c>
      <c r="U41" s="86">
        <f>S41*T41</f>
        <v>0.63944493579996975</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投入係数表!X42</f>
        <v>2.0155872077398549E-3</v>
      </c>
      <c r="E42" s="77">
        <f>$C$26*D42</f>
        <v>0.20155872077398548</v>
      </c>
      <c r="F42" s="76">
        <f>分析係数表!C45</f>
        <v>1</v>
      </c>
      <c r="G42" s="77">
        <f>E42*F42</f>
        <v>0.20155872077398548</v>
      </c>
      <c r="H42" s="77">
        <v>0.24117739457207549</v>
      </c>
      <c r="I42" s="77">
        <f>C42+H42</f>
        <v>0.24117739457207549</v>
      </c>
      <c r="J42" s="76">
        <f>分析係数表!G45</f>
        <v>0</v>
      </c>
      <c r="K42" s="78">
        <f>I42*J42</f>
        <v>0</v>
      </c>
      <c r="L42" s="79"/>
      <c r="M42" s="80"/>
      <c r="N42" s="81">
        <f>分析係数表!H45</f>
        <v>0</v>
      </c>
      <c r="O42" s="82">
        <f t="shared" si="4"/>
        <v>0</v>
      </c>
      <c r="P42" s="76">
        <f>分析係数表!C45</f>
        <v>1</v>
      </c>
      <c r="Q42" s="82">
        <f>O42*P42</f>
        <v>0</v>
      </c>
      <c r="R42" s="83">
        <v>2.4694885299616415E-2</v>
      </c>
      <c r="S42" s="84">
        <f>I42+R42</f>
        <v>0.26587227987169193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2.9561945713517872E-3</v>
      </c>
      <c r="E43" s="77">
        <f>$C$26*D43</f>
        <v>0.29561945713517873</v>
      </c>
      <c r="F43" s="76">
        <f>分析係数表!C46</f>
        <v>0.19592142404516388</v>
      </c>
      <c r="G43" s="77">
        <f>E43*F43</f>
        <v>5.7918185017382502E-2</v>
      </c>
      <c r="H43" s="77">
        <v>8.2986115666211904E-2</v>
      </c>
      <c r="I43" s="77">
        <f>C43+H43</f>
        <v>8.2986115666211904E-2</v>
      </c>
      <c r="J43" s="76">
        <f>分析係数表!G46</f>
        <v>9.3869169844529188E-3</v>
      </c>
      <c r="K43" s="78">
        <f>I43*J43</f>
        <v>7.7898377862093901E-4</v>
      </c>
      <c r="L43" s="79"/>
      <c r="M43" s="80"/>
      <c r="N43" s="81">
        <f>分析係数表!H46</f>
        <v>2.2224088871155723E-2</v>
      </c>
      <c r="O43" s="82">
        <f t="shared" si="4"/>
        <v>0.43814870767593556</v>
      </c>
      <c r="P43" s="76">
        <f>分析係数表!C46</f>
        <v>0.19592142404516388</v>
      </c>
      <c r="Q43" s="82">
        <f>O43*P43</f>
        <v>8.5842718751417524E-2</v>
      </c>
      <c r="R43" s="83">
        <v>9.7905270986530291E-2</v>
      </c>
      <c r="S43" s="84">
        <f>I43+R43</f>
        <v>0.18089138665274218</v>
      </c>
      <c r="T43" s="85">
        <f>分析係数表!F46</f>
        <v>0.31358169551188031</v>
      </c>
      <c r="U43" s="86">
        <f>S43*T43</f>
        <v>5.6724227730062006E-2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投入係数表!X44</f>
        <v>0.54689599570008063</v>
      </c>
      <c r="E44" s="91">
        <f>SUM(E5:E43)</f>
        <v>54.689599570008063</v>
      </c>
      <c r="F44" s="92">
        <f>分析係数表!C47</f>
        <v>0.45265703952364433</v>
      </c>
      <c r="G44" s="91">
        <f>SUM(G5:G43)</f>
        <v>14.635932802694892</v>
      </c>
      <c r="H44" s="91">
        <f>SUM(H5:H43)</f>
        <v>16.59174606151916</v>
      </c>
      <c r="I44" s="91">
        <f>SUM(I5:I43)</f>
        <v>116.59174606151917</v>
      </c>
      <c r="J44" s="92">
        <f>分析係数表!G47</f>
        <v>0.23980744030503759</v>
      </c>
      <c r="K44" s="93">
        <f>SUM(K5:K43)</f>
        <v>31.426730815317484</v>
      </c>
      <c r="L44" s="94">
        <f>最終需要_まとめ!$L$33</f>
        <v>0.62733333333333341</v>
      </c>
      <c r="M44" s="91">
        <f>K44*L44</f>
        <v>19.715035798142505</v>
      </c>
      <c r="N44" s="95">
        <f>分析係数表!H47</f>
        <v>1</v>
      </c>
      <c r="O44" s="96">
        <f>SUM(O5:O43)</f>
        <v>19.715035798142502</v>
      </c>
      <c r="P44" s="92">
        <f>分析係数表!C47</f>
        <v>0.45265703952364433</v>
      </c>
      <c r="Q44" s="96">
        <f>SUM(Q5:Q43)</f>
        <v>9.6088402914936779</v>
      </c>
      <c r="R44" s="91">
        <f>SUM(R5:R43)</f>
        <v>10.704563340552697</v>
      </c>
      <c r="S44" s="97">
        <f>SUM(S5:S43)</f>
        <v>127.29630940207184</v>
      </c>
      <c r="T44" s="98">
        <f>分析係数表!F47</f>
        <v>0.49576236686958514</v>
      </c>
      <c r="U44" s="99">
        <f>SUM(U5:U43)</f>
        <v>59.587063714533187</v>
      </c>
      <c r="V44" s="100">
        <f>分析係数表!D47</f>
        <v>6.8132090397126518E-2</v>
      </c>
      <c r="W44" s="101">
        <f>SUM(W5:W43)</f>
        <v>10</v>
      </c>
      <c r="X44" s="92">
        <f>分析係数表!E47</f>
        <v>5.7986453629434859E-2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1.0714540822400534E-3</v>
      </c>
      <c r="E5" s="77">
        <f t="shared" ref="E5:E38" si="0">$C$27*D5</f>
        <v>0.10714540822400534</v>
      </c>
      <c r="F5" s="76">
        <f>分析係数表!C8</f>
        <v>1.4618360363041205E-2</v>
      </c>
      <c r="G5" s="77">
        <f t="shared" ref="G5:G38" si="1">E5*F5</f>
        <v>1.5662901886636688E-3</v>
      </c>
      <c r="H5" s="77">
        <f t="array" ref="H5:H43">MMULT(逆行列係数!C5:AO43,'23'!G5:G43)</f>
        <v>1.6000935578335072E-3</v>
      </c>
      <c r="I5" s="77">
        <f t="shared" ref="I5:I38" si="2">C5+H5</f>
        <v>1.6000935578335072E-3</v>
      </c>
      <c r="J5" s="76">
        <f>分析係数表!G8</f>
        <v>0.12073170731707317</v>
      </c>
      <c r="K5" s="78">
        <f t="shared" ref="K5:K38" si="3">I5*J5</f>
        <v>1.9318202710428927E-4</v>
      </c>
      <c r="L5" s="79" t="s">
        <v>184</v>
      </c>
      <c r="M5" s="80" t="s">
        <v>184</v>
      </c>
      <c r="N5" s="81">
        <f>分析係数表!H8</f>
        <v>1.0812797278425854E-2</v>
      </c>
      <c r="O5" s="82">
        <f t="shared" ref="O5:O43" si="4">$M$44*N5</f>
        <v>0.26580121555166342</v>
      </c>
      <c r="P5" s="76">
        <f>分析係数表!C8</f>
        <v>1.4618360363041205E-2</v>
      </c>
      <c r="Q5" s="82">
        <f t="shared" ref="Q5:Q38" si="5">O5*P5</f>
        <v>3.8855779538686081E-3</v>
      </c>
      <c r="R5" s="83">
        <f t="array" ref="R5:R43">MMULT(逆行列係数!C5:AO43,'23'!Q5:Q43)</f>
        <v>5.5000873334464006E-3</v>
      </c>
      <c r="S5" s="84">
        <f t="shared" ref="S5:S38" si="6">I5+R5</f>
        <v>7.1001808912799077E-3</v>
      </c>
      <c r="T5" s="85">
        <f>分析係数表!F8</f>
        <v>0.45487804878048782</v>
      </c>
      <c r="U5" s="86">
        <f t="shared" ref="U5:U38" si="7">S5*T5</f>
        <v>3.2297164298139094E-3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投入係数表!Y6</f>
        <v>4.7620181432891261E-5</v>
      </c>
      <c r="E6" s="77">
        <f t="shared" si="0"/>
        <v>4.762018143289126E-3</v>
      </c>
      <c r="F6" s="76">
        <f>分析係数表!C9</f>
        <v>8.6715867158671633E-2</v>
      </c>
      <c r="G6" s="77">
        <f t="shared" si="1"/>
        <v>4.1294253272064398E-4</v>
      </c>
      <c r="H6" s="77">
        <v>8.8629671392319103E-4</v>
      </c>
      <c r="I6" s="77">
        <f t="shared" si="2"/>
        <v>8.8629671392319103E-4</v>
      </c>
      <c r="J6" s="76">
        <f>分析係数表!G9</f>
        <v>0.23529411764705882</v>
      </c>
      <c r="K6" s="78">
        <f t="shared" si="3"/>
        <v>2.0854040327604494E-4</v>
      </c>
      <c r="L6" s="79"/>
      <c r="M6" s="80"/>
      <c r="N6" s="81">
        <f>分析係数表!H9</f>
        <v>5.7539453375192939E-4</v>
      </c>
      <c r="O6" s="82">
        <f t="shared" si="4"/>
        <v>1.4144403391174168E-2</v>
      </c>
      <c r="P6" s="76">
        <f>分析係数表!C9</f>
        <v>8.6715867158671633E-2</v>
      </c>
      <c r="Q6" s="82">
        <f t="shared" si="5"/>
        <v>1.2265442055077237E-3</v>
      </c>
      <c r="R6" s="83">
        <v>1.4558071555992478E-3</v>
      </c>
      <c r="S6" s="84">
        <f t="shared" si="6"/>
        <v>2.3421038695224388E-3</v>
      </c>
      <c r="T6" s="85">
        <f>分析係数表!F9</f>
        <v>0.68627450980392157</v>
      </c>
      <c r="U6" s="86">
        <f t="shared" si="7"/>
        <v>1.6073261849663795E-3</v>
      </c>
      <c r="V6" s="87">
        <f>分析係数表!D9</f>
        <v>9.8039215686274508E-2</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5.1169590643275198E-3</v>
      </c>
      <c r="G7" s="77">
        <f t="shared" si="1"/>
        <v>0</v>
      </c>
      <c r="H7" s="77">
        <v>2.9480109114758613E-6</v>
      </c>
      <c r="I7" s="77">
        <f t="shared" si="2"/>
        <v>2.9480109114758613E-6</v>
      </c>
      <c r="J7" s="76">
        <f>分析係数表!G10</f>
        <v>0.19230769230769232</v>
      </c>
      <c r="K7" s="78">
        <f t="shared" si="3"/>
        <v>5.6692517528381954E-7</v>
      </c>
      <c r="L7" s="79"/>
      <c r="M7" s="80"/>
      <c r="N7" s="81">
        <f>分析係数表!H10</f>
        <v>1.0751897856970359E-3</v>
      </c>
      <c r="O7" s="82">
        <f t="shared" si="4"/>
        <v>2.6430418015624721E-2</v>
      </c>
      <c r="P7" s="76">
        <f>分析係数表!C10</f>
        <v>5.1169590643275198E-3</v>
      </c>
      <c r="Q7" s="82">
        <f t="shared" si="5"/>
        <v>1.3524336703901629E-4</v>
      </c>
      <c r="R7" s="83">
        <v>2.3612907674122046E-4</v>
      </c>
      <c r="S7" s="84">
        <f t="shared" si="6"/>
        <v>2.3907708765269633E-4</v>
      </c>
      <c r="T7" s="85">
        <f>分析係数表!F10</f>
        <v>0.57692307692307687</v>
      </c>
      <c r="U7" s="86">
        <f t="shared" si="7"/>
        <v>1.3792908903040172E-4</v>
      </c>
      <c r="V7" s="87">
        <f>分析係数表!D10</f>
        <v>0</v>
      </c>
      <c r="W7" s="167">
        <f t="shared" si="8"/>
        <v>0</v>
      </c>
      <c r="X7" s="76">
        <f>分析係数表!E10</f>
        <v>0</v>
      </c>
      <c r="Y7" s="166">
        <f t="shared" si="9"/>
        <v>0</v>
      </c>
    </row>
    <row r="8" spans="1:25" x14ac:dyDescent="0.2">
      <c r="A8" s="6" t="s">
        <v>222</v>
      </c>
      <c r="B8" s="5" t="s">
        <v>27</v>
      </c>
      <c r="C8" s="90"/>
      <c r="D8" s="76">
        <f>投入係数表!Y8</f>
        <v>6.6668254006047763E-3</v>
      </c>
      <c r="E8" s="77">
        <f t="shared" si="0"/>
        <v>0.66668254006047767</v>
      </c>
      <c r="F8" s="76">
        <f>分析係数表!C11</f>
        <v>1.5386032798968108E-2</v>
      </c>
      <c r="G8" s="77">
        <f t="shared" si="1"/>
        <v>1.0257599427869879E-2</v>
      </c>
      <c r="H8" s="77">
        <v>1.3005207914773647E-2</v>
      </c>
      <c r="I8" s="77">
        <f t="shared" si="2"/>
        <v>1.3005207914773647E-2</v>
      </c>
      <c r="J8" s="76">
        <f>分析係数表!G11</f>
        <v>0.34285714285714286</v>
      </c>
      <c r="K8" s="78">
        <f t="shared" si="3"/>
        <v>4.4589284279223937E-3</v>
      </c>
      <c r="L8" s="79"/>
      <c r="M8" s="80"/>
      <c r="N8" s="81">
        <f>分析係数表!H11</f>
        <v>-2.0999800501895233E-5</v>
      </c>
      <c r="O8" s="82">
        <f t="shared" si="4"/>
        <v>-5.1621910186767028E-4</v>
      </c>
      <c r="P8" s="76">
        <f>分析係数表!C11</f>
        <v>1.5386032798968108E-2</v>
      </c>
      <c r="Q8" s="82">
        <f t="shared" si="5"/>
        <v>-7.9425640327898336E-6</v>
      </c>
      <c r="R8" s="83">
        <v>4.2404726031979826E-4</v>
      </c>
      <c r="S8" s="84">
        <f t="shared" si="6"/>
        <v>1.3429255175093446E-2</v>
      </c>
      <c r="T8" s="85">
        <f>分析係数表!F11</f>
        <v>0.5591836734693878</v>
      </c>
      <c r="U8" s="86">
        <f t="shared" si="7"/>
        <v>7.5094202407665397E-3</v>
      </c>
      <c r="V8" s="87">
        <f>分析係数表!D11</f>
        <v>0</v>
      </c>
      <c r="W8" s="167">
        <f t="shared" si="8"/>
        <v>0</v>
      </c>
      <c r="X8" s="76">
        <f>分析係数表!E11</f>
        <v>0</v>
      </c>
      <c r="Y8" s="166">
        <f t="shared" si="9"/>
        <v>0</v>
      </c>
    </row>
    <row r="9" spans="1:25" x14ac:dyDescent="0.2">
      <c r="A9" s="6" t="s">
        <v>223</v>
      </c>
      <c r="B9" s="5" t="s">
        <v>191</v>
      </c>
      <c r="C9" s="90"/>
      <c r="D9" s="76">
        <f>投入係数表!Y9</f>
        <v>2.3810090716445631E-5</v>
      </c>
      <c r="E9" s="77">
        <f t="shared" si="0"/>
        <v>2.381009071644563E-3</v>
      </c>
      <c r="F9" s="76">
        <f>分析係数表!C12</f>
        <v>0.16460779895554434</v>
      </c>
      <c r="G9" s="77">
        <f t="shared" si="1"/>
        <v>3.9193266257659548E-4</v>
      </c>
      <c r="H9" s="77">
        <v>1.5988562732742609E-3</v>
      </c>
      <c r="I9" s="77">
        <f t="shared" si="2"/>
        <v>1.5988562732742609E-3</v>
      </c>
      <c r="J9" s="76">
        <f>分析係数表!G12</f>
        <v>0.13343519440833349</v>
      </c>
      <c r="K9" s="78">
        <f t="shared" si="3"/>
        <v>2.1334369765533458E-4</v>
      </c>
      <c r="L9" s="79"/>
      <c r="M9" s="80"/>
      <c r="N9" s="81">
        <f>分析係数表!H12</f>
        <v>9.0250842616995133E-2</v>
      </c>
      <c r="O9" s="82">
        <f t="shared" si="4"/>
        <v>2.2185548340966865</v>
      </c>
      <c r="P9" s="76">
        <f>分析係数表!C12</f>
        <v>0.16460779895554434</v>
      </c>
      <c r="Q9" s="82">
        <f t="shared" si="5"/>
        <v>0.36519142810283839</v>
      </c>
      <c r="R9" s="83">
        <v>0.42420674927115659</v>
      </c>
      <c r="S9" s="84">
        <f t="shared" si="6"/>
        <v>0.42580560554443087</v>
      </c>
      <c r="T9" s="85">
        <f>分析係数表!F12</f>
        <v>0.36075703601154802</v>
      </c>
      <c r="U9" s="86">
        <f t="shared" si="7"/>
        <v>0.15361236817331125</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投入係数表!Y10</f>
        <v>3.3334127003023881E-3</v>
      </c>
      <c r="E10" s="77">
        <f t="shared" si="0"/>
        <v>0.33334127003023883</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0.35164845219225699</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投入係数表!Y11</f>
        <v>5.0048810685968712E-2</v>
      </c>
      <c r="E11" s="77">
        <f t="shared" si="0"/>
        <v>5.0048810685968714</v>
      </c>
      <c r="F11" s="76">
        <f>分析係数表!C14</f>
        <v>0.17268980347649487</v>
      </c>
      <c r="G11" s="77">
        <f t="shared" si="1"/>
        <v>0.8642919281592234</v>
      </c>
      <c r="H11" s="77">
        <v>0.95229773005049334</v>
      </c>
      <c r="I11" s="77">
        <f t="shared" si="2"/>
        <v>0.95229773005049334</v>
      </c>
      <c r="J11" s="76">
        <f>分析係数表!G14</f>
        <v>0.183307408127552</v>
      </c>
      <c r="K11" s="78">
        <f t="shared" si="3"/>
        <v>0.17456322866130713</v>
      </c>
      <c r="L11" s="79"/>
      <c r="M11" s="80"/>
      <c r="N11" s="81">
        <f>分析係数表!H14</f>
        <v>1.1717888680057539E-3</v>
      </c>
      <c r="O11" s="82">
        <f t="shared" si="4"/>
        <v>2.8805025884216E-2</v>
      </c>
      <c r="P11" s="76">
        <f>分析係数表!C14</f>
        <v>0.17268980347649487</v>
      </c>
      <c r="Q11" s="82">
        <f t="shared" si="5"/>
        <v>4.9743342590806089E-3</v>
      </c>
      <c r="R11" s="83">
        <v>2.3044733970824408E-2</v>
      </c>
      <c r="S11" s="84">
        <f t="shared" si="6"/>
        <v>0.97534246402131775</v>
      </c>
      <c r="T11" s="85">
        <f>分析係数表!F14</f>
        <v>0.31324129885280966</v>
      </c>
      <c r="U11" s="86">
        <f t="shared" si="7"/>
        <v>0.30551754025633732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投入係数表!Y12</f>
        <v>5.7382318626633963E-3</v>
      </c>
      <c r="E12" s="77">
        <f t="shared" si="0"/>
        <v>0.57382318626633966</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0.20297735085436797</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投入係数表!Y13</f>
        <v>1.2881259077597086E-2</v>
      </c>
      <c r="E13" s="77">
        <f t="shared" si="0"/>
        <v>1.2881259077597085</v>
      </c>
      <c r="F13" s="76">
        <f>分析係数表!C16</f>
        <v>4.378703578052201E-2</v>
      </c>
      <c r="G13" s="77">
        <f t="shared" si="1"/>
        <v>5.6403215212891752E-2</v>
      </c>
      <c r="H13" s="77">
        <v>6.5461936598700074E-2</v>
      </c>
      <c r="I13" s="77">
        <f t="shared" si="2"/>
        <v>6.5461936598700074E-2</v>
      </c>
      <c r="J13" s="76">
        <f>分析係数表!G16</f>
        <v>3.3270852858481727E-2</v>
      </c>
      <c r="K13" s="78">
        <f t="shared" si="3"/>
        <v>2.17797446040661E-3</v>
      </c>
      <c r="L13" s="79"/>
      <c r="M13" s="80"/>
      <c r="N13" s="81">
        <f>分析係数表!H16</f>
        <v>1.6795640441415807E-2</v>
      </c>
      <c r="O13" s="82">
        <f t="shared" si="4"/>
        <v>0.41287203767376274</v>
      </c>
      <c r="P13" s="76">
        <f>分析係数表!C16</f>
        <v>4.378703578052201E-2</v>
      </c>
      <c r="Q13" s="82">
        <f t="shared" si="5"/>
        <v>1.8078442686398081E-2</v>
      </c>
      <c r="R13" s="83">
        <v>2.1859723124524687E-2</v>
      </c>
      <c r="S13" s="84">
        <f t="shared" si="6"/>
        <v>8.7321659723224754E-2</v>
      </c>
      <c r="T13" s="85">
        <f>分析係数表!F16</f>
        <v>0.28912839737582008</v>
      </c>
      <c r="U13" s="86">
        <f t="shared" si="7"/>
        <v>2.524717153197267E-2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投入係数表!Y14</f>
        <v>1.4357484702016714E-2</v>
      </c>
      <c r="E14" s="77">
        <f t="shared" si="0"/>
        <v>1.4357484702016714</v>
      </c>
      <c r="F14" s="76">
        <f>分析係数表!C17</f>
        <v>0.16391620825693176</v>
      </c>
      <c r="G14" s="77">
        <f t="shared" si="1"/>
        <v>0.23534244524614836</v>
      </c>
      <c r="H14" s="77">
        <v>0.27328189125722346</v>
      </c>
      <c r="I14" s="77">
        <f t="shared" si="2"/>
        <v>0.27328189125722346</v>
      </c>
      <c r="J14" s="76">
        <f>分析係数表!G17</f>
        <v>0.21229407998137262</v>
      </c>
      <c r="K14" s="78">
        <f t="shared" si="3"/>
        <v>5.8016127680021776E-2</v>
      </c>
      <c r="L14" s="79"/>
      <c r="M14" s="80"/>
      <c r="N14" s="81">
        <f>分析係数表!H17</f>
        <v>3.0554709730257561E-3</v>
      </c>
      <c r="O14" s="82">
        <f t="shared" si="4"/>
        <v>7.5109879321746023E-2</v>
      </c>
      <c r="P14" s="76">
        <f>分析係数表!C17</f>
        <v>0.16391620825693176</v>
      </c>
      <c r="Q14" s="82">
        <f t="shared" si="5"/>
        <v>1.2311726621056333E-2</v>
      </c>
      <c r="R14" s="83">
        <v>2.5011620351474383E-2</v>
      </c>
      <c r="S14" s="84">
        <f t="shared" si="6"/>
        <v>0.29829351160869783</v>
      </c>
      <c r="T14" s="85">
        <f>分析係数表!F17</f>
        <v>0.32277781011700329</v>
      </c>
      <c r="U14" s="86">
        <f t="shared" si="7"/>
        <v>9.6282526449166378E-2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投入係数表!Y15</f>
        <v>5.7001357175170839E-2</v>
      </c>
      <c r="E15" s="77">
        <f t="shared" si="0"/>
        <v>5.7001357175170835</v>
      </c>
      <c r="F15" s="76">
        <f>分析係数表!C18</f>
        <v>9.9153926079857513E-2</v>
      </c>
      <c r="G15" s="77">
        <f t="shared" si="1"/>
        <v>0.56519083557984451</v>
      </c>
      <c r="H15" s="77">
        <v>0.57438456762299062</v>
      </c>
      <c r="I15" s="77">
        <f t="shared" si="2"/>
        <v>0.57438456762299062</v>
      </c>
      <c r="J15" s="76">
        <f>分析係数表!G18</f>
        <v>0.21554507077228707</v>
      </c>
      <c r="K15" s="78">
        <f t="shared" si="3"/>
        <v>0.12380576227880702</v>
      </c>
      <c r="L15" s="79"/>
      <c r="M15" s="80"/>
      <c r="N15" s="81">
        <f>分析係数表!H18</f>
        <v>4.4309579058998937E-4</v>
      </c>
      <c r="O15" s="82">
        <f t="shared" si="4"/>
        <v>1.0892223049407844E-2</v>
      </c>
      <c r="P15" s="76">
        <f>分析係数表!C18</f>
        <v>9.9153926079857513E-2</v>
      </c>
      <c r="Q15" s="82">
        <f t="shared" si="5"/>
        <v>1.0800066790863055E-3</v>
      </c>
      <c r="R15" s="83">
        <v>2.6243152000531731E-3</v>
      </c>
      <c r="S15" s="84">
        <f t="shared" si="6"/>
        <v>0.57700888282304374</v>
      </c>
      <c r="T15" s="85">
        <f>分析係数表!F18</f>
        <v>0.45865408492674448</v>
      </c>
      <c r="U15" s="86">
        <f t="shared" si="7"/>
        <v>0.26464748114580627</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投入係数表!Y16</f>
        <v>2.4810114526536347E-2</v>
      </c>
      <c r="E16" s="77">
        <f t="shared" si="0"/>
        <v>2.4810114526536347</v>
      </c>
      <c r="F16" s="76">
        <f>分析係数表!C19</f>
        <v>0.34885493758536357</v>
      </c>
      <c r="G16" s="77">
        <f t="shared" si="1"/>
        <v>0.86551309546405586</v>
      </c>
      <c r="H16" s="77">
        <v>1.3686232993906973</v>
      </c>
      <c r="I16" s="77">
        <f t="shared" si="2"/>
        <v>1.3686232993906973</v>
      </c>
      <c r="J16" s="76">
        <f>分析係数表!G19</f>
        <v>5.7666214382632294E-2</v>
      </c>
      <c r="K16" s="78">
        <f t="shared" si="3"/>
        <v>7.8923324591729488E-2</v>
      </c>
      <c r="L16" s="79"/>
      <c r="M16" s="80"/>
      <c r="N16" s="81">
        <f>分析係数表!H19</f>
        <v>-1.1339892271023426E-4</v>
      </c>
      <c r="O16" s="82">
        <f t="shared" si="4"/>
        <v>-2.7875831500854195E-3</v>
      </c>
      <c r="P16" s="76">
        <f>分析係数表!C19</f>
        <v>0.34885493758536357</v>
      </c>
      <c r="Q16" s="82">
        <f t="shared" si="5"/>
        <v>-9.724621458370602E-4</v>
      </c>
      <c r="R16" s="83">
        <v>6.1253828992920379E-3</v>
      </c>
      <c r="S16" s="84">
        <f t="shared" si="6"/>
        <v>1.3747486822899893</v>
      </c>
      <c r="T16" s="85">
        <f>分析係数表!F19</f>
        <v>0.24001206090758329</v>
      </c>
      <c r="U16" s="86">
        <f t="shared" si="7"/>
        <v>0.32995626446640475</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投入係数表!Y17</f>
        <v>9.5716564680111433E-3</v>
      </c>
      <c r="E17" s="77">
        <f t="shared" si="0"/>
        <v>0.95716564680111438</v>
      </c>
      <c r="F17" s="76">
        <f>分析係数表!C20</f>
        <v>6.1611763739423342E-2</v>
      </c>
      <c r="G17" s="77">
        <f t="shared" si="1"/>
        <v>5.8972663690202591E-2</v>
      </c>
      <c r="H17" s="77">
        <v>7.6056787897407149E-2</v>
      </c>
      <c r="I17" s="77">
        <f t="shared" si="2"/>
        <v>7.6056787897407149E-2</v>
      </c>
      <c r="J17" s="76">
        <f>分析係数表!G20</f>
        <v>9.9807003032809483E-2</v>
      </c>
      <c r="K17" s="78">
        <f t="shared" si="3"/>
        <v>7.591000060342263E-3</v>
      </c>
      <c r="L17" s="79"/>
      <c r="M17" s="80"/>
      <c r="N17" s="81">
        <f>分析係数表!H20</f>
        <v>5.5019477314965503E-4</v>
      </c>
      <c r="O17" s="82">
        <f t="shared" si="4"/>
        <v>1.3524940468932961E-2</v>
      </c>
      <c r="P17" s="76">
        <f>分析係数表!C20</f>
        <v>6.1611763739423342E-2</v>
      </c>
      <c r="Q17" s="82">
        <f t="shared" si="5"/>
        <v>8.3329543676166314E-4</v>
      </c>
      <c r="R17" s="83">
        <v>2.2814066173908907E-3</v>
      </c>
      <c r="S17" s="84">
        <f t="shared" si="6"/>
        <v>7.8338194514798037E-2</v>
      </c>
      <c r="T17" s="85">
        <f>分析係数表!F20</f>
        <v>0.22277364212848083</v>
      </c>
      <c r="U17" s="86">
        <f t="shared" si="7"/>
        <v>1.7451684909830938E-2</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投入係数表!Y18</f>
        <v>0.1019071882663873</v>
      </c>
      <c r="E18" s="77">
        <f t="shared" si="0"/>
        <v>10.190718826638729</v>
      </c>
      <c r="F18" s="76">
        <f>分析係数表!C21</f>
        <v>0.26616480709772816</v>
      </c>
      <c r="G18" s="77">
        <f t="shared" si="1"/>
        <v>2.7124107106794839</v>
      </c>
      <c r="H18" s="77">
        <v>2.7863571263889488</v>
      </c>
      <c r="I18" s="77">
        <f t="shared" si="2"/>
        <v>2.7863571263889488</v>
      </c>
      <c r="J18" s="76">
        <f>分析係数表!G21</f>
        <v>0.28515758528748203</v>
      </c>
      <c r="K18" s="78">
        <f t="shared" si="3"/>
        <v>0.79455086990963997</v>
      </c>
      <c r="L18" s="79"/>
      <c r="M18" s="80"/>
      <c r="N18" s="81">
        <f>分析係数表!H21</f>
        <v>9.2609120213357971E-4</v>
      </c>
      <c r="O18" s="82">
        <f t="shared" si="4"/>
        <v>2.2765262392364261E-2</v>
      </c>
      <c r="P18" s="76">
        <f>分析係数表!C21</f>
        <v>0.26616480709772816</v>
      </c>
      <c r="Q18" s="82">
        <f t="shared" si="5"/>
        <v>6.0593116731927988E-3</v>
      </c>
      <c r="R18" s="83">
        <v>1.6482539752656365E-2</v>
      </c>
      <c r="S18" s="84">
        <f t="shared" si="6"/>
        <v>2.8028396661416051</v>
      </c>
      <c r="T18" s="85">
        <f>分析係数表!F21</f>
        <v>0.42568537635878856</v>
      </c>
      <c r="U18" s="86">
        <f t="shared" si="7"/>
        <v>1.1931278581548304</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投入係数表!Y19</f>
        <v>6.8573061263363412E-3</v>
      </c>
      <c r="E19" s="77">
        <f t="shared" si="0"/>
        <v>0.68573061263363411</v>
      </c>
      <c r="F19" s="76">
        <f>分析係数表!C22</f>
        <v>6.8073136427566849E-2</v>
      </c>
      <c r="G19" s="77">
        <f t="shared" si="1"/>
        <v>4.6679833546368371E-2</v>
      </c>
      <c r="H19" s="77">
        <v>5.1117654377966538E-2</v>
      </c>
      <c r="I19" s="77">
        <f t="shared" si="2"/>
        <v>5.1117654377966538E-2</v>
      </c>
      <c r="J19" s="76">
        <f>分析係数表!G22</f>
        <v>0.19468102201510526</v>
      </c>
      <c r="K19" s="78">
        <f t="shared" si="3"/>
        <v>9.9516371973174447E-3</v>
      </c>
      <c r="L19" s="79"/>
      <c r="M19" s="80"/>
      <c r="N19" s="81">
        <f>分析係数表!H22</f>
        <v>4.4099581053979989E-5</v>
      </c>
      <c r="O19" s="82">
        <f t="shared" si="4"/>
        <v>1.0840601139221076E-3</v>
      </c>
      <c r="P19" s="76">
        <f>分析係数表!C22</f>
        <v>6.8073136427566849E-2</v>
      </c>
      <c r="Q19" s="82">
        <f t="shared" si="5"/>
        <v>7.3795372030703289E-5</v>
      </c>
      <c r="R19" s="83">
        <v>7.9080457438716813E-4</v>
      </c>
      <c r="S19" s="84">
        <f t="shared" si="6"/>
        <v>5.1908458952353707E-2</v>
      </c>
      <c r="T19" s="85">
        <f>分析係数表!F22</f>
        <v>0.41266270287642615</v>
      </c>
      <c r="U19" s="86">
        <f t="shared" si="7"/>
        <v>2.1420684973428302E-2</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投入係数表!Y20</f>
        <v>7.1430272149336892E-5</v>
      </c>
      <c r="E20" s="77">
        <f t="shared" si="0"/>
        <v>7.1430272149336895E-3</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6.194629222412044E-4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投入係数表!Y21</f>
        <v>1.9048072573156505E-4</v>
      </c>
      <c r="E21" s="77">
        <f t="shared" si="0"/>
        <v>1.9048072573156504E-2</v>
      </c>
      <c r="F21" s="76">
        <f>分析係数表!C24</f>
        <v>0.19862660944206012</v>
      </c>
      <c r="G21" s="77">
        <f t="shared" si="1"/>
        <v>3.7834540716123739E-3</v>
      </c>
      <c r="H21" s="77">
        <v>9.9398287492041115E-3</v>
      </c>
      <c r="I21" s="77">
        <f t="shared" si="2"/>
        <v>9.9398287492041115E-3</v>
      </c>
      <c r="J21" s="76">
        <f>分析係数表!G24</f>
        <v>0.20794148380355276</v>
      </c>
      <c r="K21" s="78">
        <f t="shared" si="3"/>
        <v>2.0669027388627147E-3</v>
      </c>
      <c r="L21" s="79"/>
      <c r="M21" s="80"/>
      <c r="N21" s="81">
        <f>分析係数表!H24</f>
        <v>3.2549690777937607E-4</v>
      </c>
      <c r="O21" s="82">
        <f t="shared" si="4"/>
        <v>8.0013960789488883E-3</v>
      </c>
      <c r="P21" s="76">
        <f>分析係数表!C24</f>
        <v>0.19862660944206012</v>
      </c>
      <c r="Q21" s="82">
        <f t="shared" si="5"/>
        <v>1.5892901739646122E-3</v>
      </c>
      <c r="R21" s="83">
        <v>6.1970152545585949E-3</v>
      </c>
      <c r="S21" s="84">
        <f t="shared" si="6"/>
        <v>1.6136844003762706E-2</v>
      </c>
      <c r="T21" s="85">
        <f>分析係数表!F24</f>
        <v>0.39132706374085685</v>
      </c>
      <c r="U21" s="86">
        <f t="shared" si="7"/>
        <v>6.3147837820367123E-3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投入係数表!Y22</f>
        <v>3.333412700302388E-4</v>
      </c>
      <c r="E22" s="77">
        <f t="shared" si="0"/>
        <v>3.3334127003023878E-2</v>
      </c>
      <c r="F22" s="76">
        <f>分析係数表!C25</f>
        <v>0.10815402038505095</v>
      </c>
      <c r="G22" s="77">
        <f t="shared" si="1"/>
        <v>3.6052198514029219E-3</v>
      </c>
      <c r="H22" s="77">
        <v>2.3125943312495342E-2</v>
      </c>
      <c r="I22" s="77">
        <f t="shared" si="2"/>
        <v>2.3125943312495342E-2</v>
      </c>
      <c r="J22" s="76">
        <f>分析係数表!G25</f>
        <v>0.19693726937269374</v>
      </c>
      <c r="K22" s="78">
        <f t="shared" si="3"/>
        <v>4.5543601276305402E-3</v>
      </c>
      <c r="L22" s="79"/>
      <c r="M22" s="80"/>
      <c r="N22" s="81">
        <f>分析係数表!H25</f>
        <v>5.1029515219605417E-4</v>
      </c>
      <c r="O22" s="82">
        <f t="shared" si="4"/>
        <v>1.254412417538439E-2</v>
      </c>
      <c r="P22" s="76">
        <f>分析係数表!C25</f>
        <v>0.10815402038505095</v>
      </c>
      <c r="Q22" s="82">
        <f t="shared" si="5"/>
        <v>1.3566974617771337E-3</v>
      </c>
      <c r="R22" s="83">
        <v>1.1475370378968784E-2</v>
      </c>
      <c r="S22" s="84">
        <f t="shared" si="6"/>
        <v>3.4601313691464124E-2</v>
      </c>
      <c r="T22" s="85">
        <f>分析係数表!F25</f>
        <v>0.3500369003690037</v>
      </c>
      <c r="U22" s="86">
        <f t="shared" si="7"/>
        <v>1.2111736593255672E-2</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投入係数表!Y23</f>
        <v>8.4763922950546449E-3</v>
      </c>
      <c r="E23" s="77">
        <f t="shared" si="0"/>
        <v>0.84763922950546444</v>
      </c>
      <c r="F23" s="76">
        <f>分析係数表!C26</f>
        <v>0.27743634767339775</v>
      </c>
      <c r="G23" s="77">
        <f t="shared" si="1"/>
        <v>0.23516593197868901</v>
      </c>
      <c r="H23" s="77">
        <v>0.25699306466405381</v>
      </c>
      <c r="I23" s="77">
        <f t="shared" si="2"/>
        <v>0.25699306466405381</v>
      </c>
      <c r="J23" s="76">
        <f>分析係数表!G26</f>
        <v>0.19644944793245292</v>
      </c>
      <c r="K23" s="78">
        <f t="shared" si="3"/>
        <v>5.0486145675722544E-2</v>
      </c>
      <c r="L23" s="79"/>
      <c r="M23" s="80"/>
      <c r="N23" s="81">
        <f>分析係数表!H26</f>
        <v>1.0285702285828285E-2</v>
      </c>
      <c r="O23" s="82">
        <f t="shared" si="4"/>
        <v>0.25284411609478491</v>
      </c>
      <c r="P23" s="76">
        <f>分析係数表!C26</f>
        <v>0.27743634767339775</v>
      </c>
      <c r="Q23" s="82">
        <f t="shared" si="5"/>
        <v>7.0148148100045687E-2</v>
      </c>
      <c r="R23" s="83">
        <v>7.6711379722392878E-2</v>
      </c>
      <c r="S23" s="84">
        <f t="shared" si="6"/>
        <v>0.3337044443864467</v>
      </c>
      <c r="T23" s="85">
        <f>分析係数表!F26</f>
        <v>0.33444468499675256</v>
      </c>
      <c r="U23" s="86">
        <f t="shared" si="7"/>
        <v>0.1116056777848415</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投入係数表!Y24</f>
        <v>1.7381366223005309E-3</v>
      </c>
      <c r="E24" s="77">
        <f t="shared" si="0"/>
        <v>0.1738136622300531</v>
      </c>
      <c r="F24" s="76">
        <f>分析係数表!C27</f>
        <v>0.68206432556613061</v>
      </c>
      <c r="G24" s="77">
        <f t="shared" si="1"/>
        <v>0.1185520983031204</v>
      </c>
      <c r="H24" s="77">
        <v>0.1263998655638881</v>
      </c>
      <c r="I24" s="77">
        <f t="shared" si="2"/>
        <v>0.1263998655638881</v>
      </c>
      <c r="J24" s="76">
        <f>分析係数表!G27</f>
        <v>0.17097786061735692</v>
      </c>
      <c r="K24" s="78">
        <f t="shared" si="3"/>
        <v>2.1611578596435112E-2</v>
      </c>
      <c r="L24" s="79"/>
      <c r="M24" s="80"/>
      <c r="N24" s="81">
        <f>分析係数表!H27</f>
        <v>1.1068994844548976E-2</v>
      </c>
      <c r="O24" s="82">
        <f t="shared" si="4"/>
        <v>0.27209908859444898</v>
      </c>
      <c r="P24" s="76">
        <f>分析係数表!C27</f>
        <v>0.68206432556613061</v>
      </c>
      <c r="Q24" s="82">
        <f t="shared" si="5"/>
        <v>0.18558908134933166</v>
      </c>
      <c r="R24" s="83">
        <v>0.19119580500483818</v>
      </c>
      <c r="S24" s="84">
        <f t="shared" si="6"/>
        <v>0.31759567056872628</v>
      </c>
      <c r="T24" s="85">
        <f>分析係数表!F27</f>
        <v>0.32177115061144701</v>
      </c>
      <c r="U24" s="86">
        <f t="shared" si="7"/>
        <v>0.10219312434811313</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投入係数表!Y25</f>
        <v>0</v>
      </c>
      <c r="E25" s="77">
        <f t="shared" si="0"/>
        <v>0</v>
      </c>
      <c r="F25" s="76">
        <f>分析係数表!C28</f>
        <v>0.14118101348541556</v>
      </c>
      <c r="G25" s="77">
        <f t="shared" si="1"/>
        <v>0</v>
      </c>
      <c r="H25" s="77">
        <v>2.8686950285260169E-2</v>
      </c>
      <c r="I25" s="77">
        <f t="shared" si="2"/>
        <v>2.8686950285260169E-2</v>
      </c>
      <c r="J25" s="76">
        <f>分析係数表!G28</f>
        <v>0.12484707609493516</v>
      </c>
      <c r="K25" s="78">
        <f t="shared" si="3"/>
        <v>3.5814818651954982E-3</v>
      </c>
      <c r="L25" s="79"/>
      <c r="M25" s="80"/>
      <c r="N25" s="81">
        <f>分析係数表!H28</f>
        <v>2.043280588834406E-2</v>
      </c>
      <c r="O25" s="82">
        <f t="shared" si="4"/>
        <v>0.50228118611724315</v>
      </c>
      <c r="P25" s="76">
        <f>分析係数表!C28</f>
        <v>0.14118101348541556</v>
      </c>
      <c r="Q25" s="82">
        <f t="shared" si="5"/>
        <v>7.0912566910689034E-2</v>
      </c>
      <c r="R25" s="83">
        <v>8.1461907303229955E-2</v>
      </c>
      <c r="S25" s="84">
        <f t="shared" si="6"/>
        <v>0.11014885758849012</v>
      </c>
      <c r="T25" s="85">
        <f>分析係数表!F28</f>
        <v>0.21311475409836064</v>
      </c>
      <c r="U25" s="86">
        <f t="shared" si="7"/>
        <v>2.3474346699186417E-2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投入係数表!Y26</f>
        <v>3.3334127003023881E-3</v>
      </c>
      <c r="E26" s="77">
        <f t="shared" si="0"/>
        <v>0.33334127003023883</v>
      </c>
      <c r="F26" s="76">
        <f>分析係数表!C29</f>
        <v>0.16227976317854342</v>
      </c>
      <c r="G26" s="77">
        <f t="shared" si="1"/>
        <v>5.4094542358142053E-2</v>
      </c>
      <c r="H26" s="77">
        <v>7.432053724893925E-2</v>
      </c>
      <c r="I26" s="77">
        <f t="shared" si="2"/>
        <v>7.432053724893925E-2</v>
      </c>
      <c r="J26" s="76">
        <f>分析係数表!G29</f>
        <v>0.26081698468153725</v>
      </c>
      <c r="K26" s="78">
        <f t="shared" si="3"/>
        <v>1.9384058425180206E-2</v>
      </c>
      <c r="L26" s="79"/>
      <c r="M26" s="80"/>
      <c r="N26" s="81">
        <f>分析係数表!H29</f>
        <v>1.0220602904272409E-2</v>
      </c>
      <c r="O26" s="82">
        <f t="shared" si="4"/>
        <v>0.25124383687899515</v>
      </c>
      <c r="P26" s="76">
        <f>分析係数表!C29</f>
        <v>0.16227976317854342</v>
      </c>
      <c r="Q26" s="82">
        <f t="shared" si="5"/>
        <v>4.0771790348791928E-2</v>
      </c>
      <c r="R26" s="83">
        <v>5.3794465312872478E-2</v>
      </c>
      <c r="S26" s="84">
        <f t="shared" si="6"/>
        <v>0.12811500256181174</v>
      </c>
      <c r="T26" s="85">
        <f>分析係数表!F29</f>
        <v>0.4334856221445848</v>
      </c>
      <c r="U26" s="86">
        <f t="shared" si="7"/>
        <v>5.5536011591562039E-2</v>
      </c>
      <c r="V26" s="87">
        <f>分析係数表!D29</f>
        <v>8.0085998387530236E-2</v>
      </c>
      <c r="W26" s="167">
        <f t="shared" si="8"/>
        <v>0</v>
      </c>
      <c r="X26" s="76">
        <f>分析係数表!E29</f>
        <v>5.9123891427035745E-2</v>
      </c>
      <c r="Y26" s="166">
        <f t="shared" si="9"/>
        <v>0</v>
      </c>
    </row>
    <row r="27" spans="1:25" x14ac:dyDescent="0.2">
      <c r="A27" s="6" t="s">
        <v>15</v>
      </c>
      <c r="B27" s="5" t="s">
        <v>36</v>
      </c>
      <c r="C27" s="75">
        <f>最終需要_まとめ!C28</f>
        <v>100</v>
      </c>
      <c r="D27" s="76">
        <f>投入係数表!Y27</f>
        <v>6.4287244934403199E-4</v>
      </c>
      <c r="E27" s="77">
        <f t="shared" si="0"/>
        <v>6.4287244934403201E-2</v>
      </c>
      <c r="F27" s="76">
        <f>分析係数表!C30</f>
        <v>1</v>
      </c>
      <c r="G27" s="77">
        <f t="shared" si="1"/>
        <v>6.4287244934403201E-2</v>
      </c>
      <c r="H27" s="77">
        <v>0.11694991211167634</v>
      </c>
      <c r="I27" s="77">
        <f t="shared" si="2"/>
        <v>100.11694991211168</v>
      </c>
      <c r="J27" s="76">
        <f>分析係数表!G30</f>
        <v>0.34448439248553536</v>
      </c>
      <c r="K27" s="78">
        <f t="shared" si="3"/>
        <v>34.488726667978561</v>
      </c>
      <c r="L27" s="79"/>
      <c r="M27" s="80"/>
      <c r="N27" s="81">
        <f>分析係数表!H30</f>
        <v>0</v>
      </c>
      <c r="O27" s="82">
        <f t="shared" si="4"/>
        <v>0</v>
      </c>
      <c r="P27" s="76">
        <f>分析係数表!C30</f>
        <v>1</v>
      </c>
      <c r="Q27" s="82">
        <f t="shared" si="5"/>
        <v>0</v>
      </c>
      <c r="R27" s="83">
        <v>6.5957817556929269E-2</v>
      </c>
      <c r="S27" s="84">
        <f t="shared" si="6"/>
        <v>100.18290772966861</v>
      </c>
      <c r="T27" s="85">
        <f>分析係数表!F30</f>
        <v>0.44001047643991525</v>
      </c>
      <c r="U27" s="86">
        <f t="shared" si="7"/>
        <v>44.081528961267558</v>
      </c>
      <c r="V27" s="87">
        <f>分析係数表!D30</f>
        <v>0.12314578918545679</v>
      </c>
      <c r="W27" s="167">
        <f t="shared" si="8"/>
        <v>12</v>
      </c>
      <c r="X27" s="76">
        <f>分析係数表!E30</f>
        <v>8.4787733041262886E-2</v>
      </c>
      <c r="Y27" s="166">
        <f t="shared" si="9"/>
        <v>8</v>
      </c>
    </row>
    <row r="28" spans="1:25" x14ac:dyDescent="0.2">
      <c r="A28" s="6" t="s">
        <v>16</v>
      </c>
      <c r="B28" s="5" t="s">
        <v>193</v>
      </c>
      <c r="C28" s="90"/>
      <c r="D28" s="76">
        <f>投入係数表!Y28</f>
        <v>3.21436224672016E-3</v>
      </c>
      <c r="E28" s="77">
        <f t="shared" si="0"/>
        <v>0.32143622467201599</v>
      </c>
      <c r="F28" s="76">
        <f>分析係数表!C31</f>
        <v>6.2020555045463999E-2</v>
      </c>
      <c r="G28" s="77">
        <f t="shared" si="1"/>
        <v>1.9935653065876902E-2</v>
      </c>
      <c r="H28" s="77">
        <v>4.1607537726532584E-2</v>
      </c>
      <c r="I28" s="77">
        <f t="shared" si="2"/>
        <v>4.1607537726532584E-2</v>
      </c>
      <c r="J28" s="76">
        <f>分析係数表!G31</f>
        <v>7.0817490494296573E-2</v>
      </c>
      <c r="K28" s="78">
        <f t="shared" si="3"/>
        <v>2.9465414074398072E-3</v>
      </c>
      <c r="L28" s="79"/>
      <c r="M28" s="80"/>
      <c r="N28" s="81">
        <f>分析係数表!H31</f>
        <v>2.2278688352460652E-2</v>
      </c>
      <c r="O28" s="82">
        <f t="shared" si="4"/>
        <v>0.54765684517141144</v>
      </c>
      <c r="P28" s="76">
        <f>分析係数表!C31</f>
        <v>6.2020555045463999E-2</v>
      </c>
      <c r="Q28" s="82">
        <f t="shared" si="5"/>
        <v>3.3965981511978681E-2</v>
      </c>
      <c r="R28" s="83">
        <v>4.5672996756299676E-2</v>
      </c>
      <c r="S28" s="84">
        <f t="shared" si="6"/>
        <v>8.7280534482832267E-2</v>
      </c>
      <c r="T28" s="85">
        <f>分析係数表!F31</f>
        <v>0.3450570342205323</v>
      </c>
      <c r="U28" s="86">
        <f t="shared" si="7"/>
        <v>3.0116762373829004E-2</v>
      </c>
      <c r="V28" s="87">
        <f>分析係数表!D31</f>
        <v>0</v>
      </c>
      <c r="W28" s="167">
        <f t="shared" si="8"/>
        <v>0</v>
      </c>
      <c r="X28" s="76">
        <f>分析係数表!E31</f>
        <v>0</v>
      </c>
      <c r="Y28" s="166">
        <f t="shared" si="9"/>
        <v>0</v>
      </c>
    </row>
    <row r="29" spans="1:25" x14ac:dyDescent="0.2">
      <c r="A29" s="6" t="s">
        <v>17</v>
      </c>
      <c r="B29" s="5" t="s">
        <v>273</v>
      </c>
      <c r="C29" s="90"/>
      <c r="D29" s="76">
        <f>投入係数表!Y29</f>
        <v>7.6192290292626018E-4</v>
      </c>
      <c r="E29" s="77">
        <f t="shared" si="0"/>
        <v>7.6192290292626016E-2</v>
      </c>
      <c r="F29" s="76">
        <f>分析係数表!C32</f>
        <v>0.51031613976705492</v>
      </c>
      <c r="G29" s="77">
        <f t="shared" si="1"/>
        <v>3.8882155462143762E-2</v>
      </c>
      <c r="H29" s="77">
        <v>5.2199131279961473E-2</v>
      </c>
      <c r="I29" s="77">
        <f t="shared" si="2"/>
        <v>5.2199131279961473E-2</v>
      </c>
      <c r="J29" s="76">
        <f>分析係数表!G32</f>
        <v>0.13989637305699482</v>
      </c>
      <c r="K29" s="78">
        <f t="shared" si="3"/>
        <v>7.302469142792538E-3</v>
      </c>
      <c r="L29" s="79"/>
      <c r="M29" s="80"/>
      <c r="N29" s="81">
        <f>分析係数表!H32</f>
        <v>6.3083400707693279E-3</v>
      </c>
      <c r="O29" s="82">
        <f t="shared" si="4"/>
        <v>0.15507221820104816</v>
      </c>
      <c r="P29" s="76">
        <f>分析係数表!C32</f>
        <v>0.51031613976705492</v>
      </c>
      <c r="Q29" s="82">
        <f t="shared" si="5"/>
        <v>7.9135855777473327E-2</v>
      </c>
      <c r="R29" s="83">
        <v>0.10303181529871941</v>
      </c>
      <c r="S29" s="84">
        <f t="shared" si="6"/>
        <v>0.15523094657868089</v>
      </c>
      <c r="T29" s="85">
        <f>分析係数表!F32</f>
        <v>0.48186528497409326</v>
      </c>
      <c r="U29" s="86">
        <f t="shared" si="7"/>
        <v>7.4800404309934315E-2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投入係数表!Y30</f>
        <v>1.9762375294649871E-3</v>
      </c>
      <c r="E30" s="77">
        <f t="shared" si="0"/>
        <v>0.1976237529464987</v>
      </c>
      <c r="F30" s="76">
        <f>分析係数表!C33</f>
        <v>0.64380825565912114</v>
      </c>
      <c r="G30" s="77">
        <f t="shared" si="1"/>
        <v>0.12723180366129444</v>
      </c>
      <c r="H30" s="77">
        <v>0.14104564942700296</v>
      </c>
      <c r="I30" s="77">
        <f t="shared" si="2"/>
        <v>0.14104564942700296</v>
      </c>
      <c r="J30" s="76">
        <f>分析係数表!G33</f>
        <v>0.50735483870967746</v>
      </c>
      <c r="K30" s="78">
        <f t="shared" si="3"/>
        <v>7.1560192715738796E-2</v>
      </c>
      <c r="L30" s="79"/>
      <c r="M30" s="80"/>
      <c r="N30" s="81">
        <f>分析係数表!H33</f>
        <v>9.5549092283623302E-4</v>
      </c>
      <c r="O30" s="82">
        <f t="shared" si="4"/>
        <v>2.3487969134978998E-2</v>
      </c>
      <c r="P30" s="76">
        <f>分析係数表!C33</f>
        <v>0.64380825565912114</v>
      </c>
      <c r="Q30" s="82">
        <f t="shared" si="5"/>
        <v>1.5121748437766105E-2</v>
      </c>
      <c r="R30" s="83">
        <v>4.6270387536465542E-2</v>
      </c>
      <c r="S30" s="84">
        <f t="shared" si="6"/>
        <v>0.18731603696346849</v>
      </c>
      <c r="T30" s="85">
        <f>分析係数表!F33</f>
        <v>0.64387096774193553</v>
      </c>
      <c r="U30" s="86">
        <f t="shared" si="7"/>
        <v>0.12060735799325262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投入係数表!Y31</f>
        <v>5.9001404795352271E-2</v>
      </c>
      <c r="E31" s="77">
        <f t="shared" si="0"/>
        <v>5.900140479535227</v>
      </c>
      <c r="F31" s="76">
        <f>分析係数表!C34</f>
        <v>0.4497281074016104</v>
      </c>
      <c r="G31" s="77">
        <f t="shared" si="1"/>
        <v>2.6534590112650078</v>
      </c>
      <c r="H31" s="77">
        <v>2.8893662710067876</v>
      </c>
      <c r="I31" s="77">
        <f t="shared" si="2"/>
        <v>2.8893662710067876</v>
      </c>
      <c r="J31" s="76">
        <f>分析係数表!G34</f>
        <v>0.42484737951445389</v>
      </c>
      <c r="K31" s="78">
        <f t="shared" si="3"/>
        <v>1.2275396886946832</v>
      </c>
      <c r="L31" s="79"/>
      <c r="M31" s="80"/>
      <c r="N31" s="81">
        <f>分析係数表!H34</f>
        <v>0.15783450057224457</v>
      </c>
      <c r="O31" s="82">
        <f t="shared" si="4"/>
        <v>3.8799027696374102</v>
      </c>
      <c r="P31" s="76">
        <f>分析係数表!C34</f>
        <v>0.4497281074016104</v>
      </c>
      <c r="Q31" s="82">
        <f t="shared" si="5"/>
        <v>1.7449013294912989</v>
      </c>
      <c r="R31" s="83">
        <v>1.9077338524072505</v>
      </c>
      <c r="S31" s="84">
        <f t="shared" si="6"/>
        <v>4.7971001234140385</v>
      </c>
      <c r="T31" s="85">
        <f>分析係数表!F34</f>
        <v>0.69859228761453362</v>
      </c>
      <c r="U31" s="86">
        <f t="shared" si="7"/>
        <v>3.3512171491317746</v>
      </c>
      <c r="V31" s="87">
        <f>分析係数表!D34</f>
        <v>0.16058186901394608</v>
      </c>
      <c r="W31" s="167">
        <f t="shared" si="8"/>
        <v>1</v>
      </c>
      <c r="X31" s="76">
        <f>分析係数表!E34</f>
        <v>0.11554380945100309</v>
      </c>
      <c r="Y31" s="166">
        <f t="shared" si="9"/>
        <v>1</v>
      </c>
    </row>
    <row r="32" spans="1:25" x14ac:dyDescent="0.2">
      <c r="A32" s="6" t="s">
        <v>20</v>
      </c>
      <c r="B32" s="5" t="s">
        <v>37</v>
      </c>
      <c r="C32" s="90"/>
      <c r="D32" s="76">
        <f>投入係数表!Y32</f>
        <v>1.2571727898283293E-2</v>
      </c>
      <c r="E32" s="77">
        <f t="shared" si="0"/>
        <v>1.2571727898283294</v>
      </c>
      <c r="F32" s="76">
        <f>分析係数表!C35</f>
        <v>0.49909685188370889</v>
      </c>
      <c r="G32" s="77">
        <f t="shared" si="1"/>
        <v>0.62745098167717883</v>
      </c>
      <c r="H32" s="77">
        <v>0.75013516760792787</v>
      </c>
      <c r="I32" s="77">
        <f t="shared" si="2"/>
        <v>0.75013516760792787</v>
      </c>
      <c r="J32" s="76">
        <f>分析係数表!G35</f>
        <v>0.31379756038452217</v>
      </c>
      <c r="K32" s="78">
        <f t="shared" si="3"/>
        <v>0.23539058555400241</v>
      </c>
      <c r="L32" s="79"/>
      <c r="M32" s="80"/>
      <c r="N32" s="81">
        <f>分析係数表!H35</f>
        <v>5.9221537395394742E-2</v>
      </c>
      <c r="O32" s="82">
        <f t="shared" si="4"/>
        <v>1.4557894891770169</v>
      </c>
      <c r="P32" s="76">
        <f>分析係数表!C35</f>
        <v>0.49909685188370889</v>
      </c>
      <c r="Q32" s="82">
        <f t="shared" si="5"/>
        <v>0.72657995105364181</v>
      </c>
      <c r="R32" s="83">
        <v>0.95752002801825886</v>
      </c>
      <c r="S32" s="84">
        <f t="shared" si="6"/>
        <v>1.7076551956261867</v>
      </c>
      <c r="T32" s="85">
        <f>分析係数表!F35</f>
        <v>0.64201470231844249</v>
      </c>
      <c r="U32" s="86">
        <f t="shared" si="7"/>
        <v>1.0963397420824879</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投入係数表!Y33</f>
        <v>3.4286530631681706E-3</v>
      </c>
      <c r="E33" s="77">
        <f t="shared" si="0"/>
        <v>0.34286530631681705</v>
      </c>
      <c r="F33" s="76">
        <f>分析係数表!C36</f>
        <v>0.87819146249052793</v>
      </c>
      <c r="G33" s="77">
        <f t="shared" si="1"/>
        <v>0.3011013847916284</v>
      </c>
      <c r="H33" s="77">
        <v>0.45221869511346713</v>
      </c>
      <c r="I33" s="77">
        <f t="shared" si="2"/>
        <v>0.45221869511346713</v>
      </c>
      <c r="J33" s="76">
        <f>分析係数表!G36</f>
        <v>4.4874661895938493E-2</v>
      </c>
      <c r="K33" s="78">
        <f t="shared" si="3"/>
        <v>2.0293161046239329E-2</v>
      </c>
      <c r="L33" s="79"/>
      <c r="M33" s="80"/>
      <c r="N33" s="81">
        <f>分析係数表!H36</f>
        <v>0.18774661640714413</v>
      </c>
      <c r="O33" s="82">
        <f t="shared" si="4"/>
        <v>4.6152052583377197</v>
      </c>
      <c r="P33" s="76">
        <f>分析係数表!C36</f>
        <v>0.87819146249052793</v>
      </c>
      <c r="Q33" s="82">
        <f t="shared" si="5"/>
        <v>4.0530338555135765</v>
      </c>
      <c r="R33" s="83">
        <v>4.248232733091748</v>
      </c>
      <c r="S33" s="84">
        <f t="shared" si="6"/>
        <v>4.7004514282052154</v>
      </c>
      <c r="T33" s="85">
        <f>分析係数表!F36</f>
        <v>0.85371541754520475</v>
      </c>
      <c r="U33" s="86">
        <f t="shared" si="7"/>
        <v>4.0128478536811691</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投入係数表!Y34</f>
        <v>2.647682087668754E-2</v>
      </c>
      <c r="E34" s="77">
        <f t="shared" si="0"/>
        <v>2.6476820876687541</v>
      </c>
      <c r="F34" s="76">
        <f>分析係数表!C37</f>
        <v>0.51844868831853386</v>
      </c>
      <c r="G34" s="77">
        <f t="shared" si="1"/>
        <v>1.3726873054363429</v>
      </c>
      <c r="H34" s="77">
        <v>1.609358286797465</v>
      </c>
      <c r="I34" s="77">
        <f t="shared" si="2"/>
        <v>1.609358286797465</v>
      </c>
      <c r="J34" s="76">
        <f>分析係数表!G37</f>
        <v>0.40787398349003462</v>
      </c>
      <c r="K34" s="78">
        <f t="shared" si="3"/>
        <v>0.65641537529877958</v>
      </c>
      <c r="L34" s="79"/>
      <c r="M34" s="80"/>
      <c r="N34" s="81">
        <f>分析係数表!H37</f>
        <v>4.7856445363769047E-2</v>
      </c>
      <c r="O34" s="82">
        <f t="shared" si="4"/>
        <v>1.176411711246234</v>
      </c>
      <c r="P34" s="76">
        <f>分析係数表!C37</f>
        <v>0.51844868831853386</v>
      </c>
      <c r="Q34" s="82">
        <f t="shared" si="5"/>
        <v>0.60990910861817182</v>
      </c>
      <c r="R34" s="83">
        <v>0.73662552420594618</v>
      </c>
      <c r="S34" s="84">
        <f t="shared" si="6"/>
        <v>2.345983811003411</v>
      </c>
      <c r="T34" s="85">
        <f>分析係数表!F37</f>
        <v>0.62993916303078723</v>
      </c>
      <c r="U34" s="86">
        <f t="shared" si="7"/>
        <v>1.4778270783872653</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投入係数表!Y35</f>
        <v>8.4763922950546449E-3</v>
      </c>
      <c r="E35" s="77">
        <f t="shared" si="0"/>
        <v>0.84763922950546444</v>
      </c>
      <c r="F35" s="76">
        <f>分析係数表!C38</f>
        <v>4.0466683025854988E-2</v>
      </c>
      <c r="G35" s="77">
        <f t="shared" si="1"/>
        <v>3.4301148020677581E-2</v>
      </c>
      <c r="H35" s="77">
        <v>4.7875344295182948E-2</v>
      </c>
      <c r="I35" s="77">
        <f t="shared" si="2"/>
        <v>4.7875344295182948E-2</v>
      </c>
      <c r="J35" s="76">
        <f>分析係数表!G38</f>
        <v>0.23169218038891187</v>
      </c>
      <c r="K35" s="78">
        <f t="shared" si="3"/>
        <v>1.109234290662079E-2</v>
      </c>
      <c r="L35" s="79"/>
      <c r="M35" s="80"/>
      <c r="N35" s="81">
        <f>分析係数表!H38</f>
        <v>4.3698484864393788E-2</v>
      </c>
      <c r="O35" s="82">
        <f t="shared" si="4"/>
        <v>1.074200329076435</v>
      </c>
      <c r="P35" s="76">
        <f>分析係数表!C38</f>
        <v>4.0466683025854988E-2</v>
      </c>
      <c r="Q35" s="82">
        <f t="shared" si="5"/>
        <v>4.3469324223005215E-2</v>
      </c>
      <c r="R35" s="83">
        <v>5.4022669129121535E-2</v>
      </c>
      <c r="S35" s="84">
        <f t="shared" si="6"/>
        <v>0.10189801342430449</v>
      </c>
      <c r="T35" s="85">
        <f>分析係数表!F38</f>
        <v>0.47745138601572196</v>
      </c>
      <c r="U35" s="86">
        <f t="shared" si="7"/>
        <v>4.8651347741682824E-2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投入係数表!Y36</f>
        <v>0</v>
      </c>
      <c r="E36" s="77">
        <f t="shared" si="0"/>
        <v>0</v>
      </c>
      <c r="F36" s="76">
        <f>分析係数表!C39</f>
        <v>1</v>
      </c>
      <c r="G36" s="77">
        <f t="shared" si="1"/>
        <v>0</v>
      </c>
      <c r="H36" s="77">
        <v>6.169820894420059E-2</v>
      </c>
      <c r="I36" s="77">
        <f t="shared" si="2"/>
        <v>6.169820894420059E-2</v>
      </c>
      <c r="J36" s="76">
        <f>分析係数表!G39</f>
        <v>0.35155763393872286</v>
      </c>
      <c r="K36" s="78">
        <f t="shared" si="3"/>
        <v>2.1690476354680108E-2</v>
      </c>
      <c r="L36" s="79"/>
      <c r="M36" s="80"/>
      <c r="N36" s="81">
        <f>分析係数表!H39</f>
        <v>3.8093638110437951E-3</v>
      </c>
      <c r="O36" s="82">
        <f t="shared" si="4"/>
        <v>9.3642145078795397E-2</v>
      </c>
      <c r="P36" s="76">
        <f>分析係数表!C39</f>
        <v>1</v>
      </c>
      <c r="Q36" s="82">
        <f t="shared" si="5"/>
        <v>9.3642145078795397E-2</v>
      </c>
      <c r="R36" s="83">
        <v>0.11677519646258508</v>
      </c>
      <c r="S36" s="84">
        <f t="shared" si="6"/>
        <v>0.17847340540678566</v>
      </c>
      <c r="T36" s="85">
        <f>分析係数表!F39</f>
        <v>0.70231445322154884</v>
      </c>
      <c r="U36" s="86">
        <f t="shared" si="7"/>
        <v>0.1253444521328545</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投入係数表!Y37</f>
        <v>1.4286054429867378E-4</v>
      </c>
      <c r="E37" s="77">
        <f t="shared" si="0"/>
        <v>1.4286054429867379E-2</v>
      </c>
      <c r="F37" s="76">
        <f>分析係数表!C40</f>
        <v>0.93645125291670894</v>
      </c>
      <c r="G37" s="77">
        <f t="shared" si="1"/>
        <v>1.3378193570085607E-2</v>
      </c>
      <c r="H37" s="77">
        <v>1.6169880561417004E-2</v>
      </c>
      <c r="I37" s="77">
        <f t="shared" si="2"/>
        <v>1.6169880561417004E-2</v>
      </c>
      <c r="J37" s="76">
        <f>分析係数表!G40</f>
        <v>0.5322000781555295</v>
      </c>
      <c r="K37" s="78">
        <f t="shared" si="3"/>
        <v>8.6056116985517069E-3</v>
      </c>
      <c r="L37" s="79"/>
      <c r="M37" s="80"/>
      <c r="N37" s="81">
        <f>分析係数表!H40</f>
        <v>3.4185575237035248E-2</v>
      </c>
      <c r="O37" s="82">
        <f t="shared" si="4"/>
        <v>0.84035307593038044</v>
      </c>
      <c r="P37" s="76">
        <f>分析係数表!C40</f>
        <v>0.93645125291670894</v>
      </c>
      <c r="Q37" s="82">
        <f t="shared" si="5"/>
        <v>0.78694969084741506</v>
      </c>
      <c r="R37" s="83">
        <v>0.78828672117659426</v>
      </c>
      <c r="S37" s="84">
        <f t="shared" si="6"/>
        <v>0.80445660173801126</v>
      </c>
      <c r="T37" s="85">
        <f>分析係数表!F40</f>
        <v>0.72698319656115673</v>
      </c>
      <c r="U37" s="86">
        <f t="shared" si="7"/>
        <v>0.58482643182622485</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投入係数表!Y38</f>
        <v>0</v>
      </c>
      <c r="E38" s="77">
        <f t="shared" si="0"/>
        <v>0</v>
      </c>
      <c r="F38" s="76">
        <f>分析係数表!C41</f>
        <v>0.75829086289227354</v>
      </c>
      <c r="G38" s="77">
        <f t="shared" si="1"/>
        <v>0</v>
      </c>
      <c r="H38" s="77">
        <v>3.3387708430143758E-3</v>
      </c>
      <c r="I38" s="77">
        <f t="shared" si="2"/>
        <v>3.3387708430143758E-3</v>
      </c>
      <c r="J38" s="76">
        <f>分析係数表!G41</f>
        <v>0.44682169065091015</v>
      </c>
      <c r="K38" s="78">
        <f t="shared" si="3"/>
        <v>1.4918352327716478E-3</v>
      </c>
      <c r="L38" s="79"/>
      <c r="M38" s="80"/>
      <c r="N38" s="81">
        <f>分析係数表!H41</f>
        <v>5.4536481903421918E-2</v>
      </c>
      <c r="O38" s="82">
        <f t="shared" si="4"/>
        <v>1.3406210075503397</v>
      </c>
      <c r="P38" s="76">
        <f>分析係数表!C41</f>
        <v>0.75829086289227354</v>
      </c>
      <c r="Q38" s="82">
        <f t="shared" si="5"/>
        <v>1.0165806606268564</v>
      </c>
      <c r="R38" s="83">
        <v>1.0343261876116876</v>
      </c>
      <c r="S38" s="84">
        <f t="shared" si="6"/>
        <v>1.037664958454702</v>
      </c>
      <c r="T38" s="85">
        <f>分析係数表!F41</f>
        <v>0.55047809650878365</v>
      </c>
      <c r="U38" s="86">
        <f t="shared" si="7"/>
        <v>0.57121183114401042</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投入係数表!Y39</f>
        <v>6.9049263077692322E-4</v>
      </c>
      <c r="E39" s="77">
        <f>$C$27*D39</f>
        <v>6.9049263077692324E-2</v>
      </c>
      <c r="F39" s="76">
        <f>分析係数表!C42</f>
        <v>0.17334729285073291</v>
      </c>
      <c r="G39" s="77">
        <f>E39*F39</f>
        <v>1.196950282785603E-2</v>
      </c>
      <c r="H39" s="77">
        <v>1.5047642975243969E-2</v>
      </c>
      <c r="I39" s="77">
        <f>C39+H39</f>
        <v>1.5047642975243969E-2</v>
      </c>
      <c r="J39" s="76">
        <f>分析係数表!G42</f>
        <v>0.48544520547945208</v>
      </c>
      <c r="K39" s="78">
        <f>I39*J39</f>
        <v>7.3048061360987421E-3</v>
      </c>
      <c r="L39" s="79"/>
      <c r="M39" s="80"/>
      <c r="N39" s="81">
        <f>分析係数表!H42</f>
        <v>1.188798706412289E-2</v>
      </c>
      <c r="O39" s="82">
        <f t="shared" si="4"/>
        <v>0.29223163356728815</v>
      </c>
      <c r="P39" s="76">
        <f>分析係数表!C42</f>
        <v>0.17334729285073291</v>
      </c>
      <c r="Q39" s="82">
        <f>O39*P39</f>
        <v>5.0657562564236772E-2</v>
      </c>
      <c r="R39" s="83">
        <v>5.3233641032186918E-2</v>
      </c>
      <c r="S39" s="84">
        <f>I39+R39</f>
        <v>6.8281284007430887E-2</v>
      </c>
      <c r="T39" s="85">
        <f>分析係数表!F42</f>
        <v>0.55565068493150682</v>
      </c>
      <c r="U39" s="86">
        <f>S39*T39</f>
        <v>3.7940542226731717E-2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投入係数表!Y40</f>
        <v>9.5573704135812759E-2</v>
      </c>
      <c r="E40" s="77">
        <f>$C$27*D40</f>
        <v>9.5573704135812765</v>
      </c>
      <c r="F40" s="76">
        <f>分析係数表!C43</f>
        <v>0.30653454239506406</v>
      </c>
      <c r="G40" s="77">
        <f>E40*F40</f>
        <v>2.9296641662272607</v>
      </c>
      <c r="H40" s="77">
        <v>3.2786749200328216</v>
      </c>
      <c r="I40" s="77">
        <f>C40+H40</f>
        <v>3.2786749200328216</v>
      </c>
      <c r="J40" s="76">
        <f>分析係数表!G43</f>
        <v>0.32328917028178372</v>
      </c>
      <c r="K40" s="78">
        <f>I40*J40</f>
        <v>1.0599600945211045</v>
      </c>
      <c r="L40" s="79"/>
      <c r="M40" s="80"/>
      <c r="N40" s="81">
        <f>分析係数表!H43</f>
        <v>3.3255284074801286E-2</v>
      </c>
      <c r="O40" s="82">
        <f t="shared" si="4"/>
        <v>0.81748456971764261</v>
      </c>
      <c r="P40" s="76">
        <f>分析係数表!C43</f>
        <v>0.30653454239506406</v>
      </c>
      <c r="Q40" s="82">
        <f>O40*P40</f>
        <v>0.25058725849342339</v>
      </c>
      <c r="R40" s="83">
        <v>0.47329367775438219</v>
      </c>
      <c r="S40" s="84">
        <f>I40+R40</f>
        <v>3.7519685977872039</v>
      </c>
      <c r="T40" s="85">
        <f>分析係数表!F43</f>
        <v>0.5899871028256537</v>
      </c>
      <c r="U40" s="86">
        <f>S40*T40</f>
        <v>2.2136130829013028</v>
      </c>
      <c r="V40" s="87">
        <f>分析係数表!D43</f>
        <v>0.19341853284871224</v>
      </c>
      <c r="W40" s="167">
        <f>ROUND(S40*V40,0)</f>
        <v>1</v>
      </c>
      <c r="X40" s="76">
        <f>分析係数表!E43</f>
        <v>0.14812209325047876</v>
      </c>
      <c r="Y40" s="166">
        <f>ROUND(S40*X40,0)</f>
        <v>1</v>
      </c>
    </row>
    <row r="41" spans="1:25" x14ac:dyDescent="0.2">
      <c r="A41" s="6" t="s">
        <v>341</v>
      </c>
      <c r="B41" s="5" t="s">
        <v>42</v>
      </c>
      <c r="C41" s="90"/>
      <c r="D41" s="76">
        <f>投入係数表!Y41</f>
        <v>2.6191099788090195E-4</v>
      </c>
      <c r="E41" s="77">
        <f>$C$27*D41</f>
        <v>2.6191099788090196E-2</v>
      </c>
      <c r="F41" s="76">
        <f>分析係数表!C44</f>
        <v>0.56999532308435041</v>
      </c>
      <c r="G41" s="77">
        <f>E41*F41</f>
        <v>1.4928804385646933E-2</v>
      </c>
      <c r="H41" s="77">
        <v>1.9949770150729292E-2</v>
      </c>
      <c r="I41" s="77">
        <f>C41+H41</f>
        <v>1.9949770150729292E-2</v>
      </c>
      <c r="J41" s="76">
        <f>分析係数表!G44</f>
        <v>0.26801390783179974</v>
      </c>
      <c r="K41" s="78">
        <f>I41*J41</f>
        <v>5.3468158584431503E-3</v>
      </c>
      <c r="L41" s="79"/>
      <c r="M41" s="80"/>
      <c r="N41" s="81">
        <f>分析係数表!H44</f>
        <v>0.11320362456556662</v>
      </c>
      <c r="O41" s="82">
        <f t="shared" si="4"/>
        <v>2.7827823124380502</v>
      </c>
      <c r="P41" s="76">
        <f>分析係数表!C44</f>
        <v>0.56999532308435041</v>
      </c>
      <c r="Q41" s="82">
        <f>O41*P41</f>
        <v>1.5861729032515421</v>
      </c>
      <c r="R41" s="83">
        <v>1.6124746405195372</v>
      </c>
      <c r="S41" s="84">
        <f>I41+R41</f>
        <v>1.6324244106702663</v>
      </c>
      <c r="T41" s="85">
        <f>分析係数表!F44</f>
        <v>0.48400791440152141</v>
      </c>
      <c r="U41" s="86">
        <f>S41*T41</f>
        <v>0.79010633442664835</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投入係数表!Y42</f>
        <v>1.3809852615538464E-3</v>
      </c>
      <c r="E42" s="77">
        <f>$C$27*D42</f>
        <v>0.13809852615538465</v>
      </c>
      <c r="F42" s="76">
        <f>分析係数表!C45</f>
        <v>1</v>
      </c>
      <c r="G42" s="77">
        <f>E42*F42</f>
        <v>0.13809852615538465</v>
      </c>
      <c r="H42" s="77">
        <v>0.1705711910152079</v>
      </c>
      <c r="I42" s="77">
        <f>C42+H42</f>
        <v>0.1705711910152079</v>
      </c>
      <c r="J42" s="76">
        <f>分析係数表!G45</f>
        <v>0</v>
      </c>
      <c r="K42" s="78">
        <f>I42*J42</f>
        <v>0</v>
      </c>
      <c r="L42" s="79"/>
      <c r="M42" s="80"/>
      <c r="N42" s="81">
        <f>分析係数表!H45</f>
        <v>0</v>
      </c>
      <c r="O42" s="82">
        <f t="shared" si="4"/>
        <v>0</v>
      </c>
      <c r="P42" s="76">
        <f>分析係数表!C45</f>
        <v>1</v>
      </c>
      <c r="Q42" s="82">
        <f>O42*P42</f>
        <v>0</v>
      </c>
      <c r="R42" s="83">
        <v>3.0791322701127128E-2</v>
      </c>
      <c r="S42" s="84">
        <f>I42+R42</f>
        <v>0.20136251371633504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1.5571799328555442E-2</v>
      </c>
      <c r="E43" s="77">
        <f>$C$27*D43</f>
        <v>1.5571799328555442</v>
      </c>
      <c r="F43" s="76">
        <f>分析係数表!C46</f>
        <v>0.19592142404516388</v>
      </c>
      <c r="G43" s="77">
        <f>E43*F43</f>
        <v>0.3050849099396109</v>
      </c>
      <c r="H43" s="77">
        <v>0.3255869880662226</v>
      </c>
      <c r="I43" s="77">
        <f>C43+H43</f>
        <v>0.3255869880662226</v>
      </c>
      <c r="J43" s="76">
        <f>分析係数表!G46</f>
        <v>9.3869169844529188E-3</v>
      </c>
      <c r="K43" s="78">
        <f>I43*J43</f>
        <v>3.056258028195695E-3</v>
      </c>
      <c r="L43" s="79"/>
      <c r="M43" s="80"/>
      <c r="N43" s="81">
        <f>分析係数表!H46</f>
        <v>2.2224088871155723E-2</v>
      </c>
      <c r="O43" s="82">
        <f t="shared" si="4"/>
        <v>0.54631467550655544</v>
      </c>
      <c r="P43" s="76">
        <f>分析係数表!C46</f>
        <v>0.19592142404516388</v>
      </c>
      <c r="Q43" s="82">
        <f>O43*P43</f>
        <v>0.10703474920201596</v>
      </c>
      <c r="R43" s="83">
        <v>0.12207518911352788</v>
      </c>
      <c r="S43" s="84">
        <f>I43+R43</f>
        <v>0.44766217717975049</v>
      </c>
      <c r="T43" s="85">
        <f>分析係数表!F46</f>
        <v>0.31358169551188031</v>
      </c>
      <c r="U43" s="86">
        <f>S43*T43</f>
        <v>0.14037866453656594</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投入係数表!Y44</f>
        <v>0.53863187218743303</v>
      </c>
      <c r="E44" s="91">
        <f>SUM(E5:E43)</f>
        <v>53.863187218743306</v>
      </c>
      <c r="F44" s="92">
        <f>分析係数表!C47</f>
        <v>0.45265703952364433</v>
      </c>
      <c r="G44" s="91">
        <f>SUM(G5:G43)</f>
        <v>14.485095530373416</v>
      </c>
      <c r="H44" s="91">
        <f>SUM(H5:H43)</f>
        <v>16.675933953833844</v>
      </c>
      <c r="I44" s="91">
        <f>SUM(I5:I43)</f>
        <v>116.67593395383386</v>
      </c>
      <c r="J44" s="92">
        <f>分析係数表!G47</f>
        <v>0.23980744030503759</v>
      </c>
      <c r="K44" s="93">
        <f>SUM(K5:K43)</f>
        <v>39.185061936324423</v>
      </c>
      <c r="L44" s="94">
        <f>最終需要_まとめ!$L$33</f>
        <v>0.62733333333333341</v>
      </c>
      <c r="M44" s="91">
        <f>K44*L44</f>
        <v>24.582095521387526</v>
      </c>
      <c r="N44" s="95">
        <f>分析係数表!H47</f>
        <v>1</v>
      </c>
      <c r="O44" s="96">
        <f>SUM(O5:O43)</f>
        <v>24.582095521387526</v>
      </c>
      <c r="P44" s="92">
        <f>分析係数表!C47</f>
        <v>0.45265703952364433</v>
      </c>
      <c r="Q44" s="96">
        <f>SUM(Q5:Q43)</f>
        <v>11.980979000682789</v>
      </c>
      <c r="R44" s="91">
        <f>SUM(R5:R43)</f>
        <v>13.347203689937093</v>
      </c>
      <c r="S44" s="97">
        <f>SUM(S5:S43)</f>
        <v>130.02313764377092</v>
      </c>
      <c r="T44" s="98">
        <f>分析係数表!F47</f>
        <v>0.49576236686958514</v>
      </c>
      <c r="U44" s="99">
        <f>SUM(U5:U43)</f>
        <v>61.488341648967939</v>
      </c>
      <c r="V44" s="100">
        <f>分析係数表!D47</f>
        <v>6.8132090397126518E-2</v>
      </c>
      <c r="W44" s="164">
        <f>SUM(W5:W43)</f>
        <v>14</v>
      </c>
      <c r="X44" s="92">
        <f>分析係数表!E47</f>
        <v>5.7986453629434859E-2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
        <v>488</v>
      </c>
      <c r="H1" s="404"/>
      <c r="I1" s="404"/>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1.4618360363041205E-2</v>
      </c>
      <c r="G5" s="77">
        <f t="shared" ref="G5:G38" si="1">E5*F5</f>
        <v>0</v>
      </c>
      <c r="H5" s="77">
        <f t="array" ref="H5:H43">MMULT(逆行列係数!C5:AO43,'24'!G5:G43)</f>
        <v>3.0114342670135794E-5</v>
      </c>
      <c r="I5" s="77">
        <f t="shared" ref="I5:I38" si="2">C5+H5</f>
        <v>3.0114342670135794E-5</v>
      </c>
      <c r="J5" s="76">
        <f>分析係数表!G8</f>
        <v>0.12073170731707317</v>
      </c>
      <c r="K5" s="78">
        <f t="shared" ref="K5:K38" si="3">I5*J5</f>
        <v>3.6357560052968825E-6</v>
      </c>
      <c r="L5" s="79" t="s">
        <v>184</v>
      </c>
      <c r="M5" s="80" t="s">
        <v>184</v>
      </c>
      <c r="N5" s="81">
        <f>分析係数表!H8</f>
        <v>1.0812797278425854E-2</v>
      </c>
      <c r="O5" s="82">
        <f t="shared" ref="O5:O43" si="4">$M$44*N5</f>
        <v>7.1709886675212178E-2</v>
      </c>
      <c r="P5" s="76">
        <f>分析係数表!C8</f>
        <v>1.4618360363041205E-2</v>
      </c>
      <c r="Q5" s="82">
        <f t="shared" ref="Q5:Q38" si="5">O5*P5</f>
        <v>1.0482809650110983E-3</v>
      </c>
      <c r="R5" s="83">
        <f t="array" ref="R5:R43">MMULT(逆行列係数!C5:AO43,'24'!Q5:Q43)</f>
        <v>1.4838556647177943E-3</v>
      </c>
      <c r="S5" s="84">
        <f t="shared" ref="S5:S38" si="6">I5+R5</f>
        <v>1.5139700073879302E-3</v>
      </c>
      <c r="T5" s="85">
        <f>分析係数表!F8</f>
        <v>0.45487804878048782</v>
      </c>
      <c r="U5" s="86">
        <f t="shared" ref="U5:U38" si="7">S5*T5</f>
        <v>6.8867172287280238E-4</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投入係数表!Z6</f>
        <v>0</v>
      </c>
      <c r="E6" s="77">
        <f t="shared" si="0"/>
        <v>0</v>
      </c>
      <c r="F6" s="76">
        <f>分析係数表!C9</f>
        <v>8.6715867158671633E-2</v>
      </c>
      <c r="G6" s="77">
        <f t="shared" si="1"/>
        <v>0</v>
      </c>
      <c r="H6" s="77">
        <v>5.0051924785179789E-5</v>
      </c>
      <c r="I6" s="77">
        <f t="shared" si="2"/>
        <v>5.0051924785179789E-5</v>
      </c>
      <c r="J6" s="76">
        <f>分析係数表!G9</f>
        <v>0.23529411764705882</v>
      </c>
      <c r="K6" s="78">
        <f t="shared" si="3"/>
        <v>1.1776923478865833E-5</v>
      </c>
      <c r="L6" s="79"/>
      <c r="M6" s="80"/>
      <c r="N6" s="81">
        <f>分析係数表!H9</f>
        <v>5.7539453375192939E-4</v>
      </c>
      <c r="O6" s="82">
        <f t="shared" si="4"/>
        <v>3.8159854241616121E-3</v>
      </c>
      <c r="P6" s="76">
        <f>分析係数表!C9</f>
        <v>8.6715867158671633E-2</v>
      </c>
      <c r="Q6" s="82">
        <f t="shared" si="5"/>
        <v>3.3090648512102561E-4</v>
      </c>
      <c r="R6" s="83">
        <v>3.9275879883511594E-4</v>
      </c>
      <c r="S6" s="84">
        <f t="shared" si="6"/>
        <v>4.4281072362029571E-4</v>
      </c>
      <c r="T6" s="85">
        <f>分析係数表!F9</f>
        <v>0.68627450980392157</v>
      </c>
      <c r="U6" s="86">
        <f t="shared" si="7"/>
        <v>3.0388971228843825E-4</v>
      </c>
      <c r="V6" s="87">
        <f>分析係数表!D9</f>
        <v>9.8039215686274508E-2</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5.1169590643275198E-3</v>
      </c>
      <c r="G7" s="77">
        <f t="shared" si="1"/>
        <v>0</v>
      </c>
      <c r="H7" s="77">
        <v>4.917027690224689E-6</v>
      </c>
      <c r="I7" s="77">
        <f t="shared" si="2"/>
        <v>4.917027690224689E-6</v>
      </c>
      <c r="J7" s="76">
        <f>分析係数表!G10</f>
        <v>0.19230769230769232</v>
      </c>
      <c r="K7" s="78">
        <f t="shared" si="3"/>
        <v>9.4558224812013254E-7</v>
      </c>
      <c r="L7" s="79"/>
      <c r="M7" s="80"/>
      <c r="N7" s="81">
        <f>分析係数表!H10</f>
        <v>1.0751897856970359E-3</v>
      </c>
      <c r="O7" s="82">
        <f t="shared" si="4"/>
        <v>7.1306005006231583E-3</v>
      </c>
      <c r="P7" s="76">
        <f>分析係数表!C10</f>
        <v>5.1169590643275198E-3</v>
      </c>
      <c r="Q7" s="82">
        <f t="shared" si="5"/>
        <v>3.6486990865762022E-5</v>
      </c>
      <c r="R7" s="83">
        <v>6.3704709922758761E-5</v>
      </c>
      <c r="S7" s="84">
        <f t="shared" si="6"/>
        <v>6.8621737612983448E-5</v>
      </c>
      <c r="T7" s="85">
        <f>分析係数表!F10</f>
        <v>0.57692307692307687</v>
      </c>
      <c r="U7" s="86">
        <f t="shared" si="7"/>
        <v>3.9589464007490447E-5</v>
      </c>
      <c r="V7" s="87">
        <f>分析係数表!D10</f>
        <v>0</v>
      </c>
      <c r="W7" s="167">
        <f t="shared" si="8"/>
        <v>0</v>
      </c>
      <c r="X7" s="76">
        <f>分析係数表!E10</f>
        <v>0</v>
      </c>
      <c r="Y7" s="166">
        <f t="shared" si="9"/>
        <v>0</v>
      </c>
    </row>
    <row r="8" spans="1:25" x14ac:dyDescent="0.2">
      <c r="A8" s="6" t="s">
        <v>222</v>
      </c>
      <c r="B8" s="5" t="s">
        <v>27</v>
      </c>
      <c r="C8" s="90"/>
      <c r="D8" s="76">
        <f>投入係数表!Z8</f>
        <v>0.29752851711026618</v>
      </c>
      <c r="E8" s="77">
        <f t="shared" si="0"/>
        <v>29.752851711026619</v>
      </c>
      <c r="F8" s="76">
        <f>分析係数表!C11</f>
        <v>1.5386032798968108E-2</v>
      </c>
      <c r="G8" s="77">
        <f t="shared" si="1"/>
        <v>0.45777835228868996</v>
      </c>
      <c r="H8" s="77">
        <v>0.46327956727082614</v>
      </c>
      <c r="I8" s="77">
        <f t="shared" si="2"/>
        <v>0.46327956727082614</v>
      </c>
      <c r="J8" s="76">
        <f>分析係数表!G11</f>
        <v>0.34285714285714286</v>
      </c>
      <c r="K8" s="78">
        <f t="shared" si="3"/>
        <v>0.15883870877856895</v>
      </c>
      <c r="L8" s="79"/>
      <c r="M8" s="80"/>
      <c r="N8" s="81">
        <f>分析係数表!H11</f>
        <v>-2.0999800501895233E-5</v>
      </c>
      <c r="O8" s="82">
        <f t="shared" si="4"/>
        <v>-1.3926954102779605E-4</v>
      </c>
      <c r="P8" s="76">
        <f>分析係数表!C11</f>
        <v>1.5386032798968108E-2</v>
      </c>
      <c r="Q8" s="82">
        <f t="shared" si="5"/>
        <v>-2.1428057261509047E-6</v>
      </c>
      <c r="R8" s="83">
        <v>1.1440271602729559E-4</v>
      </c>
      <c r="S8" s="84">
        <f t="shared" si="6"/>
        <v>0.46339396998685345</v>
      </c>
      <c r="T8" s="85">
        <f>分析係数表!F11</f>
        <v>0.5591836734693878</v>
      </c>
      <c r="U8" s="86">
        <f t="shared" si="7"/>
        <v>0.25912234240081194</v>
      </c>
      <c r="V8" s="87">
        <f>分析係数表!D11</f>
        <v>0</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0.16460779895554434</v>
      </c>
      <c r="G9" s="77">
        <f t="shared" si="1"/>
        <v>0</v>
      </c>
      <c r="H9" s="77">
        <v>2.6136700830248092E-4</v>
      </c>
      <c r="I9" s="77">
        <f t="shared" si="2"/>
        <v>2.6136700830248092E-4</v>
      </c>
      <c r="J9" s="76">
        <f>分析係数表!G12</f>
        <v>0.13343519440833349</v>
      </c>
      <c r="K9" s="78">
        <f t="shared" si="3"/>
        <v>3.4875557564766052E-5</v>
      </c>
      <c r="L9" s="79"/>
      <c r="M9" s="80"/>
      <c r="N9" s="81">
        <f>分析係数表!H12</f>
        <v>9.0250842616995133E-2</v>
      </c>
      <c r="O9" s="82">
        <f t="shared" si="4"/>
        <v>0.59853870647515905</v>
      </c>
      <c r="P9" s="76">
        <f>分析係数表!C12</f>
        <v>0.16460779895554434</v>
      </c>
      <c r="Q9" s="82">
        <f t="shared" si="5"/>
        <v>9.8524139062574539E-2</v>
      </c>
      <c r="R9" s="83">
        <v>0.11444574417750221</v>
      </c>
      <c r="S9" s="84">
        <f t="shared" si="6"/>
        <v>0.11470711118580469</v>
      </c>
      <c r="T9" s="85">
        <f>分析係数表!F12</f>
        <v>0.36075703601154802</v>
      </c>
      <c r="U9" s="86">
        <f t="shared" si="7"/>
        <v>4.1381397440837984E-2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投入係数表!Z10</f>
        <v>0</v>
      </c>
      <c r="E10" s="77">
        <f t="shared" si="0"/>
        <v>0</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9.4870411348134662E-2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投入係数表!Z11</f>
        <v>3.326996197718631E-3</v>
      </c>
      <c r="E11" s="77">
        <f t="shared" si="0"/>
        <v>0.33269961977186308</v>
      </c>
      <c r="F11" s="76">
        <f>分析係数表!C14</f>
        <v>0.17268980347649487</v>
      </c>
      <c r="G11" s="77">
        <f t="shared" si="1"/>
        <v>5.7453831955107601E-2</v>
      </c>
      <c r="H11" s="77">
        <v>8.6434051481946453E-2</v>
      </c>
      <c r="I11" s="77">
        <f t="shared" si="2"/>
        <v>8.6434051481946453E-2</v>
      </c>
      <c r="J11" s="76">
        <f>分析係数表!G14</f>
        <v>0.183307408127552</v>
      </c>
      <c r="K11" s="78">
        <f t="shared" si="3"/>
        <v>1.5844001951118999E-2</v>
      </c>
      <c r="L11" s="79"/>
      <c r="M11" s="80"/>
      <c r="N11" s="81">
        <f>分析係数表!H14</f>
        <v>1.1717888680057539E-3</v>
      </c>
      <c r="O11" s="82">
        <f t="shared" si="4"/>
        <v>7.7712403893510189E-3</v>
      </c>
      <c r="P11" s="76">
        <f>分析係数表!C14</f>
        <v>0.17268980347649487</v>
      </c>
      <c r="Q11" s="82">
        <f t="shared" si="5"/>
        <v>1.3420139756056269E-3</v>
      </c>
      <c r="R11" s="83">
        <v>6.2171847411549167E-3</v>
      </c>
      <c r="S11" s="84">
        <f t="shared" si="6"/>
        <v>9.2651236223101369E-2</v>
      </c>
      <c r="T11" s="85">
        <f>分析係数表!F14</f>
        <v>0.31324129885280966</v>
      </c>
      <c r="U11" s="86">
        <f t="shared" si="7"/>
        <v>2.9022193574842758E-2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投入係数表!Z12</f>
        <v>4.7528517110266159E-4</v>
      </c>
      <c r="E12" s="77">
        <f t="shared" si="0"/>
        <v>4.7528517110266157E-2</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5.476078353212941E-2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投入係数表!Z13</f>
        <v>5.6558935361216728E-2</v>
      </c>
      <c r="E13" s="77">
        <f t="shared" si="0"/>
        <v>5.6558935361216731</v>
      </c>
      <c r="F13" s="76">
        <f>分析係数表!C16</f>
        <v>4.378703578052201E-2</v>
      </c>
      <c r="G13" s="77">
        <f t="shared" si="1"/>
        <v>0.24765481263698286</v>
      </c>
      <c r="H13" s="77">
        <v>0.25844341598172305</v>
      </c>
      <c r="I13" s="77">
        <f t="shared" si="2"/>
        <v>0.25844341598172305</v>
      </c>
      <c r="J13" s="76">
        <f>分析係数表!G16</f>
        <v>3.3270852858481727E-2</v>
      </c>
      <c r="K13" s="78">
        <f t="shared" si="3"/>
        <v>8.5986328653712921E-3</v>
      </c>
      <c r="L13" s="79"/>
      <c r="M13" s="80"/>
      <c r="N13" s="81">
        <f>分析係数表!H16</f>
        <v>1.6795640441415807E-2</v>
      </c>
      <c r="O13" s="82">
        <f t="shared" si="4"/>
        <v>0.11138777891403129</v>
      </c>
      <c r="P13" s="76">
        <f>分析係数表!C16</f>
        <v>4.378703578052201E-2</v>
      </c>
      <c r="Q13" s="82">
        <f t="shared" si="5"/>
        <v>4.8773406608215632E-3</v>
      </c>
      <c r="R13" s="83">
        <v>5.8974834436244196E-3</v>
      </c>
      <c r="S13" s="84">
        <f t="shared" si="6"/>
        <v>0.26434089942534744</v>
      </c>
      <c r="T13" s="85">
        <f>分析係数表!F16</f>
        <v>0.28912839737582008</v>
      </c>
      <c r="U13" s="86">
        <f t="shared" si="7"/>
        <v>7.6428460611733542E-2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投入係数表!Z14</f>
        <v>0</v>
      </c>
      <c r="E14" s="77">
        <f t="shared" si="0"/>
        <v>0</v>
      </c>
      <c r="F14" s="76">
        <f>分析係数表!C17</f>
        <v>0.16391620825693176</v>
      </c>
      <c r="G14" s="77">
        <f t="shared" si="1"/>
        <v>0</v>
      </c>
      <c r="H14" s="77">
        <v>1.7538935078774794E-2</v>
      </c>
      <c r="I14" s="77">
        <f t="shared" si="2"/>
        <v>1.7538935078774794E-2</v>
      </c>
      <c r="J14" s="76">
        <f>分析係数表!G17</f>
        <v>0.21229407998137262</v>
      </c>
      <c r="K14" s="78">
        <f t="shared" si="3"/>
        <v>3.723412086401518E-3</v>
      </c>
      <c r="L14" s="79"/>
      <c r="M14" s="80"/>
      <c r="N14" s="81">
        <f>分析係数表!H17</f>
        <v>3.0554709730257561E-3</v>
      </c>
      <c r="O14" s="82">
        <f t="shared" si="4"/>
        <v>2.0263718219544324E-2</v>
      </c>
      <c r="P14" s="76">
        <f>分析係数表!C17</f>
        <v>0.16391620825693176</v>
      </c>
      <c r="Q14" s="82">
        <f t="shared" si="5"/>
        <v>3.3215518557346098E-3</v>
      </c>
      <c r="R14" s="83">
        <v>6.7478264057037086E-3</v>
      </c>
      <c r="S14" s="84">
        <f t="shared" si="6"/>
        <v>2.4286761484478503E-2</v>
      </c>
      <c r="T14" s="85">
        <f>分析係数表!F17</f>
        <v>0.32277781011700329</v>
      </c>
      <c r="U14" s="86">
        <f t="shared" si="7"/>
        <v>7.8392276867939505E-3</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投入係数表!Z15</f>
        <v>0</v>
      </c>
      <c r="E15" s="77">
        <f t="shared" si="0"/>
        <v>0</v>
      </c>
      <c r="F15" s="76">
        <f>分析係数表!C18</f>
        <v>9.9153926079857513E-2</v>
      </c>
      <c r="G15" s="77">
        <f t="shared" si="1"/>
        <v>0</v>
      </c>
      <c r="H15" s="77">
        <v>8.4656067716939905E-3</v>
      </c>
      <c r="I15" s="77">
        <f t="shared" si="2"/>
        <v>8.4656067716939905E-3</v>
      </c>
      <c r="J15" s="76">
        <f>分析係数表!G18</f>
        <v>0.21554507077228707</v>
      </c>
      <c r="K15" s="78">
        <f t="shared" si="3"/>
        <v>1.8247198107351338E-3</v>
      </c>
      <c r="L15" s="79"/>
      <c r="M15" s="80"/>
      <c r="N15" s="81">
        <f>分析係数表!H18</f>
        <v>4.4309579058998937E-4</v>
      </c>
      <c r="O15" s="82">
        <f t="shared" si="4"/>
        <v>2.9385873156864964E-3</v>
      </c>
      <c r="P15" s="76">
        <f>分析係数表!C18</f>
        <v>9.9153926079857513E-2</v>
      </c>
      <c r="Q15" s="82">
        <f t="shared" si="5"/>
        <v>2.9137246947878579E-4</v>
      </c>
      <c r="R15" s="83">
        <v>7.0800784415251013E-4</v>
      </c>
      <c r="S15" s="84">
        <f t="shared" si="6"/>
        <v>9.1736146158465006E-3</v>
      </c>
      <c r="T15" s="85">
        <f>分析係数表!F18</f>
        <v>0.45865408492674448</v>
      </c>
      <c r="U15" s="86">
        <f t="shared" si="7"/>
        <v>4.2075158171016851E-3</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投入係数表!Z16</f>
        <v>0</v>
      </c>
      <c r="E16" s="77">
        <f t="shared" si="0"/>
        <v>0</v>
      </c>
      <c r="F16" s="76">
        <f>分析係数表!C19</f>
        <v>0.34885493758536357</v>
      </c>
      <c r="G16" s="77">
        <f t="shared" si="1"/>
        <v>0</v>
      </c>
      <c r="H16" s="77">
        <v>2.3752403337835022E-2</v>
      </c>
      <c r="I16" s="77">
        <f t="shared" si="2"/>
        <v>2.3752403337835022E-2</v>
      </c>
      <c r="J16" s="76">
        <f>分析係数表!G19</f>
        <v>5.7666214382632294E-2</v>
      </c>
      <c r="K16" s="78">
        <f t="shared" si="3"/>
        <v>1.3697111829823452E-3</v>
      </c>
      <c r="L16" s="79"/>
      <c r="M16" s="80"/>
      <c r="N16" s="81">
        <f>分析係数表!H19</f>
        <v>-1.1339892271023426E-4</v>
      </c>
      <c r="O16" s="82">
        <f t="shared" si="4"/>
        <v>-7.5205552155009874E-4</v>
      </c>
      <c r="P16" s="76">
        <f>分析係数表!C19</f>
        <v>0.34885493758536357</v>
      </c>
      <c r="Q16" s="82">
        <f t="shared" si="5"/>
        <v>-2.6235828203108774E-4</v>
      </c>
      <c r="R16" s="83">
        <v>1.652552689192417E-3</v>
      </c>
      <c r="S16" s="84">
        <f t="shared" si="6"/>
        <v>2.5404956027027439E-2</v>
      </c>
      <c r="T16" s="85">
        <f>分析係数表!F19</f>
        <v>0.24001206090758329</v>
      </c>
      <c r="U16" s="86">
        <f t="shared" si="7"/>
        <v>6.0974958533133849E-3</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投入係数表!Z17</f>
        <v>4.7528517110266159E-4</v>
      </c>
      <c r="E17" s="77">
        <f t="shared" si="0"/>
        <v>4.7528517110266157E-2</v>
      </c>
      <c r="F17" s="76">
        <f>分析係数表!C20</f>
        <v>6.1611763739423342E-2</v>
      </c>
      <c r="G17" s="77">
        <f t="shared" si="1"/>
        <v>2.9283157670828581E-3</v>
      </c>
      <c r="H17" s="77">
        <v>4.5599295048069817E-3</v>
      </c>
      <c r="I17" s="77">
        <f t="shared" si="2"/>
        <v>4.5599295048069817E-3</v>
      </c>
      <c r="J17" s="76">
        <f>分析係数表!G20</f>
        <v>9.9807003032809483E-2</v>
      </c>
      <c r="K17" s="78">
        <f t="shared" si="3"/>
        <v>4.5511289791566785E-4</v>
      </c>
      <c r="L17" s="79"/>
      <c r="M17" s="80"/>
      <c r="N17" s="81">
        <f>分析係数表!H20</f>
        <v>5.5019477314965503E-4</v>
      </c>
      <c r="O17" s="82">
        <f t="shared" si="4"/>
        <v>3.6488619749282564E-3</v>
      </c>
      <c r="P17" s="76">
        <f>分析係数表!C20</f>
        <v>6.1611763739423342E-2</v>
      </c>
      <c r="Q17" s="82">
        <f t="shared" si="5"/>
        <v>2.248128219170454E-4</v>
      </c>
      <c r="R17" s="83">
        <v>6.1549534171103639E-4</v>
      </c>
      <c r="S17" s="84">
        <f t="shared" si="6"/>
        <v>5.1754248465180185E-3</v>
      </c>
      <c r="T17" s="85">
        <f>分析係数表!F20</f>
        <v>0.22277364212848083</v>
      </c>
      <c r="U17" s="86">
        <f t="shared" si="7"/>
        <v>1.1529482426210528E-3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投入係数表!Z18</f>
        <v>4.7528517110266159E-4</v>
      </c>
      <c r="E18" s="77">
        <f t="shared" si="0"/>
        <v>4.7528517110266157E-2</v>
      </c>
      <c r="F18" s="76">
        <f>分析係数表!C21</f>
        <v>0.26616480709772816</v>
      </c>
      <c r="G18" s="77">
        <f t="shared" si="1"/>
        <v>1.2650418588295064E-2</v>
      </c>
      <c r="H18" s="77">
        <v>5.8113678832899258E-2</v>
      </c>
      <c r="I18" s="77">
        <f t="shared" si="2"/>
        <v>5.8113678832899258E-2</v>
      </c>
      <c r="J18" s="76">
        <f>分析係数表!G21</f>
        <v>0.28515758528748203</v>
      </c>
      <c r="K18" s="78">
        <f t="shared" si="3"/>
        <v>1.6571556328161808E-2</v>
      </c>
      <c r="L18" s="79"/>
      <c r="M18" s="80"/>
      <c r="N18" s="81">
        <f>分析係数表!H21</f>
        <v>9.2609120213357971E-4</v>
      </c>
      <c r="O18" s="82">
        <f t="shared" si="4"/>
        <v>6.141786759325806E-3</v>
      </c>
      <c r="P18" s="76">
        <f>分析係数表!C21</f>
        <v>0.26616480709772816</v>
      </c>
      <c r="Q18" s="82">
        <f t="shared" si="5"/>
        <v>1.6347274880313342E-3</v>
      </c>
      <c r="R18" s="83">
        <v>4.4467857505073446E-3</v>
      </c>
      <c r="S18" s="84">
        <f t="shared" si="6"/>
        <v>6.2560464583406597E-2</v>
      </c>
      <c r="T18" s="85">
        <f>分析係数表!F21</f>
        <v>0.42568537635878856</v>
      </c>
      <c r="U18" s="86">
        <f t="shared" si="7"/>
        <v>2.66310749113681E-2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投入係数表!Z19</f>
        <v>0</v>
      </c>
      <c r="E19" s="77">
        <f t="shared" si="0"/>
        <v>0</v>
      </c>
      <c r="F19" s="76">
        <f>分析係数表!C22</f>
        <v>6.8073136427566849E-2</v>
      </c>
      <c r="G19" s="77">
        <f t="shared" si="1"/>
        <v>0</v>
      </c>
      <c r="H19" s="77">
        <v>3.0788881222994884E-3</v>
      </c>
      <c r="I19" s="77">
        <f t="shared" si="2"/>
        <v>3.0788881222994884E-3</v>
      </c>
      <c r="J19" s="76">
        <f>分析係数表!G22</f>
        <v>0.19468102201510526</v>
      </c>
      <c r="K19" s="78">
        <f t="shared" si="3"/>
        <v>5.9940108631943278E-4</v>
      </c>
      <c r="L19" s="79"/>
      <c r="M19" s="80"/>
      <c r="N19" s="81">
        <f>分析係数表!H22</f>
        <v>4.4099581053979989E-5</v>
      </c>
      <c r="O19" s="82">
        <f t="shared" si="4"/>
        <v>2.9246603615837172E-4</v>
      </c>
      <c r="P19" s="76">
        <f>分析係数表!C22</f>
        <v>6.8073136427566849E-2</v>
      </c>
      <c r="Q19" s="82">
        <f t="shared" si="5"/>
        <v>1.9909080379838536E-5</v>
      </c>
      <c r="R19" s="83">
        <v>2.1334931179244694E-4</v>
      </c>
      <c r="S19" s="84">
        <f t="shared" si="6"/>
        <v>3.2922374340919351E-3</v>
      </c>
      <c r="T19" s="85">
        <f>分析係数表!F22</f>
        <v>0.41266270287642615</v>
      </c>
      <c r="U19" s="86">
        <f t="shared" si="7"/>
        <v>1.3585835980633278E-3</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1.6712344923335527E-4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投入係数表!Z21</f>
        <v>0</v>
      </c>
      <c r="E21" s="77">
        <f t="shared" si="0"/>
        <v>0</v>
      </c>
      <c r="F21" s="76">
        <f>分析係数表!C24</f>
        <v>0.19862660944206012</v>
      </c>
      <c r="G21" s="77">
        <f t="shared" si="1"/>
        <v>0</v>
      </c>
      <c r="H21" s="77">
        <v>3.8219511629543046E-3</v>
      </c>
      <c r="I21" s="77">
        <f t="shared" si="2"/>
        <v>3.8219511629543046E-3</v>
      </c>
      <c r="J21" s="76">
        <f>分析係数表!G24</f>
        <v>0.20794148380355276</v>
      </c>
      <c r="K21" s="78">
        <f t="shared" si="3"/>
        <v>7.9474219584943213E-4</v>
      </c>
      <c r="L21" s="79"/>
      <c r="M21" s="80"/>
      <c r="N21" s="81">
        <f>分析係数表!H24</f>
        <v>3.2549690777937607E-4</v>
      </c>
      <c r="O21" s="82">
        <f t="shared" si="4"/>
        <v>2.1586778859308386E-3</v>
      </c>
      <c r="P21" s="76">
        <f>分析係数表!C24</f>
        <v>0.19862660944206012</v>
      </c>
      <c r="Q21" s="82">
        <f t="shared" si="5"/>
        <v>4.2877086935999667E-4</v>
      </c>
      <c r="R21" s="83">
        <v>1.6718782143514432E-3</v>
      </c>
      <c r="S21" s="84">
        <f t="shared" si="6"/>
        <v>5.4938293773057478E-3</v>
      </c>
      <c r="T21" s="85">
        <f>分析係数表!F24</f>
        <v>0.39132706374085685</v>
      </c>
      <c r="U21" s="86">
        <f t="shared" si="7"/>
        <v>2.1498841189143184E-3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投入係数表!Z22</f>
        <v>0</v>
      </c>
      <c r="E22" s="77">
        <f t="shared" si="0"/>
        <v>0</v>
      </c>
      <c r="F22" s="76">
        <f>分析係数表!C25</f>
        <v>0.10815402038505095</v>
      </c>
      <c r="G22" s="77">
        <f t="shared" si="1"/>
        <v>0</v>
      </c>
      <c r="H22" s="77">
        <v>6.4503926261137755E-3</v>
      </c>
      <c r="I22" s="77">
        <f t="shared" si="2"/>
        <v>6.4503926261137755E-3</v>
      </c>
      <c r="J22" s="76">
        <f>分析係数表!G25</f>
        <v>0.19693726937269374</v>
      </c>
      <c r="K22" s="78">
        <f t="shared" si="3"/>
        <v>1.2703227101686059E-3</v>
      </c>
      <c r="L22" s="79"/>
      <c r="M22" s="80"/>
      <c r="N22" s="81">
        <f>分析係数表!H25</f>
        <v>5.1029515219605417E-4</v>
      </c>
      <c r="O22" s="82">
        <f t="shared" si="4"/>
        <v>3.3842498469754444E-3</v>
      </c>
      <c r="P22" s="76">
        <f>分析係数表!C25</f>
        <v>0.10815402038505095</v>
      </c>
      <c r="Q22" s="82">
        <f t="shared" si="5"/>
        <v>3.660202269378878E-4</v>
      </c>
      <c r="R22" s="83">
        <v>3.0959132663258742E-3</v>
      </c>
      <c r="S22" s="84">
        <f t="shared" si="6"/>
        <v>9.5463058924396497E-3</v>
      </c>
      <c r="T22" s="85">
        <f>分析係数表!F25</f>
        <v>0.3500369003690037</v>
      </c>
      <c r="U22" s="86">
        <f t="shared" si="7"/>
        <v>3.3415593245639304E-3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投入係数表!Z23</f>
        <v>0</v>
      </c>
      <c r="E23" s="77">
        <f t="shared" si="0"/>
        <v>0</v>
      </c>
      <c r="F23" s="76">
        <f>分析係数表!C26</f>
        <v>0.27743634767339775</v>
      </c>
      <c r="G23" s="77">
        <f t="shared" si="1"/>
        <v>0</v>
      </c>
      <c r="H23" s="77">
        <v>1.1758065386448656E-2</v>
      </c>
      <c r="I23" s="77">
        <f t="shared" si="2"/>
        <v>1.1758065386448656E-2</v>
      </c>
      <c r="J23" s="76">
        <f>分析係数表!G26</f>
        <v>0.19644944793245292</v>
      </c>
      <c r="K23" s="78">
        <f t="shared" si="3"/>
        <v>2.3098654539215223E-3</v>
      </c>
      <c r="L23" s="79"/>
      <c r="M23" s="80"/>
      <c r="N23" s="81">
        <f>分析係数表!H26</f>
        <v>1.0285702285828285E-2</v>
      </c>
      <c r="O23" s="82">
        <f t="shared" si="4"/>
        <v>6.8214221195414509E-2</v>
      </c>
      <c r="P23" s="76">
        <f>分析係数表!C26</f>
        <v>0.27743634767339775</v>
      </c>
      <c r="Q23" s="82">
        <f t="shared" si="5"/>
        <v>1.8925104387841077E-2</v>
      </c>
      <c r="R23" s="83">
        <v>2.069578325732958E-2</v>
      </c>
      <c r="S23" s="84">
        <f t="shared" si="6"/>
        <v>3.2453848643778233E-2</v>
      </c>
      <c r="T23" s="85">
        <f>分析係数表!F26</f>
        <v>0.33444468499675256</v>
      </c>
      <c r="U23" s="86">
        <f t="shared" si="7"/>
        <v>1.0854017186600695E-2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投入係数表!Z24</f>
        <v>0</v>
      </c>
      <c r="E24" s="77">
        <f t="shared" si="0"/>
        <v>0</v>
      </c>
      <c r="F24" s="76">
        <f>分析係数表!C27</f>
        <v>0.68206432556613061</v>
      </c>
      <c r="G24" s="77">
        <f t="shared" si="1"/>
        <v>0</v>
      </c>
      <c r="H24" s="77">
        <v>5.3928023040657582E-3</v>
      </c>
      <c r="I24" s="77">
        <f t="shared" si="2"/>
        <v>5.3928023040657582E-3</v>
      </c>
      <c r="J24" s="76">
        <f>分析係数表!G27</f>
        <v>0.17097786061735692</v>
      </c>
      <c r="K24" s="78">
        <f t="shared" si="3"/>
        <v>9.2204980068151651E-4</v>
      </c>
      <c r="L24" s="79"/>
      <c r="M24" s="80"/>
      <c r="N24" s="81">
        <f>分析係数表!H27</f>
        <v>1.1068994844548976E-2</v>
      </c>
      <c r="O24" s="82">
        <f t="shared" si="4"/>
        <v>7.3408975075751295E-2</v>
      </c>
      <c r="P24" s="76">
        <f>分析係数表!C27</f>
        <v>0.68206432556613061</v>
      </c>
      <c r="Q24" s="82">
        <f t="shared" si="5"/>
        <v>5.0069643075543201E-2</v>
      </c>
      <c r="R24" s="83">
        <v>5.1582267903541604E-2</v>
      </c>
      <c r="S24" s="84">
        <f t="shared" si="6"/>
        <v>5.6975070207607365E-2</v>
      </c>
      <c r="T24" s="85">
        <f>分析係数表!F27</f>
        <v>0.32177115061144701</v>
      </c>
      <c r="U24" s="86">
        <f t="shared" si="7"/>
        <v>1.8332933896869796E-2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投入係数表!Z25</f>
        <v>0</v>
      </c>
      <c r="E25" s="77">
        <f t="shared" si="0"/>
        <v>0</v>
      </c>
      <c r="F25" s="76">
        <f>分析係数表!C28</f>
        <v>0.14118101348541556</v>
      </c>
      <c r="G25" s="77">
        <f t="shared" si="1"/>
        <v>0</v>
      </c>
      <c r="H25" s="77">
        <v>2.2652659135626446E-2</v>
      </c>
      <c r="I25" s="77">
        <f t="shared" si="2"/>
        <v>2.2652659135626446E-2</v>
      </c>
      <c r="J25" s="76">
        <f>分析係数表!G28</f>
        <v>0.12484707609493516</v>
      </c>
      <c r="K25" s="78">
        <f t="shared" si="3"/>
        <v>2.8281182588581828E-3</v>
      </c>
      <c r="L25" s="79"/>
      <c r="M25" s="80"/>
      <c r="N25" s="81">
        <f>分析係数表!H28</f>
        <v>2.043280588834406E-2</v>
      </c>
      <c r="O25" s="82">
        <f t="shared" si="4"/>
        <v>0.13550926342004554</v>
      </c>
      <c r="P25" s="76">
        <f>分析係数表!C28</f>
        <v>0.14118101348541556</v>
      </c>
      <c r="Q25" s="82">
        <f t="shared" si="5"/>
        <v>1.913133514630418E-2</v>
      </c>
      <c r="R25" s="83">
        <v>2.1977416954008743E-2</v>
      </c>
      <c r="S25" s="84">
        <f t="shared" si="6"/>
        <v>4.4630076089635193E-2</v>
      </c>
      <c r="T25" s="85">
        <f>分析係数表!F28</f>
        <v>0.21311475409836064</v>
      </c>
      <c r="U25" s="86">
        <f t="shared" si="7"/>
        <v>9.5113276912337282E-3</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投入係数表!Z26</f>
        <v>9.0304182509505695E-3</v>
      </c>
      <c r="E26" s="77">
        <f t="shared" si="0"/>
        <v>0.90304182509505693</v>
      </c>
      <c r="F26" s="76">
        <f>分析係数表!C29</f>
        <v>0.16227976317854342</v>
      </c>
      <c r="G26" s="77">
        <f t="shared" si="1"/>
        <v>0.14654541351674547</v>
      </c>
      <c r="H26" s="77">
        <v>0.15873206680123494</v>
      </c>
      <c r="I26" s="77">
        <f t="shared" si="2"/>
        <v>0.15873206680123494</v>
      </c>
      <c r="J26" s="76">
        <f>分析係数表!G29</f>
        <v>0.26081698468153725</v>
      </c>
      <c r="K26" s="78">
        <f t="shared" si="3"/>
        <v>4.1400019035366442E-2</v>
      </c>
      <c r="L26" s="79"/>
      <c r="M26" s="80"/>
      <c r="N26" s="81">
        <f>分析係数表!H29</f>
        <v>1.0220602904272409E-2</v>
      </c>
      <c r="O26" s="82">
        <f t="shared" si="4"/>
        <v>6.7782485618228333E-2</v>
      </c>
      <c r="P26" s="76">
        <f>分析係数表!C29</f>
        <v>0.16227976317854342</v>
      </c>
      <c r="Q26" s="82">
        <f t="shared" si="5"/>
        <v>1.0999725713779119E-2</v>
      </c>
      <c r="R26" s="83">
        <v>1.4513082655898998E-2</v>
      </c>
      <c r="S26" s="84">
        <f t="shared" si="6"/>
        <v>0.17324514945713393</v>
      </c>
      <c r="T26" s="85">
        <f>分析係数表!F29</f>
        <v>0.4334856221445848</v>
      </c>
      <c r="U26" s="86">
        <f t="shared" si="7"/>
        <v>7.5099281395957285E-2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投入係数表!Z27</f>
        <v>1.3307984790874524E-2</v>
      </c>
      <c r="E27" s="77">
        <f t="shared" si="0"/>
        <v>1.3307984790874523</v>
      </c>
      <c r="F27" s="76">
        <f>分析係数表!C30</f>
        <v>1</v>
      </c>
      <c r="G27" s="77">
        <f t="shared" si="1"/>
        <v>1.3307984790874523</v>
      </c>
      <c r="H27" s="77">
        <v>1.3638647642626553</v>
      </c>
      <c r="I27" s="77">
        <f t="shared" si="2"/>
        <v>1.3638647642626553</v>
      </c>
      <c r="J27" s="76">
        <f>分析係数表!G30</f>
        <v>0.34448439248553536</v>
      </c>
      <c r="K27" s="78">
        <f t="shared" si="3"/>
        <v>0.46983012474944874</v>
      </c>
      <c r="L27" s="79"/>
      <c r="M27" s="80"/>
      <c r="N27" s="81">
        <f>分析係数表!H30</f>
        <v>0</v>
      </c>
      <c r="O27" s="82">
        <f t="shared" si="4"/>
        <v>0</v>
      </c>
      <c r="P27" s="76">
        <f>分析係数表!C30</f>
        <v>1</v>
      </c>
      <c r="Q27" s="82">
        <f t="shared" si="5"/>
        <v>0</v>
      </c>
      <c r="R27" s="83">
        <v>1.7794604936381068E-2</v>
      </c>
      <c r="S27" s="84">
        <f t="shared" si="6"/>
        <v>1.3816593691990364</v>
      </c>
      <c r="T27" s="85">
        <f>分析係数表!F30</f>
        <v>0.44001047643991525</v>
      </c>
      <c r="U27" s="86">
        <f t="shared" si="7"/>
        <v>0.60794459731894079</v>
      </c>
      <c r="V27" s="87">
        <f>分析係数表!D30</f>
        <v>0.12314578918545679</v>
      </c>
      <c r="W27" s="167">
        <f t="shared" si="8"/>
        <v>0</v>
      </c>
      <c r="X27" s="76">
        <f>分析係数表!E30</f>
        <v>8.4787733041262886E-2</v>
      </c>
      <c r="Y27" s="166">
        <f t="shared" si="9"/>
        <v>0</v>
      </c>
    </row>
    <row r="28" spans="1:25" x14ac:dyDescent="0.2">
      <c r="A28" s="6" t="s">
        <v>16</v>
      </c>
      <c r="B28" s="5" t="s">
        <v>193</v>
      </c>
      <c r="C28" s="75">
        <f>最終需要_まとめ!C29</f>
        <v>100</v>
      </c>
      <c r="D28" s="76">
        <f>投入係数表!Z28</f>
        <v>0.10266159695817491</v>
      </c>
      <c r="E28" s="77">
        <f t="shared" si="0"/>
        <v>10.266159695817491</v>
      </c>
      <c r="F28" s="76">
        <f>分析係数表!C31</f>
        <v>6.2020555045463999E-2</v>
      </c>
      <c r="G28" s="77">
        <f t="shared" si="1"/>
        <v>0.63671292251997258</v>
      </c>
      <c r="H28" s="77">
        <v>0.65089865462176277</v>
      </c>
      <c r="I28" s="77">
        <f t="shared" si="2"/>
        <v>100.65089865462176</v>
      </c>
      <c r="J28" s="76">
        <f>分析係数表!G31</f>
        <v>7.0817490494296573E-2</v>
      </c>
      <c r="K28" s="78">
        <f t="shared" si="3"/>
        <v>7.1278440587160841</v>
      </c>
      <c r="L28" s="79"/>
      <c r="M28" s="80"/>
      <c r="N28" s="81">
        <f>分析係数表!H31</f>
        <v>2.2278688352460652E-2</v>
      </c>
      <c r="O28" s="82">
        <f t="shared" si="4"/>
        <v>0.14775105607638883</v>
      </c>
      <c r="P28" s="76">
        <f>分析係数表!C31</f>
        <v>6.2020555045463999E-2</v>
      </c>
      <c r="Q28" s="82">
        <f t="shared" si="5"/>
        <v>9.1636025064111108E-3</v>
      </c>
      <c r="R28" s="83">
        <v>1.2322010697783978E-2</v>
      </c>
      <c r="S28" s="84">
        <f t="shared" si="6"/>
        <v>100.66322066531954</v>
      </c>
      <c r="T28" s="85">
        <f>分析係数表!F31</f>
        <v>0.3450570342205323</v>
      </c>
      <c r="U28" s="86">
        <f t="shared" si="7"/>
        <v>34.734552377862158</v>
      </c>
      <c r="V28" s="87">
        <f>分析係数表!D31</f>
        <v>0</v>
      </c>
      <c r="W28" s="167">
        <f t="shared" si="8"/>
        <v>0</v>
      </c>
      <c r="X28" s="76">
        <f>分析係数表!E31</f>
        <v>0</v>
      </c>
      <c r="Y28" s="166">
        <f t="shared" si="9"/>
        <v>0</v>
      </c>
    </row>
    <row r="29" spans="1:25" x14ac:dyDescent="0.2">
      <c r="A29" s="6" t="s">
        <v>17</v>
      </c>
      <c r="B29" s="5" t="s">
        <v>273</v>
      </c>
      <c r="C29" s="90"/>
      <c r="D29" s="76">
        <f>投入係数表!Z29</f>
        <v>4.7528517110266159E-4</v>
      </c>
      <c r="E29" s="77">
        <f t="shared" si="0"/>
        <v>4.7528517110266157E-2</v>
      </c>
      <c r="F29" s="76">
        <f>分析係数表!C32</f>
        <v>0.51031613976705492</v>
      </c>
      <c r="G29" s="77">
        <f t="shared" si="1"/>
        <v>2.4254569380563445E-2</v>
      </c>
      <c r="H29" s="77">
        <v>3.5779101401258714E-2</v>
      </c>
      <c r="I29" s="77">
        <f t="shared" si="2"/>
        <v>3.5779101401258714E-2</v>
      </c>
      <c r="J29" s="76">
        <f>分析係数表!G32</f>
        <v>0.13989637305699482</v>
      </c>
      <c r="K29" s="78">
        <f t="shared" si="3"/>
        <v>5.0053665172745355E-3</v>
      </c>
      <c r="L29" s="79"/>
      <c r="M29" s="80"/>
      <c r="N29" s="81">
        <f>分析係数表!H32</f>
        <v>6.3083400707693279E-3</v>
      </c>
      <c r="O29" s="82">
        <f t="shared" si="4"/>
        <v>4.1836570124749936E-2</v>
      </c>
      <c r="P29" s="76">
        <f>分析係数表!C32</f>
        <v>0.51031613976705492</v>
      </c>
      <c r="Q29" s="82">
        <f t="shared" si="5"/>
        <v>2.1349876967156081E-2</v>
      </c>
      <c r="R29" s="83">
        <v>2.7796711853548647E-2</v>
      </c>
      <c r="S29" s="84">
        <f t="shared" si="6"/>
        <v>6.3575813254807365E-2</v>
      </c>
      <c r="T29" s="85">
        <f>分析係数表!F32</f>
        <v>0.48186528497409326</v>
      </c>
      <c r="U29" s="86">
        <f t="shared" si="7"/>
        <v>3.0634977371487487E-2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投入係数表!Z30</f>
        <v>1.2357414448669201E-2</v>
      </c>
      <c r="E30" s="77">
        <f t="shared" si="0"/>
        <v>1.2357414448669202</v>
      </c>
      <c r="F30" s="76">
        <f>分析係数表!C33</f>
        <v>0.64380825565912114</v>
      </c>
      <c r="G30" s="77">
        <f t="shared" si="1"/>
        <v>0.79558054406545387</v>
      </c>
      <c r="H30" s="77">
        <v>0.81178262332605078</v>
      </c>
      <c r="I30" s="77">
        <f t="shared" si="2"/>
        <v>0.81178262332605078</v>
      </c>
      <c r="J30" s="76">
        <f>分析係数表!G33</f>
        <v>0.50735483870967746</v>
      </c>
      <c r="K30" s="78">
        <f t="shared" si="3"/>
        <v>0.41186184192490732</v>
      </c>
      <c r="L30" s="79"/>
      <c r="M30" s="80"/>
      <c r="N30" s="81">
        <f>分析係数表!H33</f>
        <v>9.5549092283623302E-4</v>
      </c>
      <c r="O30" s="82">
        <f t="shared" si="4"/>
        <v>6.3367641167647202E-3</v>
      </c>
      <c r="P30" s="76">
        <f>分析係数表!C33</f>
        <v>0.64380825565912114</v>
      </c>
      <c r="Q30" s="82">
        <f t="shared" si="5"/>
        <v>4.0796610525376063E-3</v>
      </c>
      <c r="R30" s="83">
        <v>1.2483179355563071E-2</v>
      </c>
      <c r="S30" s="84">
        <f t="shared" si="6"/>
        <v>0.82426580268161387</v>
      </c>
      <c r="T30" s="85">
        <f>分析係数表!F33</f>
        <v>0.64387096774193553</v>
      </c>
      <c r="U30" s="86">
        <f t="shared" si="7"/>
        <v>0.53072082004919396</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投入係数表!Z31</f>
        <v>1.758555133079848E-2</v>
      </c>
      <c r="E31" s="77">
        <f t="shared" si="0"/>
        <v>1.7585551330798481</v>
      </c>
      <c r="F31" s="76">
        <f>分析係数表!C34</f>
        <v>0.4497281074016104</v>
      </c>
      <c r="G31" s="77">
        <f t="shared" si="1"/>
        <v>0.79087167176138717</v>
      </c>
      <c r="H31" s="77">
        <v>0.90862337751007949</v>
      </c>
      <c r="I31" s="77">
        <f t="shared" si="2"/>
        <v>0.90862337751007949</v>
      </c>
      <c r="J31" s="76">
        <f>分析係数表!G34</f>
        <v>0.42484737951445389</v>
      </c>
      <c r="K31" s="78">
        <f t="shared" si="3"/>
        <v>0.38602626090072967</v>
      </c>
      <c r="L31" s="79"/>
      <c r="M31" s="80"/>
      <c r="N31" s="81">
        <f>分析係数表!H34</f>
        <v>0.15783450057224457</v>
      </c>
      <c r="O31" s="82">
        <f t="shared" si="4"/>
        <v>1.0467498703649152</v>
      </c>
      <c r="P31" s="76">
        <f>分析係数表!C34</f>
        <v>0.4497281074016104</v>
      </c>
      <c r="Q31" s="82">
        <f t="shared" si="5"/>
        <v>0.47075283812209434</v>
      </c>
      <c r="R31" s="83">
        <v>0.51468304265899645</v>
      </c>
      <c r="S31" s="84">
        <f t="shared" si="6"/>
        <v>1.4233064201690759</v>
      </c>
      <c r="T31" s="85">
        <f>分析係数表!F34</f>
        <v>0.69859228761453362</v>
      </c>
      <c r="U31" s="86">
        <f t="shared" si="7"/>
        <v>0.99431088804236734</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投入係数表!Z32</f>
        <v>1.9486692015209126E-2</v>
      </c>
      <c r="E32" s="77">
        <f t="shared" si="0"/>
        <v>1.9486692015209126</v>
      </c>
      <c r="F32" s="76">
        <f>分析係数表!C35</f>
        <v>0.49909685188370889</v>
      </c>
      <c r="G32" s="77">
        <f t="shared" si="1"/>
        <v>0.97257466384182822</v>
      </c>
      <c r="H32" s="77">
        <v>1.0825079309373387</v>
      </c>
      <c r="I32" s="77">
        <f t="shared" si="2"/>
        <v>1.0825079309373387</v>
      </c>
      <c r="J32" s="76">
        <f>分析係数表!G35</f>
        <v>0.31379756038452217</v>
      </c>
      <c r="K32" s="78">
        <f t="shared" si="3"/>
        <v>0.33968834782503365</v>
      </c>
      <c r="L32" s="79"/>
      <c r="M32" s="80"/>
      <c r="N32" s="81">
        <f>分析係数表!H35</f>
        <v>5.9221537395394742E-2</v>
      </c>
      <c r="O32" s="82">
        <f t="shared" si="4"/>
        <v>0.39275403265248765</v>
      </c>
      <c r="P32" s="76">
        <f>分析係数表!C35</f>
        <v>0.49909685188370889</v>
      </c>
      <c r="Q32" s="82">
        <f t="shared" si="5"/>
        <v>0.19602230126148801</v>
      </c>
      <c r="R32" s="83">
        <v>0.25832708310203073</v>
      </c>
      <c r="S32" s="84">
        <f t="shared" si="6"/>
        <v>1.3408350140393694</v>
      </c>
      <c r="T32" s="85">
        <f>分析係数表!F35</f>
        <v>0.64201470231844249</v>
      </c>
      <c r="U32" s="86">
        <f t="shared" si="7"/>
        <v>0.86083579239663044</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投入係数表!Z33</f>
        <v>1.9011406844106464E-3</v>
      </c>
      <c r="E33" s="77">
        <f t="shared" si="0"/>
        <v>0.19011406844106463</v>
      </c>
      <c r="F33" s="76">
        <f>分析係数表!C36</f>
        <v>0.87819146249052793</v>
      </c>
      <c r="G33" s="77">
        <f t="shared" si="1"/>
        <v>0.16695655180428287</v>
      </c>
      <c r="H33" s="77">
        <v>0.26383427445610108</v>
      </c>
      <c r="I33" s="77">
        <f t="shared" si="2"/>
        <v>0.26383427445610108</v>
      </c>
      <c r="J33" s="76">
        <f>分析係数表!G36</f>
        <v>4.4874661895938493E-2</v>
      </c>
      <c r="K33" s="78">
        <f t="shared" si="3"/>
        <v>1.1839473862777778E-2</v>
      </c>
      <c r="L33" s="79"/>
      <c r="M33" s="80"/>
      <c r="N33" s="81">
        <f>分析係数表!H36</f>
        <v>0.18774661640714413</v>
      </c>
      <c r="O33" s="82">
        <f t="shared" si="4"/>
        <v>1.2451254046049078</v>
      </c>
      <c r="P33" s="76">
        <f>分析係数表!C36</f>
        <v>0.87819146249052793</v>
      </c>
      <c r="Q33" s="82">
        <f t="shared" si="5"/>
        <v>1.0934585000540944</v>
      </c>
      <c r="R33" s="83">
        <v>1.1461207475205228</v>
      </c>
      <c r="S33" s="84">
        <f t="shared" si="6"/>
        <v>1.4099550219766239</v>
      </c>
      <c r="T33" s="85">
        <f>分析係数表!F36</f>
        <v>0.85371541754520475</v>
      </c>
      <c r="U33" s="86">
        <f t="shared" si="7"/>
        <v>1.2037003403067319</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投入係数表!Z34</f>
        <v>3.2794676806083653E-2</v>
      </c>
      <c r="E34" s="77">
        <f t="shared" si="0"/>
        <v>3.2794676806083651</v>
      </c>
      <c r="F34" s="76">
        <f>分析係数表!C37</f>
        <v>0.51844868831853386</v>
      </c>
      <c r="G34" s="77">
        <f t="shared" si="1"/>
        <v>1.7002357173944314</v>
      </c>
      <c r="H34" s="77">
        <v>1.8880640935695485</v>
      </c>
      <c r="I34" s="77">
        <f t="shared" si="2"/>
        <v>1.8880640935695485</v>
      </c>
      <c r="J34" s="76">
        <f>分析係数表!G37</f>
        <v>0.40787398349003462</v>
      </c>
      <c r="K34" s="78">
        <f t="shared" si="3"/>
        <v>0.77009222292871327</v>
      </c>
      <c r="L34" s="79"/>
      <c r="M34" s="80"/>
      <c r="N34" s="81">
        <f>分析係数表!H37</f>
        <v>4.7856445363769047E-2</v>
      </c>
      <c r="O34" s="82">
        <f t="shared" si="4"/>
        <v>0.31738135704824444</v>
      </c>
      <c r="P34" s="76">
        <f>分析係数表!C37</f>
        <v>0.51844868831853386</v>
      </c>
      <c r="Q34" s="82">
        <f t="shared" si="5"/>
        <v>0.16454594825841859</v>
      </c>
      <c r="R34" s="83">
        <v>0.1987324728867163</v>
      </c>
      <c r="S34" s="84">
        <f t="shared" si="6"/>
        <v>2.0867965664562647</v>
      </c>
      <c r="T34" s="85">
        <f>分析係数表!F37</f>
        <v>0.62993916303078723</v>
      </c>
      <c r="U34" s="86">
        <f t="shared" si="7"/>
        <v>1.3145548824889799</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投入係数表!Z35</f>
        <v>6.1787072243346007E-3</v>
      </c>
      <c r="E35" s="77">
        <f t="shared" si="0"/>
        <v>0.61787072243346008</v>
      </c>
      <c r="F35" s="76">
        <f>分析係数表!C38</f>
        <v>4.0466683025854988E-2</v>
      </c>
      <c r="G35" s="77">
        <f t="shared" si="1"/>
        <v>2.5003178675670857E-2</v>
      </c>
      <c r="H35" s="77">
        <v>3.4218009540175724E-2</v>
      </c>
      <c r="I35" s="77">
        <f t="shared" si="2"/>
        <v>3.4218009540175724E-2</v>
      </c>
      <c r="J35" s="76">
        <f>分析係数表!G38</f>
        <v>0.23169218038891187</v>
      </c>
      <c r="K35" s="78">
        <f t="shared" si="3"/>
        <v>7.9280452389319019E-3</v>
      </c>
      <c r="L35" s="79"/>
      <c r="M35" s="80"/>
      <c r="N35" s="81">
        <f>分析係数表!H38</f>
        <v>4.3698484864393788E-2</v>
      </c>
      <c r="O35" s="82">
        <f t="shared" si="4"/>
        <v>0.28980598792474083</v>
      </c>
      <c r="P35" s="76">
        <f>分析係数表!C38</f>
        <v>4.0466683025854988E-2</v>
      </c>
      <c r="Q35" s="82">
        <f t="shared" si="5"/>
        <v>1.1727487052345244E-2</v>
      </c>
      <c r="R35" s="83">
        <v>1.457464922837726E-2</v>
      </c>
      <c r="S35" s="84">
        <f t="shared" si="6"/>
        <v>4.8792658768552988E-2</v>
      </c>
      <c r="T35" s="85">
        <f>分析係数表!F38</f>
        <v>0.47745138601572196</v>
      </c>
      <c r="U35" s="86">
        <f t="shared" si="7"/>
        <v>2.3296122556437794E-2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投入係数表!Z36</f>
        <v>0</v>
      </c>
      <c r="E36" s="77">
        <f t="shared" si="0"/>
        <v>0</v>
      </c>
      <c r="F36" s="76">
        <f>分析係数表!C39</f>
        <v>1</v>
      </c>
      <c r="G36" s="77">
        <f t="shared" si="1"/>
        <v>0</v>
      </c>
      <c r="H36" s="77">
        <v>1.6313948429732397E-2</v>
      </c>
      <c r="I36" s="77">
        <f t="shared" si="2"/>
        <v>1.6313948429732397E-2</v>
      </c>
      <c r="J36" s="76">
        <f>分析係数表!G39</f>
        <v>0.35155763393872286</v>
      </c>
      <c r="K36" s="78">
        <f t="shared" si="3"/>
        <v>5.7352931101550646E-3</v>
      </c>
      <c r="L36" s="79"/>
      <c r="M36" s="80"/>
      <c r="N36" s="81">
        <f>分析係数表!H39</f>
        <v>3.8093638110437951E-3</v>
      </c>
      <c r="O36" s="82">
        <f t="shared" si="4"/>
        <v>2.5263494742442202E-2</v>
      </c>
      <c r="P36" s="76">
        <f>分析係数表!C39</f>
        <v>1</v>
      </c>
      <c r="Q36" s="82">
        <f t="shared" si="5"/>
        <v>2.5263494742442202E-2</v>
      </c>
      <c r="R36" s="83">
        <v>3.1504506431348438E-2</v>
      </c>
      <c r="S36" s="84">
        <f t="shared" si="6"/>
        <v>4.7818454861080835E-2</v>
      </c>
      <c r="T36" s="85">
        <f>分析係数表!F39</f>
        <v>0.70231445322154884</v>
      </c>
      <c r="U36" s="86">
        <f t="shared" si="7"/>
        <v>3.3583591979659301E-2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投入係数表!Z37</f>
        <v>0</v>
      </c>
      <c r="E37" s="77">
        <f t="shared" si="0"/>
        <v>0</v>
      </c>
      <c r="F37" s="76">
        <f>分析係数表!C40</f>
        <v>0.93645125291670894</v>
      </c>
      <c r="G37" s="77">
        <f t="shared" si="1"/>
        <v>0</v>
      </c>
      <c r="H37" s="77">
        <v>1.4121626124001078E-3</v>
      </c>
      <c r="I37" s="77">
        <f t="shared" si="2"/>
        <v>1.4121626124001078E-3</v>
      </c>
      <c r="J37" s="76">
        <f>分析係数表!G40</f>
        <v>0.5322000781555295</v>
      </c>
      <c r="K37" s="78">
        <f t="shared" si="3"/>
        <v>7.5155305268765412E-4</v>
      </c>
      <c r="L37" s="79"/>
      <c r="M37" s="80"/>
      <c r="N37" s="81">
        <f>分析係数表!H40</f>
        <v>3.4185575237035248E-2</v>
      </c>
      <c r="O37" s="82">
        <f t="shared" si="4"/>
        <v>0.2267168858391492</v>
      </c>
      <c r="P37" s="76">
        <f>分析係数表!C40</f>
        <v>0.93645125291670894</v>
      </c>
      <c r="Q37" s="82">
        <f t="shared" si="5"/>
        <v>0.21230931180144574</v>
      </c>
      <c r="R37" s="83">
        <v>0.21267002607879687</v>
      </c>
      <c r="S37" s="84">
        <f t="shared" si="6"/>
        <v>0.21408218869119697</v>
      </c>
      <c r="T37" s="85">
        <f>分析係数表!F40</f>
        <v>0.72698319656115673</v>
      </c>
      <c r="U37" s="86">
        <f t="shared" si="7"/>
        <v>0.15563415386153509</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投入係数表!Z38</f>
        <v>0</v>
      </c>
      <c r="E38" s="77">
        <f t="shared" si="0"/>
        <v>0</v>
      </c>
      <c r="F38" s="76">
        <f>分析係数表!C41</f>
        <v>0.75829086289227354</v>
      </c>
      <c r="G38" s="77">
        <f t="shared" si="1"/>
        <v>0</v>
      </c>
      <c r="H38" s="77">
        <v>3.4460494173817816E-3</v>
      </c>
      <c r="I38" s="77">
        <f t="shared" si="2"/>
        <v>3.4460494173817816E-3</v>
      </c>
      <c r="J38" s="76">
        <f>分析係数表!G41</f>
        <v>0.44682169065091015</v>
      </c>
      <c r="K38" s="78">
        <f t="shared" si="3"/>
        <v>1.5397696267411116E-3</v>
      </c>
      <c r="L38" s="79"/>
      <c r="M38" s="80"/>
      <c r="N38" s="81">
        <f>分析係数表!H41</f>
        <v>5.4536481903421918E-2</v>
      </c>
      <c r="O38" s="82">
        <f t="shared" si="4"/>
        <v>0.36168299804918635</v>
      </c>
      <c r="P38" s="76">
        <f>分析係数表!C41</f>
        <v>0.75829086289227354</v>
      </c>
      <c r="Q38" s="82">
        <f t="shared" si="5"/>
        <v>0.27426091268418201</v>
      </c>
      <c r="R38" s="83">
        <v>0.27904843679852087</v>
      </c>
      <c r="S38" s="84">
        <f t="shared" si="6"/>
        <v>0.28249448621590267</v>
      </c>
      <c r="T38" s="85">
        <f>分析係数表!F41</f>
        <v>0.55047809650878365</v>
      </c>
      <c r="U38" s="86">
        <f t="shared" si="7"/>
        <v>0.15550702704635694</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投入係数表!Z39</f>
        <v>4.7528517110266159E-4</v>
      </c>
      <c r="E39" s="77">
        <f>$C$28*D39</f>
        <v>4.7528517110266157E-2</v>
      </c>
      <c r="F39" s="76">
        <f>分析係数表!C42</f>
        <v>0.17334729285073291</v>
      </c>
      <c r="G39" s="77">
        <f>E39*F39</f>
        <v>8.2389397742743779E-3</v>
      </c>
      <c r="H39" s="77">
        <v>1.0978583888079173E-2</v>
      </c>
      <c r="I39" s="77">
        <f>C39+H39</f>
        <v>1.0978583888079173E-2</v>
      </c>
      <c r="J39" s="76">
        <f>分析係数表!G42</f>
        <v>0.48544520547945208</v>
      </c>
      <c r="K39" s="78">
        <f>I39*J39</f>
        <v>5.3295009114219961E-3</v>
      </c>
      <c r="L39" s="79"/>
      <c r="M39" s="80"/>
      <c r="N39" s="81">
        <f>分析係数表!H42</f>
        <v>1.188798706412289E-2</v>
      </c>
      <c r="O39" s="82">
        <f t="shared" si="4"/>
        <v>7.8840487175835347E-2</v>
      </c>
      <c r="P39" s="76">
        <f>分析係数表!C42</f>
        <v>0.17334729285073291</v>
      </c>
      <c r="Q39" s="82">
        <f>O39*P39</f>
        <v>1.3666785018963982E-2</v>
      </c>
      <c r="R39" s="83">
        <v>1.4361779188271131E-2</v>
      </c>
      <c r="S39" s="84">
        <f>I39+R39</f>
        <v>2.5340363076350306E-2</v>
      </c>
      <c r="T39" s="85">
        <f>分析係数表!F42</f>
        <v>0.55565068493150682</v>
      </c>
      <c r="U39" s="86">
        <f>S39*T39</f>
        <v>1.4080390099787113E-2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投入係数表!Z40</f>
        <v>6.7965779467680607E-2</v>
      </c>
      <c r="E40" s="77">
        <f>$C$28*D40</f>
        <v>6.7965779467680605</v>
      </c>
      <c r="F40" s="76">
        <f>分析係数表!C43</f>
        <v>0.30653454239506406</v>
      </c>
      <c r="G40" s="77">
        <f>E40*F40</f>
        <v>2.0833859107649313</v>
      </c>
      <c r="H40" s="77">
        <v>2.3791710620305078</v>
      </c>
      <c r="I40" s="77">
        <f>C40+H40</f>
        <v>2.3791710620305078</v>
      </c>
      <c r="J40" s="76">
        <f>分析係数表!G43</f>
        <v>0.32328917028178372</v>
      </c>
      <c r="K40" s="78">
        <f>I40*J40</f>
        <v>0.76916023860227301</v>
      </c>
      <c r="L40" s="79"/>
      <c r="M40" s="80"/>
      <c r="N40" s="81">
        <f>分析係数表!H43</f>
        <v>3.3255284074801286E-2</v>
      </c>
      <c r="O40" s="82">
        <f t="shared" si="4"/>
        <v>0.22054724517161781</v>
      </c>
      <c r="P40" s="76">
        <f>分析係数表!C43</f>
        <v>0.30653454239506406</v>
      </c>
      <c r="Q40" s="82">
        <f>O40*P40</f>
        <v>6.760534887517386E-2</v>
      </c>
      <c r="R40" s="83">
        <v>0.12768879151067805</v>
      </c>
      <c r="S40" s="84">
        <f>I40+R40</f>
        <v>2.5068598535411857</v>
      </c>
      <c r="T40" s="85">
        <f>分析係数表!F43</f>
        <v>0.5899871028256537</v>
      </c>
      <c r="U40" s="86">
        <f>S40*T40</f>
        <v>1.4790149821807066</v>
      </c>
      <c r="V40" s="87">
        <f>分析係数表!D43</f>
        <v>0.19341853284871224</v>
      </c>
      <c r="W40" s="167">
        <f>ROUND(S40*V40,0)</f>
        <v>0</v>
      </c>
      <c r="X40" s="76">
        <f>分析係数表!E43</f>
        <v>0.14812209325047876</v>
      </c>
      <c r="Y40" s="166">
        <f>ROUND(S40*X40,0)</f>
        <v>0</v>
      </c>
    </row>
    <row r="41" spans="1:25" x14ac:dyDescent="0.2">
      <c r="A41" s="6" t="s">
        <v>341</v>
      </c>
      <c r="B41" s="5" t="s">
        <v>42</v>
      </c>
      <c r="C41" s="90"/>
      <c r="D41" s="76">
        <f>投入係数表!Z41</f>
        <v>0</v>
      </c>
      <c r="E41" s="77">
        <f>$C$28*D41</f>
        <v>0</v>
      </c>
      <c r="F41" s="76">
        <f>分析係数表!C44</f>
        <v>0.56999532308435041</v>
      </c>
      <c r="G41" s="77">
        <f>E41*F41</f>
        <v>0</v>
      </c>
      <c r="H41" s="77">
        <v>3.0003985226076234E-3</v>
      </c>
      <c r="I41" s="77">
        <f>C41+H41</f>
        <v>3.0003985226076234E-3</v>
      </c>
      <c r="J41" s="76">
        <f>分析係数表!G44</f>
        <v>0.26801390783179974</v>
      </c>
      <c r="K41" s="78">
        <f>I41*J41</f>
        <v>8.0414853309682772E-4</v>
      </c>
      <c r="L41" s="79"/>
      <c r="M41" s="80"/>
      <c r="N41" s="81">
        <f>分析係数表!H44</f>
        <v>0.11320362456556662</v>
      </c>
      <c r="O41" s="82">
        <f t="shared" si="4"/>
        <v>0.75076031481854011</v>
      </c>
      <c r="P41" s="76">
        <f>分析係数表!C44</f>
        <v>0.56999532308435041</v>
      </c>
      <c r="Q41" s="82">
        <f>O41*P41</f>
        <v>0.42792986820390239</v>
      </c>
      <c r="R41" s="83">
        <v>0.43502575222736178</v>
      </c>
      <c r="S41" s="84">
        <f>I41+R41</f>
        <v>0.43802615074996942</v>
      </c>
      <c r="T41" s="85">
        <f>分析係数表!F44</f>
        <v>0.48400791440152141</v>
      </c>
      <c r="U41" s="86">
        <f>S41*T41</f>
        <v>0.21200812367781913</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投入係数表!Z42</f>
        <v>0</v>
      </c>
      <c r="E42" s="77">
        <f>$C$28*D42</f>
        <v>0</v>
      </c>
      <c r="F42" s="76">
        <f>分析係数表!C45</f>
        <v>1</v>
      </c>
      <c r="G42" s="77">
        <f>E42*F42</f>
        <v>0</v>
      </c>
      <c r="H42" s="77">
        <v>2.6481841872992237E-2</v>
      </c>
      <c r="I42" s="77">
        <f>C42+H42</f>
        <v>2.6481841872992237E-2</v>
      </c>
      <c r="J42" s="76">
        <f>分析係数表!G45</f>
        <v>0</v>
      </c>
      <c r="K42" s="78">
        <f>I42*J42</f>
        <v>0</v>
      </c>
      <c r="L42" s="79"/>
      <c r="M42" s="80"/>
      <c r="N42" s="81">
        <f>分析係数表!H45</f>
        <v>0</v>
      </c>
      <c r="O42" s="82">
        <f t="shared" si="4"/>
        <v>0</v>
      </c>
      <c r="P42" s="76">
        <f>分析係数表!C45</f>
        <v>1</v>
      </c>
      <c r="Q42" s="82">
        <f>O42*P42</f>
        <v>0</v>
      </c>
      <c r="R42" s="83">
        <v>8.3071187499838203E-3</v>
      </c>
      <c r="S42" s="84">
        <f>I42+R42</f>
        <v>3.4788960622976053E-2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3.326996197718631E-3</v>
      </c>
      <c r="E43" s="77">
        <f>$C$28*D43</f>
        <v>0.33269961977186308</v>
      </c>
      <c r="F43" s="76">
        <f>分析係数表!C46</f>
        <v>0.19592142404516388</v>
      </c>
      <c r="G43" s="77">
        <f>E43*F43</f>
        <v>6.5182983284987978E-2</v>
      </c>
      <c r="H43" s="77">
        <v>8.6090170583525902E-2</v>
      </c>
      <c r="I43" s="77">
        <f>C43+H43</f>
        <v>8.6090170583525902E-2</v>
      </c>
      <c r="J43" s="76">
        <f>分析係数表!G46</f>
        <v>9.3869169844529188E-3</v>
      </c>
      <c r="K43" s="78">
        <f>I43*J43</f>
        <v>8.0812128444494836E-4</v>
      </c>
      <c r="L43" s="79"/>
      <c r="M43" s="80"/>
      <c r="N43" s="81">
        <f>分析係数表!H46</f>
        <v>2.2224088871155723E-2</v>
      </c>
      <c r="O43" s="82">
        <f t="shared" si="4"/>
        <v>0.14738895526971657</v>
      </c>
      <c r="P43" s="76">
        <f>分析係数表!C46</f>
        <v>0.19592142404516388</v>
      </c>
      <c r="Q43" s="82">
        <f>O43*P43</f>
        <v>2.8876654004971834E-2</v>
      </c>
      <c r="R43" s="83">
        <v>3.2934379020868994E-2</v>
      </c>
      <c r="S43" s="84">
        <f>I43+R43</f>
        <v>0.1190245496043949</v>
      </c>
      <c r="T43" s="85">
        <f>分析係数表!F46</f>
        <v>0.31358169551188031</v>
      </c>
      <c r="U43" s="86">
        <f>S43*T43</f>
        <v>3.7323920072484057E-2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投入係数表!Z44</f>
        <v>0.64638783269961975</v>
      </c>
      <c r="E44" s="91">
        <f>SUM(E5:E43)</f>
        <v>64.638783269961976</v>
      </c>
      <c r="F44" s="92">
        <f>分析係数表!C47</f>
        <v>0.45265703952364433</v>
      </c>
      <c r="G44" s="91">
        <f>SUM(G5:G43)</f>
        <v>9.52480727710814</v>
      </c>
      <c r="H44" s="91">
        <f>SUM(H5:H43)</f>
        <v>10.699287911084898</v>
      </c>
      <c r="I44" s="91">
        <f>SUM(I5:I43)</f>
        <v>110.69928791108488</v>
      </c>
      <c r="J44" s="92">
        <f>分析係数表!G47</f>
        <v>0.23980744030503759</v>
      </c>
      <c r="K44" s="93">
        <f>SUM(K5:K43)</f>
        <v>10.57164597604644</v>
      </c>
      <c r="L44" s="94">
        <f>最終需要_まとめ!$L$33</f>
        <v>0.62733333333333341</v>
      </c>
      <c r="M44" s="91">
        <f>K44*L44</f>
        <v>6.6319459089731341</v>
      </c>
      <c r="N44" s="95">
        <f>分析係数表!H47</f>
        <v>1</v>
      </c>
      <c r="O44" s="96">
        <f>SUM(O5:O43)</f>
        <v>6.6319459089731341</v>
      </c>
      <c r="P44" s="92">
        <f>分析係数表!C47</f>
        <v>0.45265703952364433</v>
      </c>
      <c r="Q44" s="96">
        <f>SUM(Q5:Q43)</f>
        <v>3.2323202307931767</v>
      </c>
      <c r="R44" s="91">
        <f>SUM(R7:R43)</f>
        <v>3.5990341716284977</v>
      </c>
      <c r="S44" s="97">
        <f>SUM(S5:S43)</f>
        <v>114.30019869717692</v>
      </c>
      <c r="T44" s="98">
        <f>分析係数表!F47</f>
        <v>0.49576236686958514</v>
      </c>
      <c r="U44" s="99">
        <f>SUM(U5:U43)</f>
        <v>42.961265381962058</v>
      </c>
      <c r="V44" s="100">
        <f>分析係数表!D47</f>
        <v>6.8132090397126518E-2</v>
      </c>
      <c r="W44" s="164">
        <f>SUM(W5:W43)</f>
        <v>0</v>
      </c>
      <c r="X44" s="92">
        <f>分析係数表!E47</f>
        <v>5.7986453629434859E-2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1.4618360363041205E-2</v>
      </c>
      <c r="G5" s="77">
        <f t="shared" ref="G5:G38" si="1">E5*F5</f>
        <v>0</v>
      </c>
      <c r="H5" s="77">
        <f t="array" ref="H5:H43">MMULT(逆行列係数!C5:AO43,'25'!G5:G43)</f>
        <v>8.1391078377078936E-5</v>
      </c>
      <c r="I5" s="77">
        <f t="shared" ref="I5:I38" si="2">C5+H5</f>
        <v>8.1391078377078936E-5</v>
      </c>
      <c r="J5" s="76">
        <f>分析係数表!G8</f>
        <v>0.12073170731707317</v>
      </c>
      <c r="K5" s="78">
        <f t="shared" ref="K5:K38" si="3">I5*J5</f>
        <v>9.8264838528424566E-6</v>
      </c>
      <c r="L5" s="79" t="s">
        <v>185</v>
      </c>
      <c r="M5" s="80" t="s">
        <v>185</v>
      </c>
      <c r="N5" s="81">
        <f>分析係数表!H8</f>
        <v>1.0812797278425854E-2</v>
      </c>
      <c r="O5" s="82">
        <f t="shared" ref="O5:O43" si="4">$M$44*N5</f>
        <v>0.12985401315609446</v>
      </c>
      <c r="P5" s="76">
        <f>分析係数表!C8</f>
        <v>1.4618360363041205E-2</v>
      </c>
      <c r="Q5" s="82">
        <f t="shared" ref="Q5:Q38" si="5">O5*P5</f>
        <v>1.8982527589028824E-3</v>
      </c>
      <c r="R5" s="83">
        <f t="array" ref="R5:R43">MMULT(逆行列係数!C5:AO43,'25'!Q5:Q43)</f>
        <v>2.6870020570624424E-3</v>
      </c>
      <c r="S5" s="84">
        <f t="shared" ref="S5:S38" si="6">I5+R5</f>
        <v>2.7683931354395212E-3</v>
      </c>
      <c r="T5" s="85">
        <f>分析係数表!F8</f>
        <v>0.45487804878048782</v>
      </c>
      <c r="U5" s="86">
        <f t="shared" ref="U5:U38" si="7">S5*T5</f>
        <v>1.2592812677060261E-3</v>
      </c>
      <c r="V5" s="87">
        <f>分析係数表!D8</f>
        <v>0.88658536585365855</v>
      </c>
      <c r="W5" s="167">
        <f t="shared" ref="W5:W38" si="8">ROUND(S5*V5,0)</f>
        <v>0</v>
      </c>
      <c r="X5" s="76">
        <f>分析係数表!E8</f>
        <v>0.69146341463414629</v>
      </c>
      <c r="Y5" s="166">
        <f t="shared" ref="Y5:Y38" si="9">ROUND(S5*X5,0)</f>
        <v>0</v>
      </c>
    </row>
    <row r="6" spans="1:25" x14ac:dyDescent="0.2">
      <c r="A6" s="6" t="s">
        <v>220</v>
      </c>
      <c r="B6" s="5" t="s">
        <v>266</v>
      </c>
      <c r="C6" s="90"/>
      <c r="D6" s="76">
        <f>投入係数表!AA6</f>
        <v>0</v>
      </c>
      <c r="E6" s="77">
        <f t="shared" si="0"/>
        <v>0</v>
      </c>
      <c r="F6" s="76">
        <f>分析係数表!C9</f>
        <v>8.6715867158671633E-2</v>
      </c>
      <c r="G6" s="77">
        <f t="shared" si="1"/>
        <v>0</v>
      </c>
      <c r="H6" s="77">
        <v>7.4589998069755491E-5</v>
      </c>
      <c r="I6" s="77">
        <f t="shared" si="2"/>
        <v>7.4589998069755491E-5</v>
      </c>
      <c r="J6" s="76">
        <f>分析係数表!G9</f>
        <v>0.23529411764705882</v>
      </c>
      <c r="K6" s="78">
        <f t="shared" si="3"/>
        <v>1.7550587781118939E-5</v>
      </c>
      <c r="L6" s="79"/>
      <c r="M6" s="80"/>
      <c r="N6" s="81">
        <f>分析係数表!H9</f>
        <v>5.7539453375192939E-4</v>
      </c>
      <c r="O6" s="82">
        <f t="shared" si="4"/>
        <v>6.9100795503534446E-3</v>
      </c>
      <c r="P6" s="76">
        <f>分析係数表!C9</f>
        <v>8.6715867158671633E-2</v>
      </c>
      <c r="Q6" s="82">
        <f t="shared" si="5"/>
        <v>5.9921354034430275E-4</v>
      </c>
      <c r="R6" s="83">
        <v>7.1121721976917485E-4</v>
      </c>
      <c r="S6" s="84">
        <f t="shared" si="6"/>
        <v>7.858072178389304E-4</v>
      </c>
      <c r="T6" s="85">
        <f>分析係数表!F9</f>
        <v>0.68627450980392157</v>
      </c>
      <c r="U6" s="86">
        <f t="shared" si="7"/>
        <v>5.3927946322279534E-4</v>
      </c>
      <c r="V6" s="87">
        <f>分析係数表!D9</f>
        <v>9.8039215686274508E-2</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5.1169590643275198E-3</v>
      </c>
      <c r="G7" s="77">
        <f t="shared" si="1"/>
        <v>0</v>
      </c>
      <c r="H7" s="77">
        <v>3.0231791453549866E-6</v>
      </c>
      <c r="I7" s="77">
        <f t="shared" si="2"/>
        <v>3.0231791453549866E-6</v>
      </c>
      <c r="J7" s="76">
        <f>分析係数表!G10</f>
        <v>0.19230769230769232</v>
      </c>
      <c r="K7" s="78">
        <f t="shared" si="3"/>
        <v>5.8138060487595902E-7</v>
      </c>
      <c r="L7" s="79"/>
      <c r="M7" s="80"/>
      <c r="N7" s="81">
        <f>分析係数表!H10</f>
        <v>1.0751897856970359E-3</v>
      </c>
      <c r="O7" s="82">
        <f t="shared" si="4"/>
        <v>1.2912265437156801E-2</v>
      </c>
      <c r="P7" s="76">
        <f>分析係数表!C10</f>
        <v>5.1169590643275198E-3</v>
      </c>
      <c r="Q7" s="82">
        <f t="shared" si="5"/>
        <v>6.6071533669662442E-5</v>
      </c>
      <c r="R7" s="83">
        <v>1.1535804369461614E-4</v>
      </c>
      <c r="S7" s="84">
        <f t="shared" si="6"/>
        <v>1.1838122283997113E-4</v>
      </c>
      <c r="T7" s="85">
        <f>分析係数表!F10</f>
        <v>0.57692307692307687</v>
      </c>
      <c r="U7" s="86">
        <f t="shared" si="7"/>
        <v>6.8296859330752564E-5</v>
      </c>
      <c r="V7" s="87">
        <f>分析係数表!D10</f>
        <v>0</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1.5386032798968108E-2</v>
      </c>
      <c r="G8" s="77">
        <f t="shared" si="1"/>
        <v>0</v>
      </c>
      <c r="H8" s="77">
        <v>2.3530516483468975E-3</v>
      </c>
      <c r="I8" s="77">
        <f t="shared" si="2"/>
        <v>2.3530516483468975E-3</v>
      </c>
      <c r="J8" s="76">
        <f>分析係数表!G11</f>
        <v>0.34285714285714286</v>
      </c>
      <c r="K8" s="78">
        <f t="shared" si="3"/>
        <v>8.0676056514750768E-4</v>
      </c>
      <c r="L8" s="79"/>
      <c r="M8" s="80"/>
      <c r="N8" s="81">
        <f>分析係数表!H11</f>
        <v>-2.0999800501895233E-5</v>
      </c>
      <c r="O8" s="82">
        <f t="shared" si="4"/>
        <v>-2.5219268431946875E-4</v>
      </c>
      <c r="P8" s="76">
        <f>分析係数表!C11</f>
        <v>1.5386032798968108E-2</v>
      </c>
      <c r="Q8" s="82">
        <f t="shared" si="5"/>
        <v>-3.8802449125991564E-6</v>
      </c>
      <c r="R8" s="83">
        <v>2.0716323063492591E-4</v>
      </c>
      <c r="S8" s="84">
        <f t="shared" si="6"/>
        <v>2.5602148789818234E-3</v>
      </c>
      <c r="T8" s="85">
        <f>分析係数表!F11</f>
        <v>0.5591836734693878</v>
      </c>
      <c r="U8" s="86">
        <f t="shared" si="7"/>
        <v>1.4316303609000402E-3</v>
      </c>
      <c r="V8" s="87">
        <f>分析係数表!D11</f>
        <v>0</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0.16460779895554434</v>
      </c>
      <c r="G9" s="77">
        <f t="shared" si="1"/>
        <v>0</v>
      </c>
      <c r="H9" s="77">
        <v>1.0298339184466449E-3</v>
      </c>
      <c r="I9" s="77">
        <f t="shared" si="2"/>
        <v>1.0298339184466449E-3</v>
      </c>
      <c r="J9" s="76">
        <f>分析係数表!G12</f>
        <v>0.13343519440833349</v>
      </c>
      <c r="K9" s="78">
        <f t="shared" si="3"/>
        <v>1.3741608911622391E-4</v>
      </c>
      <c r="L9" s="79"/>
      <c r="M9" s="80"/>
      <c r="N9" s="81">
        <f>分析係数表!H12</f>
        <v>9.0250842616995133E-2</v>
      </c>
      <c r="O9" s="82">
        <f t="shared" si="4"/>
        <v>1.0838484993997808</v>
      </c>
      <c r="P9" s="76">
        <f>分析係数表!C12</f>
        <v>0.16460779895554434</v>
      </c>
      <c r="Q9" s="82">
        <f t="shared" si="5"/>
        <v>0.17840991588746755</v>
      </c>
      <c r="R9" s="83">
        <v>0.20724114705959287</v>
      </c>
      <c r="S9" s="84">
        <f t="shared" si="6"/>
        <v>0.2082709809780395</v>
      </c>
      <c r="T9" s="85">
        <f>分析係数表!F12</f>
        <v>0.36075703601154802</v>
      </c>
      <c r="U9" s="86">
        <f t="shared" si="7"/>
        <v>7.513522178485503E-2</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投入係数表!AA10</f>
        <v>9.7150259067357511E-4</v>
      </c>
      <c r="E10" s="77">
        <f t="shared" si="0"/>
        <v>9.7150259067357511E-2</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0.1717936565584221</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投入係数表!AA11</f>
        <v>2.9145077720207253E-3</v>
      </c>
      <c r="E11" s="77">
        <f t="shared" si="0"/>
        <v>0.29145077720207252</v>
      </c>
      <c r="F11" s="76">
        <f>分析係数表!C14</f>
        <v>0.17268980347649487</v>
      </c>
      <c r="G11" s="77">
        <f t="shared" si="1"/>
        <v>5.0330577438097594E-2</v>
      </c>
      <c r="H11" s="77">
        <v>0.11768928126011891</v>
      </c>
      <c r="I11" s="77">
        <f t="shared" si="2"/>
        <v>0.11768928126011891</v>
      </c>
      <c r="J11" s="76">
        <f>分析係数表!G14</f>
        <v>0.183307408127552</v>
      </c>
      <c r="K11" s="78">
        <f t="shared" si="3"/>
        <v>2.1573317112186872E-2</v>
      </c>
      <c r="L11" s="79"/>
      <c r="M11" s="80"/>
      <c r="N11" s="81">
        <f>分析係数表!H14</f>
        <v>1.1717888680057539E-3</v>
      </c>
      <c r="O11" s="82">
        <f t="shared" si="4"/>
        <v>1.4072351785026355E-2</v>
      </c>
      <c r="P11" s="76">
        <f>分析係数表!C14</f>
        <v>0.17268980347649487</v>
      </c>
      <c r="Q11" s="82">
        <f t="shared" si="5"/>
        <v>2.4301516642083031E-3</v>
      </c>
      <c r="R11" s="83">
        <v>1.1258229884371956E-2</v>
      </c>
      <c r="S11" s="84">
        <f t="shared" si="6"/>
        <v>0.12894751114449085</v>
      </c>
      <c r="T11" s="85">
        <f>分析係数表!F14</f>
        <v>0.31324129885280966</v>
      </c>
      <c r="U11" s="86">
        <f t="shared" si="7"/>
        <v>4.039168587473746E-2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投入係数表!AA12</f>
        <v>9.0673575129533671E-3</v>
      </c>
      <c r="E12" s="77">
        <f t="shared" si="0"/>
        <v>0.90673575129533668</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9.9162163474415116E-2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投入係数表!AA13</f>
        <v>1.1658031088082901E-2</v>
      </c>
      <c r="E13" s="77">
        <f t="shared" si="0"/>
        <v>1.1658031088082901</v>
      </c>
      <c r="F13" s="76">
        <f>分析係数表!C16</f>
        <v>4.378703578052201E-2</v>
      </c>
      <c r="G13" s="77">
        <f t="shared" si="1"/>
        <v>5.1047062438432392E-2</v>
      </c>
      <c r="H13" s="77">
        <v>6.0349102384628608E-2</v>
      </c>
      <c r="I13" s="77">
        <f t="shared" si="2"/>
        <v>6.0349102384628608E-2</v>
      </c>
      <c r="J13" s="76">
        <f>分析係数表!G16</f>
        <v>3.3270852858481727E-2</v>
      </c>
      <c r="K13" s="78">
        <f t="shared" si="3"/>
        <v>2.0078661055804273E-3</v>
      </c>
      <c r="L13" s="79"/>
      <c r="M13" s="80"/>
      <c r="N13" s="81">
        <f>分析係数表!H16</f>
        <v>1.6795640441415807E-2</v>
      </c>
      <c r="O13" s="82">
        <f t="shared" si="4"/>
        <v>0.20170370891871112</v>
      </c>
      <c r="P13" s="76">
        <f>分析係数表!C16</f>
        <v>4.378703578052201E-2</v>
      </c>
      <c r="Q13" s="82">
        <f t="shared" si="5"/>
        <v>8.8320075194875999E-3</v>
      </c>
      <c r="R13" s="83">
        <v>1.0679306971223698E-2</v>
      </c>
      <c r="S13" s="84">
        <f t="shared" si="6"/>
        <v>7.1028409355852307E-2</v>
      </c>
      <c r="T13" s="85">
        <f>分析係数表!F16</f>
        <v>0.28912839737582008</v>
      </c>
      <c r="U13" s="86">
        <f t="shared" si="7"/>
        <v>2.0536330165211284E-2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投入係数表!AA14</f>
        <v>3.8860103626943004E-2</v>
      </c>
      <c r="E14" s="77">
        <f t="shared" si="0"/>
        <v>3.8860103626943006</v>
      </c>
      <c r="F14" s="76">
        <f>分析係数表!C17</f>
        <v>0.16391620825693176</v>
      </c>
      <c r="G14" s="77">
        <f t="shared" si="1"/>
        <v>0.63698008389999394</v>
      </c>
      <c r="H14" s="77">
        <v>0.72643351054065775</v>
      </c>
      <c r="I14" s="77">
        <f t="shared" si="2"/>
        <v>0.72643351054065775</v>
      </c>
      <c r="J14" s="76">
        <f>分析係数表!G17</f>
        <v>0.21229407998137262</v>
      </c>
      <c r="K14" s="78">
        <f t="shared" si="3"/>
        <v>0.15421753378786768</v>
      </c>
      <c r="L14" s="79"/>
      <c r="M14" s="80"/>
      <c r="N14" s="81">
        <f>分析係数表!H17</f>
        <v>3.0554709730257561E-3</v>
      </c>
      <c r="O14" s="82">
        <f t="shared" si="4"/>
        <v>3.6694035568482705E-2</v>
      </c>
      <c r="P14" s="76">
        <f>分析係数表!C17</f>
        <v>0.16391620825693176</v>
      </c>
      <c r="Q14" s="82">
        <f t="shared" si="5"/>
        <v>6.0147471760306727E-3</v>
      </c>
      <c r="R14" s="83">
        <v>1.2219128762954478E-2</v>
      </c>
      <c r="S14" s="84">
        <f t="shared" si="6"/>
        <v>0.73865263930361225</v>
      </c>
      <c r="T14" s="85">
        <f>分析係数表!F17</f>
        <v>0.32277781011700329</v>
      </c>
      <c r="U14" s="86">
        <f t="shared" si="7"/>
        <v>0.23842068135156469</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投入係数表!AA15</f>
        <v>4.5336787564766836E-3</v>
      </c>
      <c r="E15" s="77">
        <f t="shared" si="0"/>
        <v>0.45336787564766834</v>
      </c>
      <c r="F15" s="76">
        <f>分析係数表!C18</f>
        <v>9.9153926079857513E-2</v>
      </c>
      <c r="G15" s="77">
        <f t="shared" si="1"/>
        <v>4.4953204828950939E-2</v>
      </c>
      <c r="H15" s="77">
        <v>6.7239955544205865E-2</v>
      </c>
      <c r="I15" s="77">
        <f t="shared" si="2"/>
        <v>6.7239955544205865E-2</v>
      </c>
      <c r="J15" s="76">
        <f>分析係数表!G18</f>
        <v>0.21554507077228707</v>
      </c>
      <c r="K15" s="78">
        <f t="shared" si="3"/>
        <v>1.4493240976501291E-2</v>
      </c>
      <c r="L15" s="79"/>
      <c r="M15" s="80"/>
      <c r="N15" s="81">
        <f>分析係数表!H18</f>
        <v>4.4309579058998937E-4</v>
      </c>
      <c r="O15" s="82">
        <f t="shared" si="4"/>
        <v>5.321265639140791E-3</v>
      </c>
      <c r="P15" s="76">
        <f>分析係数表!C18</f>
        <v>9.9153926079857513E-2</v>
      </c>
      <c r="Q15" s="82">
        <f t="shared" si="5"/>
        <v>5.2762437983465177E-4</v>
      </c>
      <c r="R15" s="83">
        <v>1.2820778859350512E-3</v>
      </c>
      <c r="S15" s="84">
        <f t="shared" si="6"/>
        <v>6.8522033430140919E-2</v>
      </c>
      <c r="T15" s="85">
        <f>分析係数表!F18</f>
        <v>0.45865408492674448</v>
      </c>
      <c r="U15" s="86">
        <f t="shared" si="7"/>
        <v>3.142791054022108E-2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投入係数表!AA16</f>
        <v>0</v>
      </c>
      <c r="E16" s="77">
        <f t="shared" si="0"/>
        <v>0</v>
      </c>
      <c r="F16" s="76">
        <f>分析係数表!C19</f>
        <v>0.34885493758536357</v>
      </c>
      <c r="G16" s="77">
        <f t="shared" si="1"/>
        <v>0</v>
      </c>
      <c r="H16" s="77">
        <v>5.520855818020453E-2</v>
      </c>
      <c r="I16" s="77">
        <f t="shared" si="2"/>
        <v>5.520855818020453E-2</v>
      </c>
      <c r="J16" s="76">
        <f>分析係数表!G19</f>
        <v>5.7666214382632294E-2</v>
      </c>
      <c r="K16" s="78">
        <f t="shared" si="3"/>
        <v>3.1836685517757021E-3</v>
      </c>
      <c r="L16" s="79"/>
      <c r="M16" s="80"/>
      <c r="N16" s="81">
        <f>分析係数表!H19</f>
        <v>-1.1339892271023426E-4</v>
      </c>
      <c r="O16" s="82">
        <f t="shared" si="4"/>
        <v>-1.3618404953251314E-3</v>
      </c>
      <c r="P16" s="76">
        <f>分析係数表!C19</f>
        <v>0.34885493758536357</v>
      </c>
      <c r="Q16" s="82">
        <f t="shared" si="5"/>
        <v>-4.7508478099786932E-4</v>
      </c>
      <c r="R16" s="83">
        <v>2.9924827467020455E-3</v>
      </c>
      <c r="S16" s="84">
        <f t="shared" si="6"/>
        <v>5.8201040926906575E-2</v>
      </c>
      <c r="T16" s="85">
        <f>分析係数表!F19</f>
        <v>0.24001206090758329</v>
      </c>
      <c r="U16" s="86">
        <f t="shared" si="7"/>
        <v>1.3968951779833448E-2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投入係数表!AA17</f>
        <v>3.2383419689119172E-4</v>
      </c>
      <c r="E17" s="77">
        <f t="shared" si="0"/>
        <v>3.2383419689119175E-2</v>
      </c>
      <c r="F17" s="76">
        <f>分析係数表!C20</f>
        <v>6.1611763739423342E-2</v>
      </c>
      <c r="G17" s="77">
        <f t="shared" si="1"/>
        <v>1.9951996029606007E-3</v>
      </c>
      <c r="H17" s="77">
        <v>5.6900691319274298E-3</v>
      </c>
      <c r="I17" s="77">
        <f t="shared" si="2"/>
        <v>5.6900691319274298E-3</v>
      </c>
      <c r="J17" s="76">
        <f>分析係数表!G20</f>
        <v>9.9807003032809483E-2</v>
      </c>
      <c r="K17" s="78">
        <f t="shared" si="3"/>
        <v>5.6790874710717658E-4</v>
      </c>
      <c r="L17" s="79"/>
      <c r="M17" s="80"/>
      <c r="N17" s="81">
        <f>分析係数表!H20</f>
        <v>5.5019477314965503E-4</v>
      </c>
      <c r="O17" s="82">
        <f t="shared" si="4"/>
        <v>6.6074483291700811E-3</v>
      </c>
      <c r="P17" s="76">
        <f>分析係数表!C20</f>
        <v>6.1611763739423342E-2</v>
      </c>
      <c r="Q17" s="82">
        <f t="shared" si="5"/>
        <v>4.0709654537727456E-4</v>
      </c>
      <c r="R17" s="83">
        <v>1.1145539883789433E-3</v>
      </c>
      <c r="S17" s="84">
        <f t="shared" si="6"/>
        <v>6.8046231203063735E-3</v>
      </c>
      <c r="T17" s="85">
        <f>分析係数表!F20</f>
        <v>0.22277364212848083</v>
      </c>
      <c r="U17" s="86">
        <f t="shared" si="7"/>
        <v>1.5158906758223187E-3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投入係数表!AA18</f>
        <v>9.7150259067357511E-4</v>
      </c>
      <c r="E18" s="77">
        <f t="shared" si="0"/>
        <v>9.7150259067357511E-2</v>
      </c>
      <c r="F18" s="76">
        <f>分析係数表!C21</f>
        <v>0.26616480709772816</v>
      </c>
      <c r="G18" s="77">
        <f t="shared" si="1"/>
        <v>2.5857979964157528E-2</v>
      </c>
      <c r="H18" s="77">
        <v>0.12317490760694266</v>
      </c>
      <c r="I18" s="77">
        <f t="shared" si="2"/>
        <v>0.12317490760694266</v>
      </c>
      <c r="J18" s="76">
        <f>分析係数表!G21</f>
        <v>0.28515758528748203</v>
      </c>
      <c r="K18" s="78">
        <f t="shared" si="3"/>
        <v>3.5124259221204469E-2</v>
      </c>
      <c r="L18" s="79"/>
      <c r="M18" s="80"/>
      <c r="N18" s="81">
        <f>分析係数表!H21</f>
        <v>9.2609120213357971E-4</v>
      </c>
      <c r="O18" s="82">
        <f t="shared" si="4"/>
        <v>1.1121697378488572E-2</v>
      </c>
      <c r="P18" s="76">
        <f>分析係数表!C21</f>
        <v>0.26616480709772816</v>
      </c>
      <c r="Q18" s="82">
        <f t="shared" si="5"/>
        <v>2.9602044373447196E-3</v>
      </c>
      <c r="R18" s="83">
        <v>8.0523481784878365E-3</v>
      </c>
      <c r="S18" s="84">
        <f t="shared" si="6"/>
        <v>0.13122725578543049</v>
      </c>
      <c r="T18" s="85">
        <f>分析係数表!F21</f>
        <v>0.42568537635878856</v>
      </c>
      <c r="U18" s="86">
        <f t="shared" si="7"/>
        <v>5.586152376755199E-2</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投入係数表!AA19</f>
        <v>1.0686528497409326E-2</v>
      </c>
      <c r="E19" s="77">
        <f t="shared" si="0"/>
        <v>1.0686528497409327</v>
      </c>
      <c r="F19" s="76">
        <f>分析係数表!C22</f>
        <v>6.8073136427566849E-2</v>
      </c>
      <c r="G19" s="77">
        <f t="shared" si="1"/>
        <v>7.2746551234122603E-2</v>
      </c>
      <c r="H19" s="77">
        <v>8.3294478356037621E-2</v>
      </c>
      <c r="I19" s="77">
        <f t="shared" si="2"/>
        <v>8.3294478356037621E-2</v>
      </c>
      <c r="J19" s="76">
        <f>分析係数表!G22</f>
        <v>0.19468102201510526</v>
      </c>
      <c r="K19" s="78">
        <f t="shared" si="3"/>
        <v>1.6215854174568469E-2</v>
      </c>
      <c r="L19" s="79"/>
      <c r="M19" s="80"/>
      <c r="N19" s="81">
        <f>分析係数表!H22</f>
        <v>4.4099581053979989E-5</v>
      </c>
      <c r="O19" s="82">
        <f t="shared" si="4"/>
        <v>5.2960463707088436E-4</v>
      </c>
      <c r="P19" s="76">
        <f>分析係数表!C22</f>
        <v>6.8073136427566849E-2</v>
      </c>
      <c r="Q19" s="82">
        <f t="shared" si="5"/>
        <v>3.6051848711998342E-5</v>
      </c>
      <c r="R19" s="83">
        <v>3.8633814143115337E-4</v>
      </c>
      <c r="S19" s="84">
        <f t="shared" si="6"/>
        <v>8.368081649746878E-2</v>
      </c>
      <c r="T19" s="85">
        <f>分析係数表!F22</f>
        <v>0.41266270287642615</v>
      </c>
      <c r="U19" s="86">
        <f t="shared" si="7"/>
        <v>3.4531951914751696E-2</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投入係数表!AA20</f>
        <v>3.2383419689119172E-4</v>
      </c>
      <c r="E20" s="77">
        <f t="shared" si="0"/>
        <v>3.2383419689119175E-2</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3.0263122118336252E-4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投入係数表!AA21</f>
        <v>0</v>
      </c>
      <c r="E21" s="77">
        <f t="shared" si="0"/>
        <v>0</v>
      </c>
      <c r="F21" s="76">
        <f>分析係数表!C24</f>
        <v>0.19862660944206012</v>
      </c>
      <c r="G21" s="77">
        <f t="shared" si="1"/>
        <v>0</v>
      </c>
      <c r="H21" s="77">
        <v>7.8014453486425373E-3</v>
      </c>
      <c r="I21" s="77">
        <f t="shared" si="2"/>
        <v>7.8014453486425373E-3</v>
      </c>
      <c r="J21" s="76">
        <f>分析係数表!G24</f>
        <v>0.20794148380355276</v>
      </c>
      <c r="K21" s="78">
        <f t="shared" si="3"/>
        <v>1.6222441216090541E-3</v>
      </c>
      <c r="L21" s="79"/>
      <c r="M21" s="80"/>
      <c r="N21" s="81">
        <f>分析係数表!H24</f>
        <v>3.2549690777937607E-4</v>
      </c>
      <c r="O21" s="82">
        <f t="shared" si="4"/>
        <v>3.9089866069517655E-3</v>
      </c>
      <c r="P21" s="76">
        <f>分析係数表!C24</f>
        <v>0.19862660944206012</v>
      </c>
      <c r="Q21" s="82">
        <f t="shared" si="5"/>
        <v>7.7642875609325204E-4</v>
      </c>
      <c r="R21" s="83">
        <v>3.0274778793762135E-3</v>
      </c>
      <c r="S21" s="84">
        <f t="shared" si="6"/>
        <v>1.082892322801875E-2</v>
      </c>
      <c r="T21" s="85">
        <f>分析係数表!F24</f>
        <v>0.39132706374085685</v>
      </c>
      <c r="U21" s="86">
        <f t="shared" si="7"/>
        <v>4.2376507302957387E-3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投入係数表!AA22</f>
        <v>0</v>
      </c>
      <c r="E22" s="77">
        <f t="shared" si="0"/>
        <v>0</v>
      </c>
      <c r="F22" s="76">
        <f>分析係数表!C25</f>
        <v>0.10815402038505095</v>
      </c>
      <c r="G22" s="77">
        <f t="shared" si="1"/>
        <v>0</v>
      </c>
      <c r="H22" s="77">
        <v>1.4106218226374447E-2</v>
      </c>
      <c r="I22" s="77">
        <f t="shared" si="2"/>
        <v>1.4106218226374447E-2</v>
      </c>
      <c r="J22" s="76">
        <f>分析係数表!G25</f>
        <v>0.19693726937269374</v>
      </c>
      <c r="K22" s="78">
        <f t="shared" si="3"/>
        <v>2.7780400986775066E-3</v>
      </c>
      <c r="L22" s="79"/>
      <c r="M22" s="80"/>
      <c r="N22" s="81">
        <f>分析係数表!H25</f>
        <v>5.1029515219605417E-4</v>
      </c>
      <c r="O22" s="82">
        <f t="shared" si="4"/>
        <v>6.1282822289630912E-3</v>
      </c>
      <c r="P22" s="76">
        <f>分析係数表!C25</f>
        <v>0.10815402038505095</v>
      </c>
      <c r="Q22" s="82">
        <f t="shared" si="5"/>
        <v>6.627983611166196E-4</v>
      </c>
      <c r="R22" s="83">
        <v>5.6061553107233089E-3</v>
      </c>
      <c r="S22" s="84">
        <f t="shared" si="6"/>
        <v>1.9712373537097757E-2</v>
      </c>
      <c r="T22" s="85">
        <f>分析係数表!F25</f>
        <v>0.3500369003690037</v>
      </c>
      <c r="U22" s="86">
        <f t="shared" si="7"/>
        <v>6.9000581318416727E-3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投入係数表!AA23</f>
        <v>3.2383419689119172E-4</v>
      </c>
      <c r="E23" s="77">
        <f t="shared" si="0"/>
        <v>3.2383419689119175E-2</v>
      </c>
      <c r="F23" s="76">
        <f>分析係数表!C26</f>
        <v>0.27743634767339775</v>
      </c>
      <c r="G23" s="77">
        <f t="shared" si="1"/>
        <v>8.9843376837240221E-3</v>
      </c>
      <c r="H23" s="77">
        <v>3.4674816907301134E-2</v>
      </c>
      <c r="I23" s="77">
        <f t="shared" si="2"/>
        <v>3.4674816907301134E-2</v>
      </c>
      <c r="J23" s="76">
        <f>分析係数表!G26</f>
        <v>0.19644944793245292</v>
      </c>
      <c r="K23" s="78">
        <f t="shared" si="3"/>
        <v>6.8118486385981922E-3</v>
      </c>
      <c r="L23" s="79"/>
      <c r="M23" s="80"/>
      <c r="N23" s="81">
        <f>分析係数表!H26</f>
        <v>1.0285702285828285E-2</v>
      </c>
      <c r="O23" s="82">
        <f t="shared" si="4"/>
        <v>0.1235239767796758</v>
      </c>
      <c r="P23" s="76">
        <f>分析係数表!C26</f>
        <v>0.27743634767339775</v>
      </c>
      <c r="Q23" s="82">
        <f t="shared" si="5"/>
        <v>3.4270040967846846E-2</v>
      </c>
      <c r="R23" s="83">
        <v>3.7476429485167675E-2</v>
      </c>
      <c r="S23" s="84">
        <f t="shared" si="6"/>
        <v>7.215124639246881E-2</v>
      </c>
      <c r="T23" s="85">
        <f>分析係数表!F26</f>
        <v>0.33444468499675256</v>
      </c>
      <c r="U23" s="86">
        <f t="shared" si="7"/>
        <v>2.4130600871852311E-2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投入係数表!AA24</f>
        <v>0</v>
      </c>
      <c r="E24" s="77">
        <f t="shared" si="0"/>
        <v>0</v>
      </c>
      <c r="F24" s="76">
        <f>分析係数表!C27</f>
        <v>0.68206432556613061</v>
      </c>
      <c r="G24" s="77">
        <f t="shared" si="1"/>
        <v>0</v>
      </c>
      <c r="H24" s="77">
        <v>1.0895090917072322E-2</v>
      </c>
      <c r="I24" s="77">
        <f t="shared" si="2"/>
        <v>1.0895090917072322E-2</v>
      </c>
      <c r="J24" s="76">
        <f>分析係数表!G27</f>
        <v>0.17097786061735692</v>
      </c>
      <c r="K24" s="78">
        <f t="shared" si="3"/>
        <v>1.8628193362326228E-3</v>
      </c>
      <c r="L24" s="79"/>
      <c r="M24" s="80"/>
      <c r="N24" s="81">
        <f>分析係数表!H27</f>
        <v>1.1068994844548976E-2</v>
      </c>
      <c r="O24" s="82">
        <f t="shared" si="4"/>
        <v>0.13293076390479197</v>
      </c>
      <c r="P24" s="76">
        <f>分析係数表!C27</f>
        <v>0.68206432556613061</v>
      </c>
      <c r="Q24" s="82">
        <f t="shared" si="5"/>
        <v>9.0667331829712469E-2</v>
      </c>
      <c r="R24" s="83">
        <v>9.3406429789869169E-2</v>
      </c>
      <c r="S24" s="84">
        <f t="shared" si="6"/>
        <v>0.10430152070694149</v>
      </c>
      <c r="T24" s="85">
        <f>分析係数表!F27</f>
        <v>0.32177115061144701</v>
      </c>
      <c r="U24" s="86">
        <f t="shared" si="7"/>
        <v>3.356122032839623E-2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投入係数表!AA25</f>
        <v>0</v>
      </c>
      <c r="E25" s="77">
        <f t="shared" si="0"/>
        <v>0</v>
      </c>
      <c r="F25" s="76">
        <f>分析係数表!C28</f>
        <v>0.14118101348541556</v>
      </c>
      <c r="G25" s="77">
        <f t="shared" si="1"/>
        <v>0</v>
      </c>
      <c r="H25" s="77">
        <v>3.7949876291112218E-2</v>
      </c>
      <c r="I25" s="77">
        <f t="shared" si="2"/>
        <v>3.7949876291112218E-2</v>
      </c>
      <c r="J25" s="76">
        <f>分析係数表!G28</f>
        <v>0.12484707609493516</v>
      </c>
      <c r="K25" s="78">
        <f t="shared" si="3"/>
        <v>4.7379310931098626E-3</v>
      </c>
      <c r="L25" s="79"/>
      <c r="M25" s="80"/>
      <c r="N25" s="81">
        <f>分析係数表!H28</f>
        <v>2.043280588834406E-2</v>
      </c>
      <c r="O25" s="82">
        <f t="shared" si="4"/>
        <v>0.24538348184284309</v>
      </c>
      <c r="P25" s="76">
        <f>分析係数表!C28</f>
        <v>0.14118101348541556</v>
      </c>
      <c r="Q25" s="82">
        <f t="shared" si="5"/>
        <v>3.4643488659152656E-2</v>
      </c>
      <c r="R25" s="83">
        <v>3.9797243066475398E-2</v>
      </c>
      <c r="S25" s="84">
        <f t="shared" si="6"/>
        <v>7.7747119357587616E-2</v>
      </c>
      <c r="T25" s="85">
        <f>分析係数表!F28</f>
        <v>0.21311475409836064</v>
      </c>
      <c r="U25" s="86">
        <f t="shared" si="7"/>
        <v>1.6569058223748181E-2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投入係数表!AA26</f>
        <v>3.2383419689119169E-3</v>
      </c>
      <c r="E26" s="77">
        <f t="shared" si="0"/>
        <v>0.32383419689119169</v>
      </c>
      <c r="F26" s="76">
        <f>分析係数表!C29</f>
        <v>0.16227976317854342</v>
      </c>
      <c r="G26" s="77">
        <f t="shared" si="1"/>
        <v>5.2551736780616393E-2</v>
      </c>
      <c r="H26" s="77">
        <v>7.3330790143057656E-2</v>
      </c>
      <c r="I26" s="77">
        <f t="shared" si="2"/>
        <v>7.3330790143057656E-2</v>
      </c>
      <c r="J26" s="76">
        <f>分析係数表!G29</f>
        <v>0.26081698468153725</v>
      </c>
      <c r="K26" s="78">
        <f t="shared" si="3"/>
        <v>1.9125915569426891E-2</v>
      </c>
      <c r="L26" s="79"/>
      <c r="M26" s="80"/>
      <c r="N26" s="81">
        <f>分析係数表!H29</f>
        <v>1.0220602904272409E-2</v>
      </c>
      <c r="O26" s="82">
        <f t="shared" si="4"/>
        <v>0.12274217945828544</v>
      </c>
      <c r="P26" s="76">
        <f>分析係数表!C29</f>
        <v>0.16227976317854342</v>
      </c>
      <c r="Q26" s="82">
        <f t="shared" si="5"/>
        <v>1.9918571814508838E-2</v>
      </c>
      <c r="R26" s="83">
        <v>2.6280644322730945E-2</v>
      </c>
      <c r="S26" s="84">
        <f t="shared" si="6"/>
        <v>9.9611434465788601E-2</v>
      </c>
      <c r="T26" s="85">
        <f>分析係数表!F29</f>
        <v>0.4334856221445848</v>
      </c>
      <c r="U26" s="86">
        <f t="shared" si="7"/>
        <v>4.3180124642116909E-2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投入係数表!AA27</f>
        <v>3.0116580310880828E-2</v>
      </c>
      <c r="E27" s="77">
        <f t="shared" si="0"/>
        <v>3.0116580310880829</v>
      </c>
      <c r="F27" s="76">
        <f>分析係数表!C30</f>
        <v>1</v>
      </c>
      <c r="G27" s="77">
        <f t="shared" si="1"/>
        <v>3.0116580310880829</v>
      </c>
      <c r="H27" s="77">
        <v>3.1900130790398613</v>
      </c>
      <c r="I27" s="77">
        <f t="shared" si="2"/>
        <v>3.1900130790398613</v>
      </c>
      <c r="J27" s="76">
        <f>分析係数表!G30</f>
        <v>0.34448439248553536</v>
      </c>
      <c r="K27" s="78">
        <f t="shared" si="3"/>
        <v>1.0989097175539588</v>
      </c>
      <c r="L27" s="79"/>
      <c r="M27" s="80"/>
      <c r="N27" s="81">
        <f>分析係数表!H30</f>
        <v>0</v>
      </c>
      <c r="O27" s="82">
        <f t="shared" si="4"/>
        <v>0</v>
      </c>
      <c r="P27" s="76">
        <f>分析係数表!C30</f>
        <v>1</v>
      </c>
      <c r="Q27" s="82">
        <f t="shared" si="5"/>
        <v>0</v>
      </c>
      <c r="R27" s="83">
        <v>3.2222904966813536E-2</v>
      </c>
      <c r="S27" s="84">
        <f t="shared" si="6"/>
        <v>3.2222359840066748</v>
      </c>
      <c r="T27" s="85">
        <f>分析係数表!F30</f>
        <v>0.44001047643991525</v>
      </c>
      <c r="U27" s="86">
        <f t="shared" si="7"/>
        <v>1.4178175905246162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投入係数表!AA28</f>
        <v>4.3393782383419691E-2</v>
      </c>
      <c r="E28" s="77">
        <f t="shared" si="0"/>
        <v>4.3393782383419692</v>
      </c>
      <c r="F28" s="76">
        <f>分析係数表!C31</f>
        <v>6.2020555045463999E-2</v>
      </c>
      <c r="G28" s="77">
        <f t="shared" si="1"/>
        <v>0.26913064689417671</v>
      </c>
      <c r="H28" s="77">
        <v>0.29285398902678256</v>
      </c>
      <c r="I28" s="77">
        <f t="shared" si="2"/>
        <v>0.29285398902678256</v>
      </c>
      <c r="J28" s="76">
        <f>分析係数表!G31</f>
        <v>7.0817490494296573E-2</v>
      </c>
      <c r="K28" s="78">
        <f t="shared" si="3"/>
        <v>2.0739184584121006E-2</v>
      </c>
      <c r="L28" s="79"/>
      <c r="M28" s="80"/>
      <c r="N28" s="81">
        <f>分析係数表!H31</f>
        <v>2.2278688352460652E-2</v>
      </c>
      <c r="O28" s="82">
        <f t="shared" si="4"/>
        <v>0.26755121879452443</v>
      </c>
      <c r="P28" s="76">
        <f>分析係数表!C31</f>
        <v>6.2020555045463999E-2</v>
      </c>
      <c r="Q28" s="82">
        <f t="shared" si="5"/>
        <v>1.6593675092726783E-2</v>
      </c>
      <c r="R28" s="83">
        <v>2.2312997739162076E-2</v>
      </c>
      <c r="S28" s="84">
        <f t="shared" si="6"/>
        <v>0.31516698676594462</v>
      </c>
      <c r="T28" s="85">
        <f>分析係数表!F31</f>
        <v>0.3450570342205323</v>
      </c>
      <c r="U28" s="86">
        <f t="shared" si="7"/>
        <v>0.10875058573767861</v>
      </c>
      <c r="V28" s="87">
        <f>分析係数表!D31</f>
        <v>0</v>
      </c>
      <c r="W28" s="167">
        <f t="shared" si="8"/>
        <v>0</v>
      </c>
      <c r="X28" s="76">
        <f>分析係数表!E31</f>
        <v>0</v>
      </c>
      <c r="Y28" s="166">
        <f t="shared" si="9"/>
        <v>0</v>
      </c>
    </row>
    <row r="29" spans="1:25" x14ac:dyDescent="0.2">
      <c r="A29" s="6" t="s">
        <v>17</v>
      </c>
      <c r="B29" s="5" t="s">
        <v>273</v>
      </c>
      <c r="C29" s="75">
        <f>最終需要_まとめ!C30</f>
        <v>100</v>
      </c>
      <c r="D29" s="76">
        <f>投入係数表!AA29</f>
        <v>9.2292746113989632E-2</v>
      </c>
      <c r="E29" s="77">
        <f t="shared" si="0"/>
        <v>9.2292746113989637</v>
      </c>
      <c r="F29" s="76">
        <f>分析係数表!C32</f>
        <v>0.51031613976705492</v>
      </c>
      <c r="G29" s="77">
        <f t="shared" si="1"/>
        <v>4.7098477925392048</v>
      </c>
      <c r="H29" s="77">
        <v>4.9511036287615626</v>
      </c>
      <c r="I29" s="77">
        <f t="shared" si="2"/>
        <v>104.95110362876156</v>
      </c>
      <c r="J29" s="76">
        <f>分析係数表!G32</f>
        <v>0.13989637305699482</v>
      </c>
      <c r="K29" s="78">
        <f t="shared" si="3"/>
        <v>14.68227874599255</v>
      </c>
      <c r="L29" s="79"/>
      <c r="M29" s="80"/>
      <c r="N29" s="81">
        <f>分析係数表!H32</f>
        <v>6.3083400707693279E-3</v>
      </c>
      <c r="O29" s="82">
        <f t="shared" si="4"/>
        <v>7.5758682369568411E-2</v>
      </c>
      <c r="P29" s="76">
        <f>分析係数表!C32</f>
        <v>0.51031613976705492</v>
      </c>
      <c r="Q29" s="82">
        <f t="shared" si="5"/>
        <v>3.8660878340676594E-2</v>
      </c>
      <c r="R29" s="83">
        <v>5.0334964313568882E-2</v>
      </c>
      <c r="S29" s="84">
        <f t="shared" si="6"/>
        <v>105.00143859307512</v>
      </c>
      <c r="T29" s="85">
        <f>分析係数表!F32</f>
        <v>0.48186528497409326</v>
      </c>
      <c r="U29" s="86">
        <f t="shared" si="7"/>
        <v>50.596548130341894</v>
      </c>
      <c r="V29" s="87">
        <f>分析係数表!D32</f>
        <v>1.4248704663212436E-2</v>
      </c>
      <c r="W29" s="167">
        <f t="shared" si="8"/>
        <v>1</v>
      </c>
      <c r="X29" s="76">
        <f>分析係数表!E32</f>
        <v>2.1373056994818652E-2</v>
      </c>
      <c r="Y29" s="166">
        <f t="shared" si="9"/>
        <v>2</v>
      </c>
    </row>
    <row r="30" spans="1:25" x14ac:dyDescent="0.2">
      <c r="A30" s="6" t="s">
        <v>18</v>
      </c>
      <c r="B30" s="5" t="s">
        <v>274</v>
      </c>
      <c r="C30" s="90"/>
      <c r="D30" s="76">
        <f>投入係数表!AA30</f>
        <v>2.2668393782383418E-3</v>
      </c>
      <c r="E30" s="77">
        <f t="shared" si="0"/>
        <v>0.22668393782383417</v>
      </c>
      <c r="F30" s="76">
        <f>分析係数表!C33</f>
        <v>0.64380825565912114</v>
      </c>
      <c r="G30" s="77">
        <f t="shared" si="1"/>
        <v>0.14594099059630336</v>
      </c>
      <c r="H30" s="77">
        <v>0.16972937686705553</v>
      </c>
      <c r="I30" s="77">
        <f t="shared" si="2"/>
        <v>0.16972937686705553</v>
      </c>
      <c r="J30" s="76">
        <f>分析係数表!G33</f>
        <v>0.50735483870967746</v>
      </c>
      <c r="K30" s="78">
        <f t="shared" si="3"/>
        <v>8.6113020624679015E-2</v>
      </c>
      <c r="L30" s="79"/>
      <c r="M30" s="80"/>
      <c r="N30" s="81">
        <f>分析係数表!H33</f>
        <v>9.5549092283623302E-4</v>
      </c>
      <c r="O30" s="82">
        <f t="shared" si="4"/>
        <v>1.1474767136535828E-2</v>
      </c>
      <c r="P30" s="76">
        <f>分析係数表!C33</f>
        <v>0.64380825565912114</v>
      </c>
      <c r="Q30" s="82">
        <f t="shared" si="5"/>
        <v>7.3875498142677402E-3</v>
      </c>
      <c r="R30" s="83">
        <v>2.2604845878629709E-2</v>
      </c>
      <c r="S30" s="84">
        <f t="shared" si="6"/>
        <v>0.19233422274568523</v>
      </c>
      <c r="T30" s="85">
        <f>分析係数表!F33</f>
        <v>0.64387096774193553</v>
      </c>
      <c r="U30" s="86">
        <f t="shared" si="7"/>
        <v>0.12383842212915734</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投入係数表!AA31</f>
        <v>1.8134715025906734E-2</v>
      </c>
      <c r="E31" s="77">
        <f t="shared" si="0"/>
        <v>1.8134715025906734</v>
      </c>
      <c r="F31" s="76">
        <f>分析係数表!C34</f>
        <v>0.4497281074016104</v>
      </c>
      <c r="G31" s="77">
        <f t="shared" si="1"/>
        <v>0.81556910668685811</v>
      </c>
      <c r="H31" s="77">
        <v>1.0789745610122718</v>
      </c>
      <c r="I31" s="77">
        <f t="shared" si="2"/>
        <v>1.0789745610122718</v>
      </c>
      <c r="J31" s="76">
        <f>分析係数表!G34</f>
        <v>0.42484737951445389</v>
      </c>
      <c r="K31" s="78">
        <f t="shared" si="3"/>
        <v>0.45839951480882196</v>
      </c>
      <c r="L31" s="79"/>
      <c r="M31" s="80"/>
      <c r="N31" s="81">
        <f>分析係数表!H34</f>
        <v>0.15783450057224457</v>
      </c>
      <c r="O31" s="82">
        <f t="shared" si="4"/>
        <v>1.8954802153451273</v>
      </c>
      <c r="P31" s="76">
        <f>分析係数表!C34</f>
        <v>0.4497281074016104</v>
      </c>
      <c r="Q31" s="82">
        <f t="shared" si="5"/>
        <v>0.85245072986436099</v>
      </c>
      <c r="R31" s="83">
        <v>0.93200061653091826</v>
      </c>
      <c r="S31" s="84">
        <f t="shared" si="6"/>
        <v>2.0109751775431901</v>
      </c>
      <c r="T31" s="85">
        <f>分析係数表!F34</f>
        <v>0.69859228761453362</v>
      </c>
      <c r="U31" s="86">
        <f t="shared" si="7"/>
        <v>1.4048517496159401</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投入係数表!AA32</f>
        <v>2.3963730569948185E-2</v>
      </c>
      <c r="E32" s="77">
        <f t="shared" si="0"/>
        <v>2.3963730569948183</v>
      </c>
      <c r="F32" s="76">
        <f>分析係数表!C35</f>
        <v>0.49909685188370889</v>
      </c>
      <c r="G32" s="77">
        <f t="shared" si="1"/>
        <v>1.1960222486850536</v>
      </c>
      <c r="H32" s="77">
        <v>1.367134256247813</v>
      </c>
      <c r="I32" s="77">
        <f t="shared" si="2"/>
        <v>1.367134256247813</v>
      </c>
      <c r="J32" s="76">
        <f>分析係数表!G35</f>
        <v>0.31379756038452217</v>
      </c>
      <c r="K32" s="78">
        <f t="shared" si="3"/>
        <v>0.42900339432867191</v>
      </c>
      <c r="L32" s="79"/>
      <c r="M32" s="80"/>
      <c r="N32" s="81">
        <f>分析係数表!H35</f>
        <v>5.9221537395394742E-2</v>
      </c>
      <c r="O32" s="82">
        <f t="shared" si="4"/>
        <v>0.71120858904933382</v>
      </c>
      <c r="P32" s="76">
        <f>分析係数表!C35</f>
        <v>0.49909685188370889</v>
      </c>
      <c r="Q32" s="82">
        <f t="shared" si="5"/>
        <v>0.35496196782717693</v>
      </c>
      <c r="R32" s="83">
        <v>0.46778498757971099</v>
      </c>
      <c r="S32" s="84">
        <f t="shared" si="6"/>
        <v>1.8349192438275241</v>
      </c>
      <c r="T32" s="85">
        <f>分析係数表!F35</f>
        <v>0.64201470231844249</v>
      </c>
      <c r="U32" s="86">
        <f t="shared" si="7"/>
        <v>1.1780451321043095</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投入係数表!AA33</f>
        <v>3.2383419689119172E-4</v>
      </c>
      <c r="E33" s="77">
        <f t="shared" si="0"/>
        <v>3.2383419689119175E-2</v>
      </c>
      <c r="F33" s="76">
        <f>分析係数表!C36</f>
        <v>0.87819146249052793</v>
      </c>
      <c r="G33" s="77">
        <f t="shared" si="1"/>
        <v>2.8438842697232125E-2</v>
      </c>
      <c r="H33" s="77">
        <v>0.13665980313744308</v>
      </c>
      <c r="I33" s="77">
        <f t="shared" si="2"/>
        <v>0.13665980313744308</v>
      </c>
      <c r="J33" s="76">
        <f>分析係数表!G36</f>
        <v>4.4874661895938493E-2</v>
      </c>
      <c r="K33" s="78">
        <f t="shared" si="3"/>
        <v>6.1325624605582732E-3</v>
      </c>
      <c r="L33" s="79"/>
      <c r="M33" s="80"/>
      <c r="N33" s="81">
        <f>分析係数表!H36</f>
        <v>0.18774661640714413</v>
      </c>
      <c r="O33" s="82">
        <f t="shared" si="4"/>
        <v>2.2547034748897783</v>
      </c>
      <c r="P33" s="76">
        <f>分析係数表!C36</f>
        <v>0.87819146249052793</v>
      </c>
      <c r="Q33" s="82">
        <f t="shared" si="5"/>
        <v>1.9800613420959297</v>
      </c>
      <c r="R33" s="83">
        <v>2.0754234252394657</v>
      </c>
      <c r="S33" s="84">
        <f t="shared" si="6"/>
        <v>2.2120832283769087</v>
      </c>
      <c r="T33" s="85">
        <f>分析係数表!F36</f>
        <v>0.85371541754520475</v>
      </c>
      <c r="U33" s="86">
        <f t="shared" si="7"/>
        <v>1.8884895569585372</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投入係数表!AA34</f>
        <v>1.327720207253886E-2</v>
      </c>
      <c r="E34" s="77">
        <f t="shared" si="0"/>
        <v>1.3277202072538861</v>
      </c>
      <c r="F34" s="76">
        <f>分析係数表!C37</f>
        <v>0.51844868831853386</v>
      </c>
      <c r="G34" s="77">
        <f t="shared" si="1"/>
        <v>0.68835479990478921</v>
      </c>
      <c r="H34" s="77">
        <v>0.9069891730288715</v>
      </c>
      <c r="I34" s="77">
        <f t="shared" si="2"/>
        <v>0.9069891730288715</v>
      </c>
      <c r="J34" s="76">
        <f>分析係数表!G37</f>
        <v>0.40787398349003462</v>
      </c>
      <c r="K34" s="78">
        <f t="shared" si="3"/>
        <v>0.36993728698561806</v>
      </c>
      <c r="L34" s="79"/>
      <c r="M34" s="80"/>
      <c r="N34" s="81">
        <f>分析係数表!H37</f>
        <v>4.7856445363769047E-2</v>
      </c>
      <c r="O34" s="82">
        <f t="shared" si="4"/>
        <v>0.57472190829563741</v>
      </c>
      <c r="P34" s="76">
        <f>分析係数表!C37</f>
        <v>0.51844868831853386</v>
      </c>
      <c r="Q34" s="82">
        <f t="shared" si="5"/>
        <v>0.29796381950379791</v>
      </c>
      <c r="R34" s="83">
        <v>0.35986961275864382</v>
      </c>
      <c r="S34" s="84">
        <f t="shared" si="6"/>
        <v>1.2668587857875153</v>
      </c>
      <c r="T34" s="85">
        <f>分析係数表!F37</f>
        <v>0.62993916303078723</v>
      </c>
      <c r="U34" s="86">
        <f t="shared" si="7"/>
        <v>0.79804396319718673</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投入係数表!AA35</f>
        <v>4.0155440414507769E-2</v>
      </c>
      <c r="E35" s="77">
        <f t="shared" si="0"/>
        <v>4.0155440414507773</v>
      </c>
      <c r="F35" s="76">
        <f>分析係数表!C38</f>
        <v>4.0466683025854988E-2</v>
      </c>
      <c r="G35" s="77">
        <f t="shared" si="1"/>
        <v>0.16249574790174931</v>
      </c>
      <c r="H35" s="77">
        <v>0.1851202742497722</v>
      </c>
      <c r="I35" s="77">
        <f t="shared" si="2"/>
        <v>0.1851202742497722</v>
      </c>
      <c r="J35" s="76">
        <f>分析係数表!G38</f>
        <v>0.23169218038891187</v>
      </c>
      <c r="K35" s="78">
        <f t="shared" si="3"/>
        <v>4.2890919975123058E-2</v>
      </c>
      <c r="L35" s="79"/>
      <c r="M35" s="80"/>
      <c r="N35" s="81">
        <f>分析係数表!H38</f>
        <v>4.3698484864393788E-2</v>
      </c>
      <c r="O35" s="82">
        <f t="shared" si="4"/>
        <v>0.52478775680038259</v>
      </c>
      <c r="P35" s="76">
        <f>分析係数表!C38</f>
        <v>4.0466683025854988E-2</v>
      </c>
      <c r="Q35" s="82">
        <f t="shared" si="5"/>
        <v>2.1236419810290556E-2</v>
      </c>
      <c r="R35" s="83">
        <v>2.6392130574951333E-2</v>
      </c>
      <c r="S35" s="84">
        <f t="shared" si="6"/>
        <v>0.21151240482472353</v>
      </c>
      <c r="T35" s="85">
        <f>分析係数表!F38</f>
        <v>0.47745138601572196</v>
      </c>
      <c r="U35" s="86">
        <f t="shared" si="7"/>
        <v>0.10098689084308272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投入係数表!AA36</f>
        <v>0</v>
      </c>
      <c r="E36" s="77">
        <f t="shared" si="0"/>
        <v>0</v>
      </c>
      <c r="F36" s="76">
        <f>分析係数表!C39</f>
        <v>1</v>
      </c>
      <c r="G36" s="77">
        <f t="shared" si="1"/>
        <v>0</v>
      </c>
      <c r="H36" s="77">
        <v>4.4767705889129365E-2</v>
      </c>
      <c r="I36" s="77">
        <f t="shared" si="2"/>
        <v>4.4767705889129365E-2</v>
      </c>
      <c r="J36" s="76">
        <f>分析係数表!G39</f>
        <v>0.35155763393872286</v>
      </c>
      <c r="K36" s="78">
        <f t="shared" si="3"/>
        <v>1.5738428759246949E-2</v>
      </c>
      <c r="L36" s="79"/>
      <c r="M36" s="80"/>
      <c r="N36" s="81">
        <f>分析係数表!H39</f>
        <v>3.8093638110437951E-3</v>
      </c>
      <c r="O36" s="82">
        <f t="shared" si="4"/>
        <v>4.5747752935551632E-2</v>
      </c>
      <c r="P36" s="76">
        <f>分析係数表!C39</f>
        <v>1</v>
      </c>
      <c r="Q36" s="82">
        <f t="shared" si="5"/>
        <v>4.5747752935551632E-2</v>
      </c>
      <c r="R36" s="83">
        <v>5.7049129238502985E-2</v>
      </c>
      <c r="S36" s="84">
        <f t="shared" si="6"/>
        <v>0.10181683512763234</v>
      </c>
      <c r="T36" s="85">
        <f>分析係数表!F39</f>
        <v>0.70231445322154884</v>
      </c>
      <c r="U36" s="86">
        <f t="shared" si="7"/>
        <v>7.1507434891411703E-2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投入係数表!AA37</f>
        <v>0</v>
      </c>
      <c r="E37" s="77">
        <f t="shared" si="0"/>
        <v>0</v>
      </c>
      <c r="F37" s="76">
        <f>分析係数表!C40</f>
        <v>0.93645125291670894</v>
      </c>
      <c r="G37" s="77">
        <f t="shared" si="1"/>
        <v>0</v>
      </c>
      <c r="H37" s="77">
        <v>2.6526049599921568E-3</v>
      </c>
      <c r="I37" s="77">
        <f t="shared" si="2"/>
        <v>2.6526049599921568E-3</v>
      </c>
      <c r="J37" s="76">
        <f>分析係数表!G40</f>
        <v>0.5322000781555295</v>
      </c>
      <c r="K37" s="78">
        <f t="shared" si="3"/>
        <v>1.411716567023571E-3</v>
      </c>
      <c r="L37" s="79"/>
      <c r="M37" s="80"/>
      <c r="N37" s="81">
        <f>分析係数表!H40</f>
        <v>3.4185575237035248E-2</v>
      </c>
      <c r="O37" s="82">
        <f t="shared" si="4"/>
        <v>0.41054447080366319</v>
      </c>
      <c r="P37" s="76">
        <f>分析係数表!C40</f>
        <v>0.93645125291670894</v>
      </c>
      <c r="Q37" s="82">
        <f t="shared" si="5"/>
        <v>0.38445488406211764</v>
      </c>
      <c r="R37" s="83">
        <v>0.38510807428020971</v>
      </c>
      <c r="S37" s="84">
        <f t="shared" si="6"/>
        <v>0.38776067924020186</v>
      </c>
      <c r="T37" s="85">
        <f>分析係数表!F40</f>
        <v>0.72698319656115673</v>
      </c>
      <c r="U37" s="86">
        <f t="shared" si="7"/>
        <v>0.28189549809476733</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投入係数表!AA38</f>
        <v>3.2383419689119172E-4</v>
      </c>
      <c r="E38" s="77">
        <f t="shared" si="0"/>
        <v>3.2383419689119175E-2</v>
      </c>
      <c r="F38" s="76">
        <f>分析係数表!C41</f>
        <v>0.75829086289227354</v>
      </c>
      <c r="G38" s="77">
        <f t="shared" si="1"/>
        <v>2.455605125946482E-2</v>
      </c>
      <c r="H38" s="77">
        <v>2.8322141096592347E-2</v>
      </c>
      <c r="I38" s="77">
        <f t="shared" si="2"/>
        <v>2.8322141096592347E-2</v>
      </c>
      <c r="J38" s="76">
        <f>分析係数表!G41</f>
        <v>0.44682169065091015</v>
      </c>
      <c r="K38" s="78">
        <f t="shared" si="3"/>
        <v>1.2654946967633016E-2</v>
      </c>
      <c r="L38" s="79"/>
      <c r="M38" s="80"/>
      <c r="N38" s="81">
        <f>分析係数表!H41</f>
        <v>5.4536481903421918E-2</v>
      </c>
      <c r="O38" s="82">
        <f t="shared" si="4"/>
        <v>0.6549444011776604</v>
      </c>
      <c r="P38" s="76">
        <f>分析係数表!C41</f>
        <v>0.75829086289227354</v>
      </c>
      <c r="Q38" s="82">
        <f t="shared" si="5"/>
        <v>0.4966383551154715</v>
      </c>
      <c r="R38" s="83">
        <v>0.50530772064025875</v>
      </c>
      <c r="S38" s="84">
        <f t="shared" si="6"/>
        <v>0.53362986173685112</v>
      </c>
      <c r="T38" s="85">
        <f>分析係数表!F41</f>
        <v>0.55047809650878365</v>
      </c>
      <c r="U38" s="86">
        <f t="shared" si="7"/>
        <v>0.2937515505291472</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投入係数表!AA39</f>
        <v>9.39119170984456E-3</v>
      </c>
      <c r="E39" s="77">
        <f>$C$29*D39</f>
        <v>0.93911917098445596</v>
      </c>
      <c r="F39" s="76">
        <f>分析係数表!C42</f>
        <v>0.17334729285073291</v>
      </c>
      <c r="G39" s="77">
        <f>E39*F39</f>
        <v>0.16279376595438</v>
      </c>
      <c r="H39" s="77">
        <v>0.17407879056024586</v>
      </c>
      <c r="I39" s="77">
        <f>C39+H39</f>
        <v>0.17407879056024586</v>
      </c>
      <c r="J39" s="76">
        <f>分析係数表!G42</f>
        <v>0.48544520547945208</v>
      </c>
      <c r="K39" s="78">
        <f>I39*J39</f>
        <v>8.4505714253133052E-2</v>
      </c>
      <c r="L39" s="79"/>
      <c r="M39" s="80"/>
      <c r="N39" s="81">
        <f>分析係数表!H42</f>
        <v>1.188798706412289E-2</v>
      </c>
      <c r="O39" s="82">
        <f t="shared" si="4"/>
        <v>0.14276627859325125</v>
      </c>
      <c r="P39" s="76">
        <f>分析係数表!C42</f>
        <v>0.17334729285073291</v>
      </c>
      <c r="Q39" s="82">
        <f>O39*P39</f>
        <v>2.4748147904513646E-2</v>
      </c>
      <c r="R39" s="83">
        <v>2.6006660310388289E-2</v>
      </c>
      <c r="S39" s="84">
        <f>I39+R39</f>
        <v>0.20008545087063415</v>
      </c>
      <c r="T39" s="85">
        <f>分析係数表!F42</f>
        <v>0.55565068493150682</v>
      </c>
      <c r="U39" s="86">
        <f>S39*T39</f>
        <v>0.11117761782109722</v>
      </c>
      <c r="V39" s="87">
        <f>分析係数表!D42</f>
        <v>0.45205479452054792</v>
      </c>
      <c r="W39" s="167">
        <f>ROUND(S39*V39,0)</f>
        <v>0</v>
      </c>
      <c r="X39" s="76">
        <f>分析係数表!E42</f>
        <v>0.3886986301369863</v>
      </c>
      <c r="Y39" s="166">
        <f>ROUND(S39*X39,0)</f>
        <v>0</v>
      </c>
    </row>
    <row r="40" spans="1:25" x14ac:dyDescent="0.2">
      <c r="A40" s="6" t="s">
        <v>195</v>
      </c>
      <c r="B40" s="5" t="s">
        <v>41</v>
      </c>
      <c r="C40" s="90"/>
      <c r="D40" s="76">
        <f>投入係数表!AA40</f>
        <v>0.13471502590673576</v>
      </c>
      <c r="E40" s="77">
        <f>$C$29*D40</f>
        <v>13.471502590673575</v>
      </c>
      <c r="F40" s="76">
        <f>分析係数表!C43</f>
        <v>0.30653454239506406</v>
      </c>
      <c r="G40" s="77">
        <f>E40*F40</f>
        <v>4.1294808820060442</v>
      </c>
      <c r="H40" s="77">
        <v>4.7640654916882941</v>
      </c>
      <c r="I40" s="77">
        <f>C40+H40</f>
        <v>4.7640654916882941</v>
      </c>
      <c r="J40" s="76">
        <f>分析係数表!G43</f>
        <v>0.32328917028178372</v>
      </c>
      <c r="K40" s="78">
        <f>I40*J40</f>
        <v>1.5401707799759865</v>
      </c>
      <c r="L40" s="79"/>
      <c r="M40" s="80"/>
      <c r="N40" s="81">
        <f>分析係数表!H43</f>
        <v>3.3255284074801286E-2</v>
      </c>
      <c r="O40" s="82">
        <f t="shared" si="4"/>
        <v>0.3993723348883107</v>
      </c>
      <c r="P40" s="76">
        <f>分析係数表!C43</f>
        <v>0.30653454239506406</v>
      </c>
      <c r="Q40" s="82">
        <f>O40*P40</f>
        <v>0.1224214159202366</v>
      </c>
      <c r="R40" s="83">
        <v>0.23122198041968009</v>
      </c>
      <c r="S40" s="84">
        <f>I40+R40</f>
        <v>4.9952874721079743</v>
      </c>
      <c r="T40" s="85">
        <f>分析係数表!F43</f>
        <v>0.5899871028256537</v>
      </c>
      <c r="U40" s="86">
        <f>S40*T40</f>
        <v>2.9471551834502669</v>
      </c>
      <c r="V40" s="87">
        <f>分析係数表!D43</f>
        <v>0.19341853284871224</v>
      </c>
      <c r="W40" s="167">
        <f>ROUND(S40*V40,0)</f>
        <v>1</v>
      </c>
      <c r="X40" s="76">
        <f>分析係数表!E43</f>
        <v>0.14812209325047876</v>
      </c>
      <c r="Y40" s="166">
        <f>ROUND(S40*X40,0)</f>
        <v>1</v>
      </c>
    </row>
    <row r="41" spans="1:25" x14ac:dyDescent="0.2">
      <c r="A41" s="6" t="s">
        <v>341</v>
      </c>
      <c r="B41" s="5" t="s">
        <v>42</v>
      </c>
      <c r="C41" s="90"/>
      <c r="D41" s="76">
        <f>投入係数表!AA41</f>
        <v>3.2383419689119172E-4</v>
      </c>
      <c r="E41" s="77">
        <f>$C$29*D41</f>
        <v>3.2383419689119175E-2</v>
      </c>
      <c r="F41" s="76">
        <f>分析係数表!C44</f>
        <v>0.56999532308435041</v>
      </c>
      <c r="G41" s="77">
        <f>E41*F41</f>
        <v>1.8458397768275597E-2</v>
      </c>
      <c r="H41" s="77">
        <v>2.610485655954942E-2</v>
      </c>
      <c r="I41" s="77">
        <f>C41+H41</f>
        <v>2.610485655954942E-2</v>
      </c>
      <c r="J41" s="76">
        <f>分析係数表!G44</f>
        <v>0.26801390783179974</v>
      </c>
      <c r="K41" s="78">
        <f>I41*J41</f>
        <v>6.9964646199134313E-3</v>
      </c>
      <c r="L41" s="79"/>
      <c r="M41" s="80"/>
      <c r="N41" s="81">
        <f>分析係数表!H44</f>
        <v>0.11320362456556662</v>
      </c>
      <c r="O41" s="82">
        <f t="shared" si="4"/>
        <v>1.3594951033609601</v>
      </c>
      <c r="P41" s="76">
        <f>分析係数表!C44</f>
        <v>0.56999532308435041</v>
      </c>
      <c r="Q41" s="82">
        <f>O41*P41</f>
        <v>0.77490585067182283</v>
      </c>
      <c r="R41" s="83">
        <v>0.78775525066473795</v>
      </c>
      <c r="S41" s="84">
        <f>I41+R41</f>
        <v>0.81386010722428737</v>
      </c>
      <c r="T41" s="85">
        <f>分析係数表!F44</f>
        <v>0.48400791440152141</v>
      </c>
      <c r="U41" s="86">
        <f>S41*T41</f>
        <v>0.39391473311222591</v>
      </c>
      <c r="V41" s="87">
        <f>分析係数表!D44</f>
        <v>0.18890831204256872</v>
      </c>
      <c r="W41" s="167">
        <f>ROUND(S41*V41,0)</f>
        <v>0</v>
      </c>
      <c r="X41" s="76">
        <f>分析係数表!E44</f>
        <v>0.13982749678237316</v>
      </c>
      <c r="Y41" s="166">
        <f>ROUND(S41*X41,0)</f>
        <v>0</v>
      </c>
    </row>
    <row r="42" spans="1:25" x14ac:dyDescent="0.2">
      <c r="A42" s="6" t="s">
        <v>342</v>
      </c>
      <c r="B42" s="5" t="s">
        <v>279</v>
      </c>
      <c r="C42" s="90"/>
      <c r="D42" s="76">
        <f>投入係数表!AA42</f>
        <v>1.2953367875647669E-3</v>
      </c>
      <c r="E42" s="77">
        <f>$C$29*D42</f>
        <v>0.1295336787564767</v>
      </c>
      <c r="F42" s="76">
        <f>分析係数表!C45</f>
        <v>1</v>
      </c>
      <c r="G42" s="77">
        <f>E42*F42</f>
        <v>0.1295336787564767</v>
      </c>
      <c r="H42" s="77">
        <v>0.16854888281747674</v>
      </c>
      <c r="I42" s="77">
        <f>C42+H42</f>
        <v>0.16854888281747674</v>
      </c>
      <c r="J42" s="76">
        <f>分析係数表!G45</f>
        <v>0</v>
      </c>
      <c r="K42" s="78">
        <f>I42*J42</f>
        <v>0</v>
      </c>
      <c r="L42" s="79"/>
      <c r="M42" s="80"/>
      <c r="N42" s="81">
        <f>分析係数表!H45</f>
        <v>0</v>
      </c>
      <c r="O42" s="82">
        <f t="shared" si="4"/>
        <v>0</v>
      </c>
      <c r="P42" s="76">
        <f>分析係数表!C45</f>
        <v>1</v>
      </c>
      <c r="Q42" s="82">
        <f>O42*P42</f>
        <v>0</v>
      </c>
      <c r="R42" s="83">
        <v>1.504273340070017E-2</v>
      </c>
      <c r="S42" s="84">
        <f>I42+R42</f>
        <v>0.18359161621817691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1.0362694300518135E-2</v>
      </c>
      <c r="E43" s="77">
        <f>$C$29*D43</f>
        <v>1.0362694300518136</v>
      </c>
      <c r="F43" s="76">
        <f>分析係数表!C46</f>
        <v>0.19592142404516388</v>
      </c>
      <c r="G43" s="77">
        <f>E43*F43</f>
        <v>0.20302738243022167</v>
      </c>
      <c r="H43" s="77">
        <v>0.23624320336848609</v>
      </c>
      <c r="I43" s="77">
        <f>C43+H43</f>
        <v>0.23624320336848609</v>
      </c>
      <c r="J43" s="76">
        <f>分析係数表!G46</f>
        <v>9.3869169844529188E-3</v>
      </c>
      <c r="K43" s="78">
        <f>I43*J43</f>
        <v>2.2175953381612071E-3</v>
      </c>
      <c r="L43" s="79"/>
      <c r="M43" s="80"/>
      <c r="N43" s="81">
        <f>分析係数表!H46</f>
        <v>2.2224088871155723E-2</v>
      </c>
      <c r="O43" s="82">
        <f t="shared" si="4"/>
        <v>0.2668955178152938</v>
      </c>
      <c r="P43" s="76">
        <f>分析係数表!C46</f>
        <v>0.19592142404516388</v>
      </c>
      <c r="Q43" s="82">
        <f>O43*P43</f>
        <v>5.2290549921643767E-2</v>
      </c>
      <c r="R43" s="83">
        <v>5.9638377425326884E-2</v>
      </c>
      <c r="S43" s="84">
        <f>I43+R43</f>
        <v>0.29588158079381299</v>
      </c>
      <c r="T43" s="85">
        <f>分析係数表!F46</f>
        <v>0.31358169551188031</v>
      </c>
      <c r="U43" s="86">
        <f>S43*T43</f>
        <v>9.278304777605928E-2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92">
        <f>投入係数表!AA44</f>
        <v>0.50420984455958551</v>
      </c>
      <c r="E44" s="91">
        <f>SUM(E5:E43)</f>
        <v>50.420984455958532</v>
      </c>
      <c r="F44" s="92">
        <f>分析係数表!C47</f>
        <v>0.45265703952364433</v>
      </c>
      <c r="G44" s="91">
        <f>SUM(G5:G43)</f>
        <v>16.640755099039367</v>
      </c>
      <c r="H44" s="91">
        <f>SUM(H5:H43)</f>
        <v>19.144741808971862</v>
      </c>
      <c r="I44" s="91">
        <f>SUM(I5:I43)</f>
        <v>119.14474180897187</v>
      </c>
      <c r="J44" s="92">
        <f>分析係数表!G47</f>
        <v>0.23980744030503759</v>
      </c>
      <c r="K44" s="93">
        <f>SUM(K5:K43)</f>
        <v>19.143394576436144</v>
      </c>
      <c r="L44" s="94">
        <f>最終需要_まとめ!$L$33</f>
        <v>0.62733333333333341</v>
      </c>
      <c r="M44" s="91">
        <f>K44*L44</f>
        <v>12.009289530950943</v>
      </c>
      <c r="N44" s="95">
        <f>分析係数表!H47</f>
        <v>1</v>
      </c>
      <c r="O44" s="96">
        <f>SUM(O5:O43)</f>
        <v>12.009289530950941</v>
      </c>
      <c r="P44" s="92">
        <f>分析係数表!C47</f>
        <v>0.45265703952364433</v>
      </c>
      <c r="Q44" s="96">
        <f>SUM(Q5:Q43)</f>
        <v>5.8531643715344845</v>
      </c>
      <c r="R44" s="91">
        <f>SUM(R5:R43)</f>
        <v>6.5206171459862503</v>
      </c>
      <c r="S44" s="97">
        <f>SUM(S5:S43)</f>
        <v>125.66535895495812</v>
      </c>
      <c r="T44" s="98">
        <f>分析係数表!F47</f>
        <v>0.49576236686958514</v>
      </c>
      <c r="U44" s="99">
        <f>SUM(U5:U43)</f>
        <v>62.453224435861337</v>
      </c>
      <c r="V44" s="100">
        <f>分析係数表!D47</f>
        <v>6.8132090397126518E-2</v>
      </c>
      <c r="W44" s="164">
        <f>SUM(W5:W43)</f>
        <v>2</v>
      </c>
      <c r="X44" s="92">
        <f>分析係数表!E47</f>
        <v>5.7986453629434859E-2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6" sqref="J36"/>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7" t="s">
        <v>126</v>
      </c>
      <c r="L4" s="458"/>
    </row>
    <row r="5" spans="1:12" x14ac:dyDescent="0.2">
      <c r="A5" s="103"/>
      <c r="B5" s="48"/>
      <c r="C5" s="131" t="s">
        <v>127</v>
      </c>
      <c r="D5" s="125" t="s">
        <v>128</v>
      </c>
      <c r="E5" s="124" t="s">
        <v>129</v>
      </c>
      <c r="F5" s="125" t="s">
        <v>130</v>
      </c>
      <c r="G5" s="124" t="s">
        <v>131</v>
      </c>
      <c r="H5" s="158" t="s">
        <v>132</v>
      </c>
      <c r="J5" s="162"/>
      <c r="K5" s="423" t="s">
        <v>133</v>
      </c>
      <c r="L5" s="424" t="s">
        <v>134</v>
      </c>
    </row>
    <row r="6" spans="1:12" x14ac:dyDescent="0.2">
      <c r="A6" s="2" t="s">
        <v>264</v>
      </c>
      <c r="B6" s="10" t="s">
        <v>265</v>
      </c>
      <c r="C6" s="132">
        <v>100</v>
      </c>
      <c r="D6" s="127">
        <f>'1'!S44</f>
        <v>115.81181248907566</v>
      </c>
      <c r="E6" s="168">
        <f>'1'!U44</f>
        <v>54.808323519441814</v>
      </c>
      <c r="F6" s="119">
        <f>'1'!W44</f>
        <v>90</v>
      </c>
      <c r="G6" s="171">
        <f>'1'!Y44</f>
        <v>69</v>
      </c>
      <c r="H6" s="53">
        <v>1</v>
      </c>
      <c r="I6" s="56"/>
      <c r="J6" s="104" t="s">
        <v>102</v>
      </c>
      <c r="K6" s="185">
        <v>0.75600000000000001</v>
      </c>
      <c r="L6" s="186">
        <v>0.73199999999999998</v>
      </c>
    </row>
    <row r="7" spans="1:12" x14ac:dyDescent="0.2">
      <c r="A7" s="159" t="s">
        <v>220</v>
      </c>
      <c r="B7" s="3" t="s">
        <v>266</v>
      </c>
      <c r="C7" s="133">
        <v>100</v>
      </c>
      <c r="D7" s="128">
        <f>'2'!S44</f>
        <v>116.66784070285766</v>
      </c>
      <c r="E7" s="169">
        <f>'2'!U44</f>
        <v>79.375727584884913</v>
      </c>
      <c r="F7" s="120">
        <f>'2'!W44</f>
        <v>11</v>
      </c>
      <c r="G7" s="172">
        <f>'2'!Y44</f>
        <v>0</v>
      </c>
      <c r="H7" s="156">
        <v>2</v>
      </c>
      <c r="I7" s="56"/>
      <c r="J7" s="103" t="s">
        <v>135</v>
      </c>
      <c r="K7" s="187">
        <v>0.74099999999999999</v>
      </c>
      <c r="L7" s="188">
        <v>0.71099999999999997</v>
      </c>
    </row>
    <row r="8" spans="1:12" x14ac:dyDescent="0.2">
      <c r="A8" s="159" t="s">
        <v>221</v>
      </c>
      <c r="B8" s="3" t="s">
        <v>267</v>
      </c>
      <c r="C8" s="133">
        <v>100</v>
      </c>
      <c r="D8" s="128">
        <f>'3'!S44</f>
        <v>114.19419740452872</v>
      </c>
      <c r="E8" s="169">
        <f>'3'!U44</f>
        <v>66.209136073312777</v>
      </c>
      <c r="F8" s="120">
        <f>'3'!W44</f>
        <v>1</v>
      </c>
      <c r="G8" s="172">
        <f>'3'!Y44</f>
        <v>1</v>
      </c>
      <c r="H8" s="156">
        <v>3</v>
      </c>
      <c r="I8" s="56"/>
      <c r="J8" s="103" t="s">
        <v>136</v>
      </c>
      <c r="K8" s="187">
        <v>0.90500000000000003</v>
      </c>
      <c r="L8" s="188">
        <v>0.73599999999999999</v>
      </c>
    </row>
    <row r="9" spans="1:12" x14ac:dyDescent="0.2">
      <c r="A9" s="159" t="s">
        <v>222</v>
      </c>
      <c r="B9" s="3" t="s">
        <v>27</v>
      </c>
      <c r="C9" s="133">
        <v>100</v>
      </c>
      <c r="D9" s="128">
        <f>'4'!S44</f>
        <v>125.07175641272322</v>
      </c>
      <c r="E9" s="169">
        <f>'4'!U44</f>
        <v>71.742020918998321</v>
      </c>
      <c r="F9" s="120">
        <f>'4'!W44</f>
        <v>1</v>
      </c>
      <c r="G9" s="172">
        <f>'4'!Y44</f>
        <v>0</v>
      </c>
      <c r="H9" s="156">
        <v>4</v>
      </c>
      <c r="I9" s="56"/>
      <c r="J9" s="103" t="s">
        <v>137</v>
      </c>
      <c r="K9" s="187">
        <v>0.871</v>
      </c>
      <c r="L9" s="188">
        <v>0.74299999999999999</v>
      </c>
    </row>
    <row r="10" spans="1:12" x14ac:dyDescent="0.2">
      <c r="A10" s="2" t="s">
        <v>223</v>
      </c>
      <c r="B10" s="10" t="s">
        <v>191</v>
      </c>
      <c r="C10" s="132">
        <v>100</v>
      </c>
      <c r="D10" s="127">
        <f>'5'!S44</f>
        <v>118.12208409863611</v>
      </c>
      <c r="E10" s="168">
        <f>'5'!U44</f>
        <v>46.450207316332268</v>
      </c>
      <c r="F10" s="119">
        <f>'5'!W44</f>
        <v>5</v>
      </c>
      <c r="G10" s="171">
        <f>'5'!Y44</f>
        <v>5</v>
      </c>
      <c r="H10" s="53">
        <v>5</v>
      </c>
      <c r="I10" s="56"/>
      <c r="J10" s="103" t="s">
        <v>138</v>
      </c>
      <c r="K10" s="187">
        <v>0.82499999999999996</v>
      </c>
      <c r="L10" s="188">
        <v>0.73499999999999999</v>
      </c>
    </row>
    <row r="11" spans="1:12" x14ac:dyDescent="0.2">
      <c r="A11" s="159" t="s">
        <v>224</v>
      </c>
      <c r="B11" s="3" t="s">
        <v>28</v>
      </c>
      <c r="C11" s="133">
        <v>100</v>
      </c>
      <c r="D11" s="128">
        <f>'6'!S44</f>
        <v>118.23653232698888</v>
      </c>
      <c r="E11" s="169">
        <f>'6'!U44</f>
        <v>49.90788228975849</v>
      </c>
      <c r="F11" s="120">
        <f>'6'!W44</f>
        <v>16</v>
      </c>
      <c r="G11" s="172">
        <f>'6'!Y44</f>
        <v>15</v>
      </c>
      <c r="H11" s="156">
        <v>6</v>
      </c>
      <c r="I11" s="56"/>
      <c r="J11" s="103" t="s">
        <v>139</v>
      </c>
      <c r="K11" s="187">
        <v>0.86899999999999999</v>
      </c>
      <c r="L11" s="188">
        <v>0.76500000000000001</v>
      </c>
    </row>
    <row r="12" spans="1:12" x14ac:dyDescent="0.2">
      <c r="A12" s="159" t="s">
        <v>225</v>
      </c>
      <c r="B12" s="3" t="s">
        <v>268</v>
      </c>
      <c r="C12" s="133">
        <v>100</v>
      </c>
      <c r="D12" s="128">
        <f>'7'!S44</f>
        <v>125.20836725401442</v>
      </c>
      <c r="E12" s="169">
        <f>'7'!U44</f>
        <v>44.992033027158314</v>
      </c>
      <c r="F12" s="120">
        <f>'7'!W44</f>
        <v>5</v>
      </c>
      <c r="G12" s="172">
        <f>'7'!Y44</f>
        <v>5</v>
      </c>
      <c r="H12" s="156">
        <v>7</v>
      </c>
      <c r="I12" s="56"/>
      <c r="J12" s="103" t="s">
        <v>140</v>
      </c>
      <c r="K12" s="187">
        <v>0.80400000000000005</v>
      </c>
      <c r="L12" s="188">
        <v>0.749</v>
      </c>
    </row>
    <row r="13" spans="1:12" x14ac:dyDescent="0.2">
      <c r="A13" s="159" t="s">
        <v>226</v>
      </c>
      <c r="B13" s="3" t="s">
        <v>29</v>
      </c>
      <c r="C13" s="133">
        <v>100</v>
      </c>
      <c r="D13" s="128">
        <f>'8'!S44</f>
        <v>112.21069344926114</v>
      </c>
      <c r="E13" s="169">
        <f>'8'!U44</f>
        <v>37.601129084514497</v>
      </c>
      <c r="F13" s="120">
        <f>'8'!W44</f>
        <v>2</v>
      </c>
      <c r="G13" s="172">
        <f>'8'!Y44</f>
        <v>2</v>
      </c>
      <c r="H13" s="156">
        <v>8</v>
      </c>
      <c r="I13" s="56"/>
      <c r="J13" s="103" t="s">
        <v>196</v>
      </c>
      <c r="K13" s="161">
        <v>0.78600000000000003</v>
      </c>
      <c r="L13" s="189">
        <v>0.73599999999999999</v>
      </c>
    </row>
    <row r="14" spans="1:12" x14ac:dyDescent="0.2">
      <c r="A14" s="159" t="s">
        <v>227</v>
      </c>
      <c r="B14" s="3" t="s">
        <v>30</v>
      </c>
      <c r="C14" s="133">
        <v>100</v>
      </c>
      <c r="D14" s="128">
        <f>'9'!S44</f>
        <v>105.05935887713007</v>
      </c>
      <c r="E14" s="169">
        <f>'9'!U44</f>
        <v>31.983325702797647</v>
      </c>
      <c r="F14" s="120">
        <f>'9'!W44</f>
        <v>0</v>
      </c>
      <c r="G14" s="172">
        <f>'9'!Y44</f>
        <v>0</v>
      </c>
      <c r="H14" s="156">
        <v>9</v>
      </c>
      <c r="I14" s="56"/>
      <c r="J14" s="103" t="s">
        <v>197</v>
      </c>
      <c r="K14" s="161">
        <v>0.69399999999999995</v>
      </c>
      <c r="L14" s="189">
        <v>0.751</v>
      </c>
    </row>
    <row r="15" spans="1:12" x14ac:dyDescent="0.2">
      <c r="A15" s="159" t="s">
        <v>2</v>
      </c>
      <c r="B15" s="3" t="s">
        <v>365</v>
      </c>
      <c r="C15" s="133">
        <v>100</v>
      </c>
      <c r="D15" s="128">
        <f>'10'!S44</f>
        <v>119.80068139349164</v>
      </c>
      <c r="E15" s="169">
        <f>'10'!U44</f>
        <v>43.519462920840724</v>
      </c>
      <c r="F15" s="120">
        <f>'10'!W44</f>
        <v>7</v>
      </c>
      <c r="G15" s="172">
        <f>'10'!Y44</f>
        <v>6</v>
      </c>
      <c r="H15" s="156">
        <v>10</v>
      </c>
      <c r="I15" s="56"/>
      <c r="J15" s="103" t="s">
        <v>198</v>
      </c>
      <c r="K15" s="161">
        <v>0.66300000000000003</v>
      </c>
      <c r="L15" s="189">
        <v>0.73499999999999999</v>
      </c>
    </row>
    <row r="16" spans="1:12" x14ac:dyDescent="0.2">
      <c r="A16" s="159" t="s">
        <v>3</v>
      </c>
      <c r="B16" s="3" t="s">
        <v>31</v>
      </c>
      <c r="C16" s="133">
        <v>100</v>
      </c>
      <c r="D16" s="128">
        <f>'11'!S44</f>
        <v>120.39546239993118</v>
      </c>
      <c r="E16" s="169">
        <f>'11'!U44</f>
        <v>58.028606768405432</v>
      </c>
      <c r="F16" s="120">
        <f>'11'!W44</f>
        <v>5</v>
      </c>
      <c r="G16" s="172">
        <f>'11'!Y44</f>
        <v>5</v>
      </c>
      <c r="H16" s="156">
        <v>11</v>
      </c>
      <c r="I16" s="56"/>
      <c r="J16" s="103" t="s">
        <v>199</v>
      </c>
      <c r="K16" s="161">
        <v>0.66</v>
      </c>
      <c r="L16" s="189">
        <v>0.72199999999999998</v>
      </c>
    </row>
    <row r="17" spans="1:12" x14ac:dyDescent="0.2">
      <c r="A17" s="159" t="s">
        <v>4</v>
      </c>
      <c r="B17" s="3" t="s">
        <v>32</v>
      </c>
      <c r="C17" s="133">
        <v>100</v>
      </c>
      <c r="D17" s="128">
        <f>'12'!S44</f>
        <v>131.3431599870475</v>
      </c>
      <c r="E17" s="169">
        <f>'12'!U44</f>
        <v>34.543919442197414</v>
      </c>
      <c r="F17" s="120">
        <f>'12'!W44</f>
        <v>1</v>
      </c>
      <c r="G17" s="172">
        <f>'12'!Y44</f>
        <v>1</v>
      </c>
      <c r="H17" s="156">
        <v>12</v>
      </c>
      <c r="I17" s="56"/>
      <c r="J17" s="103" t="s">
        <v>200</v>
      </c>
      <c r="K17" s="161">
        <v>0.69299999999999995</v>
      </c>
      <c r="L17" s="189">
        <v>0.73899999999999999</v>
      </c>
    </row>
    <row r="18" spans="1:12" x14ac:dyDescent="0.2">
      <c r="A18" s="159" t="s">
        <v>5</v>
      </c>
      <c r="B18" s="3" t="s">
        <v>33</v>
      </c>
      <c r="C18" s="133">
        <v>100</v>
      </c>
      <c r="D18" s="128">
        <f>'13'!S44</f>
        <v>113.77998275781917</v>
      </c>
      <c r="E18" s="169">
        <f>'13'!U44</f>
        <v>29.716023403880897</v>
      </c>
      <c r="F18" s="120">
        <f>'13'!W44</f>
        <v>3</v>
      </c>
      <c r="G18" s="172">
        <f>'13'!Y44</f>
        <v>3</v>
      </c>
      <c r="H18" s="156">
        <v>13</v>
      </c>
      <c r="I18" s="56"/>
      <c r="J18" s="103" t="s">
        <v>216</v>
      </c>
      <c r="K18" s="161">
        <v>0.75800000000000001</v>
      </c>
      <c r="L18" s="189">
        <v>0.74199999999999999</v>
      </c>
    </row>
    <row r="19" spans="1:12" x14ac:dyDescent="0.2">
      <c r="A19" s="159" t="s">
        <v>6</v>
      </c>
      <c r="B19" s="3" t="s">
        <v>34</v>
      </c>
      <c r="C19" s="133">
        <v>100</v>
      </c>
      <c r="D19" s="128">
        <f>'14'!S44</f>
        <v>130.89877667112918</v>
      </c>
      <c r="E19" s="169">
        <f>'14'!U44</f>
        <v>57.636829343098086</v>
      </c>
      <c r="F19" s="120">
        <f>'14'!W44</f>
        <v>7</v>
      </c>
      <c r="G19" s="172">
        <f>'14'!Y44</f>
        <v>5</v>
      </c>
      <c r="H19" s="156">
        <v>14</v>
      </c>
      <c r="I19" s="56"/>
      <c r="J19" s="103" t="s">
        <v>217</v>
      </c>
      <c r="K19" s="161">
        <v>0.752</v>
      </c>
      <c r="L19" s="189">
        <v>0.72199999999999998</v>
      </c>
    </row>
    <row r="20" spans="1:12" x14ac:dyDescent="0.2">
      <c r="A20" s="159" t="s">
        <v>7</v>
      </c>
      <c r="B20" s="3" t="s">
        <v>269</v>
      </c>
      <c r="C20" s="133">
        <v>100</v>
      </c>
      <c r="D20" s="128">
        <f>'15'!S44</f>
        <v>122.97276769787355</v>
      </c>
      <c r="E20" s="169">
        <f>'15'!U44</f>
        <v>52.910206462472161</v>
      </c>
      <c r="F20" s="120">
        <f>'15'!W44</f>
        <v>6</v>
      </c>
      <c r="G20" s="172">
        <f>'15'!Y44</f>
        <v>5</v>
      </c>
      <c r="H20" s="156">
        <v>15</v>
      </c>
      <c r="I20" s="56"/>
      <c r="J20" s="103" t="s">
        <v>218</v>
      </c>
      <c r="K20" s="161">
        <v>0.71899999999999997</v>
      </c>
      <c r="L20" s="189">
        <v>0.74399999999999999</v>
      </c>
    </row>
    <row r="21" spans="1:12" x14ac:dyDescent="0.2">
      <c r="A21" s="159" t="s">
        <v>8</v>
      </c>
      <c r="B21" s="3" t="s">
        <v>270</v>
      </c>
      <c r="C21" s="133">
        <v>100</v>
      </c>
      <c r="D21" s="128">
        <f>'16'!S44</f>
        <v>120.86549784343066</v>
      </c>
      <c r="E21" s="169">
        <f>'16'!U44</f>
        <v>55.021469279771416</v>
      </c>
      <c r="F21" s="120">
        <f>'16'!W44</f>
        <v>4</v>
      </c>
      <c r="G21" s="172">
        <f>'16'!Y44</f>
        <v>3</v>
      </c>
      <c r="H21" s="156">
        <v>16</v>
      </c>
      <c r="I21" s="56"/>
      <c r="J21" s="103" t="s">
        <v>219</v>
      </c>
      <c r="K21" s="161">
        <v>0.82599999999999996</v>
      </c>
      <c r="L21" s="189">
        <v>0.75</v>
      </c>
    </row>
    <row r="22" spans="1:12" x14ac:dyDescent="0.2">
      <c r="A22" s="159" t="s">
        <v>9</v>
      </c>
      <c r="B22" s="3" t="s">
        <v>271</v>
      </c>
      <c r="C22" s="133">
        <v>100</v>
      </c>
      <c r="D22" s="128">
        <f>'17'!S44</f>
        <v>122.5285656675721</v>
      </c>
      <c r="E22" s="169">
        <f>'17'!U44</f>
        <v>51.352226986659325</v>
      </c>
      <c r="F22" s="120">
        <f>'17'!W44</f>
        <v>13</v>
      </c>
      <c r="G22" s="172">
        <f>'17'!Y44</f>
        <v>11</v>
      </c>
      <c r="H22" s="156">
        <v>17</v>
      </c>
      <c r="I22" s="56"/>
      <c r="J22" s="103" t="s">
        <v>253</v>
      </c>
      <c r="K22" s="161">
        <v>0.84399999999999997</v>
      </c>
      <c r="L22" s="189">
        <v>0.76200000000000001</v>
      </c>
    </row>
    <row r="23" spans="1:12" x14ac:dyDescent="0.2">
      <c r="A23" s="159" t="s">
        <v>10</v>
      </c>
      <c r="B23" s="3" t="s">
        <v>272</v>
      </c>
      <c r="C23" s="133">
        <v>100</v>
      </c>
      <c r="D23" s="128">
        <f>'18'!S44</f>
        <v>120.50785050275385</v>
      </c>
      <c r="E23" s="169">
        <f>'18'!U44</f>
        <v>46.276511893929992</v>
      </c>
      <c r="F23" s="120">
        <f>'18'!W44</f>
        <v>6</v>
      </c>
      <c r="G23" s="172">
        <f>'18'!Y44</f>
        <v>5</v>
      </c>
      <c r="H23" s="156">
        <v>18</v>
      </c>
      <c r="I23" s="56"/>
      <c r="J23" s="190" t="s">
        <v>263</v>
      </c>
      <c r="K23" s="397">
        <v>0.94499999999999995</v>
      </c>
      <c r="L23" s="398">
        <v>0.77200000000000002</v>
      </c>
    </row>
    <row r="24" spans="1:12" x14ac:dyDescent="0.2">
      <c r="A24" s="159" t="s">
        <v>11</v>
      </c>
      <c r="B24" s="3" t="s">
        <v>35</v>
      </c>
      <c r="C24" s="133">
        <v>100</v>
      </c>
      <c r="D24" s="128">
        <f>'19'!S44</f>
        <v>124.5045150696585</v>
      </c>
      <c r="E24" s="169">
        <f>'19'!U44</f>
        <v>46.098671955572847</v>
      </c>
      <c r="F24" s="120">
        <f>'19'!W44</f>
        <v>6</v>
      </c>
      <c r="G24" s="172">
        <f>'19'!Y44</f>
        <v>5</v>
      </c>
      <c r="H24" s="156">
        <v>19</v>
      </c>
      <c r="I24" s="56"/>
      <c r="J24" s="103" t="s">
        <v>340</v>
      </c>
      <c r="K24" s="161">
        <v>0.80800000000000005</v>
      </c>
      <c r="L24" s="189">
        <v>0.74199999999999999</v>
      </c>
    </row>
    <row r="25" spans="1:12" x14ac:dyDescent="0.2">
      <c r="A25" s="159" t="s">
        <v>12</v>
      </c>
      <c r="B25" s="3" t="s">
        <v>367</v>
      </c>
      <c r="C25" s="133">
        <v>100</v>
      </c>
      <c r="D25" s="128">
        <f>'20'!S44</f>
        <v>122.22196627355872</v>
      </c>
      <c r="E25" s="169">
        <f>'20'!U44</f>
        <v>43.813447422263977</v>
      </c>
      <c r="F25" s="120">
        <f>'20'!W44</f>
        <v>4</v>
      </c>
      <c r="G25" s="172">
        <f>'20'!Y44</f>
        <v>4</v>
      </c>
      <c r="H25" s="156">
        <v>20</v>
      </c>
      <c r="I25" s="56"/>
      <c r="J25" s="103" t="s">
        <v>369</v>
      </c>
      <c r="K25" s="161">
        <v>0.82699999999999996</v>
      </c>
      <c r="L25" s="189">
        <v>0.69599999999999995</v>
      </c>
    </row>
    <row r="26" spans="1:12" x14ac:dyDescent="0.2">
      <c r="A26" s="159" t="s">
        <v>13</v>
      </c>
      <c r="B26" s="3" t="s">
        <v>192</v>
      </c>
      <c r="C26" s="133">
        <v>100</v>
      </c>
      <c r="D26" s="128">
        <f>'21'!S44</f>
        <v>123.07576726109974</v>
      </c>
      <c r="E26" s="169">
        <f>'21'!U44</f>
        <v>31.135384085848958</v>
      </c>
      <c r="F26" s="120">
        <f>'21'!W44</f>
        <v>2</v>
      </c>
      <c r="G26" s="172">
        <f>'21'!Y44</f>
        <v>1</v>
      </c>
      <c r="H26" s="156">
        <v>21</v>
      </c>
      <c r="I26" s="56"/>
      <c r="J26" s="200" t="s">
        <v>370</v>
      </c>
      <c r="K26" s="161">
        <v>0.78</v>
      </c>
      <c r="L26" s="189">
        <v>0.71399999999999997</v>
      </c>
    </row>
    <row r="27" spans="1:12" x14ac:dyDescent="0.2">
      <c r="A27" s="11" t="s">
        <v>14</v>
      </c>
      <c r="B27" s="12" t="s">
        <v>50</v>
      </c>
      <c r="C27" s="134">
        <v>100</v>
      </c>
      <c r="D27" s="129">
        <f>'22'!S44</f>
        <v>127.29630940207184</v>
      </c>
      <c r="E27" s="170">
        <f>'22'!U44</f>
        <v>59.587063714533187</v>
      </c>
      <c r="F27" s="121">
        <f>'22'!W44</f>
        <v>10</v>
      </c>
      <c r="G27" s="173">
        <f>'22'!Y44</f>
        <v>7</v>
      </c>
      <c r="H27" s="157">
        <v>22</v>
      </c>
      <c r="I27" s="56"/>
      <c r="J27" s="199" t="s">
        <v>371</v>
      </c>
      <c r="K27" s="399">
        <v>0.82799999999999996</v>
      </c>
      <c r="L27" s="400">
        <v>0.68200000000000005</v>
      </c>
    </row>
    <row r="28" spans="1:12" x14ac:dyDescent="0.2">
      <c r="A28" s="159" t="s">
        <v>15</v>
      </c>
      <c r="B28" s="3" t="s">
        <v>36</v>
      </c>
      <c r="C28" s="133">
        <v>100</v>
      </c>
      <c r="D28" s="128">
        <f>'23'!S44</f>
        <v>130.02313764377092</v>
      </c>
      <c r="E28" s="169">
        <f>'23'!U44</f>
        <v>61.488341648967939</v>
      </c>
      <c r="F28" s="120">
        <f>'23'!W44</f>
        <v>14</v>
      </c>
      <c r="G28" s="172">
        <f>'23'!Y44</f>
        <v>10</v>
      </c>
      <c r="H28" s="156">
        <v>23</v>
      </c>
      <c r="I28" s="56"/>
      <c r="J28" s="114" t="s">
        <v>550</v>
      </c>
      <c r="K28" s="425">
        <v>0.67200000000000004</v>
      </c>
      <c r="L28" s="426">
        <v>0.67900000000000005</v>
      </c>
    </row>
    <row r="29" spans="1:12" x14ac:dyDescent="0.2">
      <c r="A29" s="159" t="s">
        <v>16</v>
      </c>
      <c r="B29" s="3" t="s">
        <v>193</v>
      </c>
      <c r="C29" s="133">
        <v>100</v>
      </c>
      <c r="D29" s="128">
        <f>'24'!S44</f>
        <v>114.30019869717692</v>
      </c>
      <c r="E29" s="169">
        <f>'24'!U44</f>
        <v>42.961265381962058</v>
      </c>
      <c r="F29" s="120">
        <f>'24'!W44</f>
        <v>0</v>
      </c>
      <c r="G29" s="172">
        <f>'24'!Y44</f>
        <v>0</v>
      </c>
      <c r="H29" s="156">
        <v>24</v>
      </c>
      <c r="I29" s="56"/>
      <c r="J29" s="200" t="s">
        <v>551</v>
      </c>
      <c r="K29" s="419">
        <v>0.59799999999999998</v>
      </c>
      <c r="L29" s="420">
        <v>0.61099999999999999</v>
      </c>
    </row>
    <row r="30" spans="1:12" x14ac:dyDescent="0.2">
      <c r="A30" s="159" t="s">
        <v>17</v>
      </c>
      <c r="B30" s="3" t="s">
        <v>273</v>
      </c>
      <c r="C30" s="133">
        <v>100</v>
      </c>
      <c r="D30" s="128">
        <f>'25'!S44</f>
        <v>125.66535895495812</v>
      </c>
      <c r="E30" s="169">
        <f>'25'!U44</f>
        <v>62.453224435861337</v>
      </c>
      <c r="F30" s="120">
        <f>'25'!W44</f>
        <v>2</v>
      </c>
      <c r="G30" s="172">
        <f>'25'!Y44</f>
        <v>3</v>
      </c>
      <c r="H30" s="156">
        <v>25</v>
      </c>
      <c r="I30" s="56"/>
      <c r="J30" s="200" t="s">
        <v>552</v>
      </c>
      <c r="K30" s="419">
        <v>0.71299999999999997</v>
      </c>
      <c r="L30" s="420">
        <v>0.622</v>
      </c>
    </row>
    <row r="31" spans="1:12" x14ac:dyDescent="0.2">
      <c r="A31" s="159" t="s">
        <v>18</v>
      </c>
      <c r="B31" s="3" t="s">
        <v>274</v>
      </c>
      <c r="C31" s="133">
        <v>100</v>
      </c>
      <c r="D31" s="128">
        <f>'26'!S44</f>
        <v>128.59638048256161</v>
      </c>
      <c r="E31" s="169">
        <f>'26'!U44</f>
        <v>82.096579262734679</v>
      </c>
      <c r="F31" s="120">
        <f>'26'!W44</f>
        <v>7</v>
      </c>
      <c r="G31" s="172">
        <f>'26'!Y44</f>
        <v>5</v>
      </c>
      <c r="H31" s="156">
        <v>26</v>
      </c>
      <c r="I31" s="56"/>
      <c r="J31" s="115" t="s">
        <v>553</v>
      </c>
      <c r="K31" s="427">
        <v>0.64</v>
      </c>
      <c r="L31" s="428">
        <v>0.64900000000000002</v>
      </c>
    </row>
    <row r="32" spans="1:12" x14ac:dyDescent="0.2">
      <c r="A32" s="159" t="s">
        <v>19</v>
      </c>
      <c r="B32" s="3" t="s">
        <v>275</v>
      </c>
      <c r="C32" s="133">
        <v>100</v>
      </c>
      <c r="D32" s="128">
        <f>'27'!S44</f>
        <v>125.90615520634144</v>
      </c>
      <c r="E32" s="169">
        <f>'27'!U44</f>
        <v>86.567966610047407</v>
      </c>
      <c r="F32" s="120">
        <f>'27'!W44</f>
        <v>18</v>
      </c>
      <c r="G32" s="172">
        <f>'27'!Y44</f>
        <v>13</v>
      </c>
      <c r="H32" s="156">
        <v>27</v>
      </c>
      <c r="I32" s="56"/>
      <c r="J32" s="191" t="s">
        <v>141</v>
      </c>
      <c r="K32" s="191"/>
      <c r="L32" s="47" t="s">
        <v>120</v>
      </c>
    </row>
    <row r="33" spans="1:12" x14ac:dyDescent="0.2">
      <c r="A33" s="159" t="s">
        <v>20</v>
      </c>
      <c r="B33" s="3" t="s">
        <v>37</v>
      </c>
      <c r="C33" s="133">
        <v>100</v>
      </c>
      <c r="D33" s="128">
        <f>'28'!S44</f>
        <v>124.2908621125064</v>
      </c>
      <c r="E33" s="169">
        <f>'28'!U44</f>
        <v>79.396266142889914</v>
      </c>
      <c r="F33" s="120">
        <f>'28'!W44</f>
        <v>6</v>
      </c>
      <c r="G33" s="172">
        <f>'28'!Y44</f>
        <v>5</v>
      </c>
      <c r="H33" s="156">
        <v>28</v>
      </c>
      <c r="I33" s="56"/>
      <c r="J33" s="57" t="s">
        <v>142</v>
      </c>
      <c r="K33" s="58">
        <f>AVERAGE(K29:K31)</f>
        <v>0.65033333333333332</v>
      </c>
      <c r="L33" s="58">
        <f>AVERAGE(L29:L31)</f>
        <v>0.62733333333333341</v>
      </c>
    </row>
    <row r="34" spans="1:12" x14ac:dyDescent="0.2">
      <c r="A34" s="159" t="s">
        <v>21</v>
      </c>
      <c r="B34" s="3" t="s">
        <v>38</v>
      </c>
      <c r="C34" s="133">
        <v>100</v>
      </c>
      <c r="D34" s="128">
        <f>'29'!S44</f>
        <v>110.83457705197141</v>
      </c>
      <c r="E34" s="169">
        <f>'29'!U44</f>
        <v>92.451986917178019</v>
      </c>
      <c r="F34" s="120">
        <f>'29'!W44</f>
        <v>2</v>
      </c>
      <c r="G34" s="172">
        <f>'29'!Y44</f>
        <v>1</v>
      </c>
      <c r="H34" s="156">
        <v>29</v>
      </c>
      <c r="I34" s="56"/>
    </row>
    <row r="35" spans="1:12" x14ac:dyDescent="0.2">
      <c r="A35" s="159" t="s">
        <v>22</v>
      </c>
      <c r="B35" s="3" t="s">
        <v>378</v>
      </c>
      <c r="C35" s="133">
        <v>100</v>
      </c>
      <c r="D35" s="128">
        <f>'30'!S44</f>
        <v>128.07867820457528</v>
      </c>
      <c r="E35" s="169">
        <f>'30'!U44</f>
        <v>80.804788407949403</v>
      </c>
      <c r="F35" s="120">
        <f>'30'!W44</f>
        <v>11</v>
      </c>
      <c r="G35" s="172">
        <f>'30'!Y44</f>
        <v>9</v>
      </c>
      <c r="H35" s="156">
        <v>30</v>
      </c>
      <c r="I35" s="56"/>
    </row>
    <row r="36" spans="1:12" x14ac:dyDescent="0.2">
      <c r="A36" s="159" t="s">
        <v>23</v>
      </c>
      <c r="B36" s="3" t="s">
        <v>194</v>
      </c>
      <c r="C36" s="133">
        <v>100</v>
      </c>
      <c r="D36" s="128">
        <f>'31'!S44</f>
        <v>123.77354180920548</v>
      </c>
      <c r="E36" s="169">
        <f>'31'!U44</f>
        <v>62.445703691708282</v>
      </c>
      <c r="F36" s="120">
        <f>'31'!W44</f>
        <v>37</v>
      </c>
      <c r="G36" s="172">
        <f>'31'!Y44</f>
        <v>40</v>
      </c>
      <c r="H36" s="156">
        <v>31</v>
      </c>
      <c r="I36" s="56"/>
    </row>
    <row r="37" spans="1:12" x14ac:dyDescent="0.2">
      <c r="A37" s="159" t="s">
        <v>24</v>
      </c>
      <c r="B37" s="3" t="s">
        <v>39</v>
      </c>
      <c r="C37" s="133">
        <v>100</v>
      </c>
      <c r="D37" s="128">
        <f>'32'!S44</f>
        <v>124.49938422115649</v>
      </c>
      <c r="E37" s="169">
        <f>'32'!U44</f>
        <v>85.264823534511791</v>
      </c>
      <c r="F37" s="120">
        <f>'32'!W44</f>
        <v>6</v>
      </c>
      <c r="G37" s="172">
        <f>'32'!Y44</f>
        <v>7</v>
      </c>
      <c r="H37" s="156">
        <v>32</v>
      </c>
      <c r="I37" s="56"/>
    </row>
    <row r="38" spans="1:12" x14ac:dyDescent="0.2">
      <c r="A38" s="159" t="s">
        <v>25</v>
      </c>
      <c r="B38" s="3" t="s">
        <v>40</v>
      </c>
      <c r="C38" s="133">
        <v>100</v>
      </c>
      <c r="D38" s="128">
        <f>'33'!S44</f>
        <v>128.28824012242296</v>
      </c>
      <c r="E38" s="169">
        <f>'33'!U44</f>
        <v>90.313131910206579</v>
      </c>
      <c r="F38" s="120">
        <f>'33'!W44</f>
        <v>9</v>
      </c>
      <c r="G38" s="172">
        <f>'33'!Y44</f>
        <v>5</v>
      </c>
      <c r="H38" s="156">
        <v>33</v>
      </c>
      <c r="I38" s="56"/>
    </row>
    <row r="39" spans="1:12" x14ac:dyDescent="0.2">
      <c r="A39" s="159" t="s">
        <v>26</v>
      </c>
      <c r="B39" s="3" t="s">
        <v>277</v>
      </c>
      <c r="C39" s="133">
        <v>100</v>
      </c>
      <c r="D39" s="128">
        <f>'34'!S44</f>
        <v>128.7768765184754</v>
      </c>
      <c r="E39" s="169">
        <f>'34'!U44</f>
        <v>73.525338838528072</v>
      </c>
      <c r="F39" s="120">
        <f>'34'!W44</f>
        <v>17</v>
      </c>
      <c r="G39" s="172">
        <f>'34'!Y44</f>
        <v>15</v>
      </c>
      <c r="H39" s="156">
        <v>34</v>
      </c>
      <c r="I39" s="56"/>
    </row>
    <row r="40" spans="1:12" x14ac:dyDescent="0.2">
      <c r="A40" s="159" t="s">
        <v>51</v>
      </c>
      <c r="B40" s="3" t="s">
        <v>368</v>
      </c>
      <c r="C40" s="133">
        <v>100</v>
      </c>
      <c r="D40" s="128">
        <f>'35'!S44</f>
        <v>130.703950973649</v>
      </c>
      <c r="E40" s="169">
        <f>'35'!U44</f>
        <v>74.762832604336182</v>
      </c>
      <c r="F40" s="120">
        <f>'35'!W44</f>
        <v>47</v>
      </c>
      <c r="G40" s="172">
        <f>'35'!Y44</f>
        <v>41</v>
      </c>
      <c r="H40" s="156">
        <v>35</v>
      </c>
      <c r="I40" s="56"/>
    </row>
    <row r="41" spans="1:12" x14ac:dyDescent="0.2">
      <c r="A41" s="159" t="s">
        <v>195</v>
      </c>
      <c r="B41" s="3" t="s">
        <v>41</v>
      </c>
      <c r="C41" s="133">
        <v>100</v>
      </c>
      <c r="D41" s="128">
        <f>'36'!S44</f>
        <v>123.05541562603308</v>
      </c>
      <c r="E41" s="169">
        <f>'36'!U44</f>
        <v>72.936250483943411</v>
      </c>
      <c r="F41" s="120">
        <f>'36'!W44</f>
        <v>21</v>
      </c>
      <c r="G41" s="172">
        <f>'36'!Y44</f>
        <v>16</v>
      </c>
      <c r="H41" s="156">
        <v>36</v>
      </c>
      <c r="I41" s="56"/>
    </row>
    <row r="42" spans="1:12" x14ac:dyDescent="0.2">
      <c r="A42" s="159" t="s">
        <v>201</v>
      </c>
      <c r="B42" s="3" t="s">
        <v>346</v>
      </c>
      <c r="C42" s="133">
        <v>100</v>
      </c>
      <c r="D42" s="128">
        <f>'37'!S44</f>
        <v>126.25950446754049</v>
      </c>
      <c r="E42" s="169">
        <f>'37'!U44</f>
        <v>64.322229272577133</v>
      </c>
      <c r="F42" s="120">
        <f>'37'!W44</f>
        <v>20</v>
      </c>
      <c r="G42" s="172">
        <f>'37'!Y44</f>
        <v>15</v>
      </c>
      <c r="H42" s="156">
        <v>37</v>
      </c>
      <c r="I42" s="56"/>
    </row>
    <row r="43" spans="1:12" x14ac:dyDescent="0.2">
      <c r="A43" s="159" t="s">
        <v>202</v>
      </c>
      <c r="B43" s="3" t="s">
        <v>279</v>
      </c>
      <c r="C43" s="133">
        <v>100</v>
      </c>
      <c r="D43" s="128">
        <f>'38'!S44</f>
        <v>129.50058820065007</v>
      </c>
      <c r="E43" s="169">
        <f>'38'!U44</f>
        <v>15.169425930637219</v>
      </c>
      <c r="F43" s="120">
        <f>'38'!W44</f>
        <v>1</v>
      </c>
      <c r="G43" s="172">
        <f>'38'!Y44</f>
        <v>1</v>
      </c>
      <c r="H43" s="156">
        <v>38</v>
      </c>
      <c r="I43" s="56"/>
    </row>
    <row r="44" spans="1:12" x14ac:dyDescent="0.2">
      <c r="A44" s="159" t="s">
        <v>203</v>
      </c>
      <c r="B44" s="3" t="s">
        <v>280</v>
      </c>
      <c r="C44" s="133">
        <v>100</v>
      </c>
      <c r="D44" s="128">
        <f>'39'!S44</f>
        <v>141.95330843078435</v>
      </c>
      <c r="E44" s="169">
        <f>'39'!U44</f>
        <v>58.636925494574541</v>
      </c>
      <c r="F44" s="120">
        <f>'39'!W44</f>
        <v>2</v>
      </c>
      <c r="G44" s="172">
        <f>'39'!Y44</f>
        <v>2</v>
      </c>
      <c r="H44" s="156">
        <v>39</v>
      </c>
      <c r="I44" s="56"/>
    </row>
    <row r="45" spans="1:12" x14ac:dyDescent="0.2">
      <c r="A45" s="106"/>
      <c r="B45" s="94" t="s">
        <v>83</v>
      </c>
      <c r="C45" s="135">
        <f>SUM(C6:C44)</f>
        <v>3900</v>
      </c>
      <c r="D45" s="202">
        <f>SUM(D6:D44)</f>
        <v>4795.2801046664326</v>
      </c>
      <c r="E45" s="203">
        <f>SUM(E6:E44)</f>
        <v>2278.306689765287</v>
      </c>
      <c r="F45" s="204">
        <f>SUM(F6:F44)</f>
        <v>425</v>
      </c>
      <c r="G45" s="205">
        <f>SUM(G6:G44)</f>
        <v>346</v>
      </c>
      <c r="H45" s="160"/>
      <c r="I45" s="56"/>
    </row>
    <row r="46" spans="1:12" x14ac:dyDescent="0.2">
      <c r="A46" s="401" t="str">
        <f>取引基本表!$E$1</f>
        <v>2015年伊丹市産業連関表</v>
      </c>
      <c r="B46" s="402"/>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1.4618360363041205E-2</v>
      </c>
      <c r="G5" s="77">
        <f t="shared" ref="G5:G38" si="1">E5*F5</f>
        <v>0</v>
      </c>
      <c r="H5" s="77">
        <f t="array" ref="H5:H43">MMULT(逆行列係数!C5:AO43,'26'!G5:G43)</f>
        <v>1.7044935275457238E-5</v>
      </c>
      <c r="I5" s="77">
        <f t="shared" ref="I5:I38" si="2">C5+H5</f>
        <v>1.7044935275457238E-5</v>
      </c>
      <c r="J5" s="76">
        <f>分析係数表!G8</f>
        <v>0.12073170731707317</v>
      </c>
      <c r="K5" s="78">
        <f t="shared" ref="K5:K38" si="3">I5*J5</f>
        <v>2.0578641369149592E-6</v>
      </c>
      <c r="L5" s="79" t="s">
        <v>185</v>
      </c>
      <c r="M5" s="80" t="s">
        <v>185</v>
      </c>
      <c r="N5" s="81">
        <f>分析係数表!H8</f>
        <v>1.0812797278425854E-2</v>
      </c>
      <c r="O5" s="82">
        <f t="shared" ref="O5:O43" si="4">$M$44*N5</f>
        <v>0.36413389483173386</v>
      </c>
      <c r="P5" s="76">
        <f>分析係数表!C8</f>
        <v>1.4618360363041205E-2</v>
      </c>
      <c r="Q5" s="82">
        <f t="shared" ref="Q5:Q38" si="5">O5*P5</f>
        <v>5.3230404950480332E-3</v>
      </c>
      <c r="R5" s="83">
        <f t="array" ref="R5:R43">MMULT(逆行列係数!C5:AO43,'26'!Q5:Q43)</f>
        <v>7.5348347015111667E-3</v>
      </c>
      <c r="S5" s="84">
        <f t="shared" ref="S5:S38" si="6">I5+R5</f>
        <v>7.5518796367866235E-3</v>
      </c>
      <c r="T5" s="85">
        <f>分析係数表!F8</f>
        <v>0.45487804878048782</v>
      </c>
      <c r="U5" s="86">
        <f t="shared" ref="U5:U38" si="7">S5*T5</f>
        <v>3.4351842738065985E-3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投入係数表!AB6</f>
        <v>0</v>
      </c>
      <c r="E6" s="77">
        <f t="shared" si="0"/>
        <v>0</v>
      </c>
      <c r="F6" s="76">
        <f>分析係数表!C9</f>
        <v>8.6715867158671633E-2</v>
      </c>
      <c r="G6" s="77">
        <f t="shared" si="1"/>
        <v>0</v>
      </c>
      <c r="H6" s="77">
        <v>7.1853673704038064E-5</v>
      </c>
      <c r="I6" s="77">
        <f t="shared" si="2"/>
        <v>7.1853673704038064E-5</v>
      </c>
      <c r="J6" s="76">
        <f>分析係数表!G9</f>
        <v>0.23529411764705882</v>
      </c>
      <c r="K6" s="78">
        <f t="shared" si="3"/>
        <v>1.6906746753891308E-5</v>
      </c>
      <c r="L6" s="79"/>
      <c r="M6" s="80"/>
      <c r="N6" s="81">
        <f>分析係数表!H9</f>
        <v>5.7539453375192939E-4</v>
      </c>
      <c r="O6" s="82">
        <f t="shared" si="4"/>
        <v>1.9377099860923497E-2</v>
      </c>
      <c r="P6" s="76">
        <f>分析係数表!C9</f>
        <v>8.6715867158671633E-2</v>
      </c>
      <c r="Q6" s="82">
        <f t="shared" si="5"/>
        <v>1.6803020174601566E-3</v>
      </c>
      <c r="R6" s="83">
        <v>1.9943803815646042E-3</v>
      </c>
      <c r="S6" s="84">
        <f t="shared" si="6"/>
        <v>2.0662340552686422E-3</v>
      </c>
      <c r="T6" s="85">
        <f>分析係数表!F9</f>
        <v>0.68627450980392157</v>
      </c>
      <c r="U6" s="86">
        <f t="shared" si="7"/>
        <v>1.4180037634196564E-3</v>
      </c>
      <c r="V6" s="87">
        <f>分析係数表!D9</f>
        <v>9.8039215686274508E-2</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5.1169590643275198E-3</v>
      </c>
      <c r="G7" s="77">
        <f t="shared" si="1"/>
        <v>0</v>
      </c>
      <c r="H7" s="77">
        <v>2.6509760815280849E-6</v>
      </c>
      <c r="I7" s="77">
        <f t="shared" si="2"/>
        <v>2.6509760815280849E-6</v>
      </c>
      <c r="J7" s="76">
        <f>分析係数表!G10</f>
        <v>0.19230769230769232</v>
      </c>
      <c r="K7" s="78">
        <f t="shared" si="3"/>
        <v>5.0980309260155482E-7</v>
      </c>
      <c r="L7" s="79"/>
      <c r="M7" s="80"/>
      <c r="N7" s="81">
        <f>分析係数表!H10</f>
        <v>1.0751897856970359E-3</v>
      </c>
      <c r="O7" s="82">
        <f t="shared" si="4"/>
        <v>3.6208303389754858E-2</v>
      </c>
      <c r="P7" s="76">
        <f>分析係数表!C10</f>
        <v>5.1169590643275198E-3</v>
      </c>
      <c r="Q7" s="82">
        <f t="shared" si="5"/>
        <v>1.8527640623412699E-4</v>
      </c>
      <c r="R7" s="83">
        <v>3.2348460189825451E-4</v>
      </c>
      <c r="S7" s="84">
        <f t="shared" si="6"/>
        <v>3.261355779797826E-4</v>
      </c>
      <c r="T7" s="85">
        <f>分析係数表!F10</f>
        <v>0.57692307692307687</v>
      </c>
      <c r="U7" s="86">
        <f t="shared" si="7"/>
        <v>1.8815514114218224E-4</v>
      </c>
      <c r="V7" s="87">
        <f>分析係数表!D10</f>
        <v>0</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1.5386032798968108E-2</v>
      </c>
      <c r="G8" s="77">
        <f t="shared" si="1"/>
        <v>0</v>
      </c>
      <c r="H8" s="77">
        <v>2.855539884438733E-3</v>
      </c>
      <c r="I8" s="77">
        <f t="shared" si="2"/>
        <v>2.855539884438733E-3</v>
      </c>
      <c r="J8" s="76">
        <f>分析係数表!G11</f>
        <v>0.34285714285714286</v>
      </c>
      <c r="K8" s="78">
        <f t="shared" si="3"/>
        <v>9.7904224609327993E-4</v>
      </c>
      <c r="L8" s="79"/>
      <c r="M8" s="80"/>
      <c r="N8" s="81">
        <f>分析係数表!H11</f>
        <v>-2.0999800501895233E-5</v>
      </c>
      <c r="O8" s="82">
        <f t="shared" si="4"/>
        <v>-7.0719342558114959E-4</v>
      </c>
      <c r="P8" s="76">
        <f>分析係数表!C11</f>
        <v>1.5386032798968108E-2</v>
      </c>
      <c r="Q8" s="82">
        <f t="shared" si="5"/>
        <v>-1.088090124120618E-5</v>
      </c>
      <c r="R8" s="83">
        <v>5.8092277784546793E-4</v>
      </c>
      <c r="S8" s="84">
        <f t="shared" si="6"/>
        <v>3.4364626622842009E-3</v>
      </c>
      <c r="T8" s="85">
        <f>分析係数表!F11</f>
        <v>0.5591836734693878</v>
      </c>
      <c r="U8" s="86">
        <f t="shared" si="7"/>
        <v>1.9216138152364716E-3</v>
      </c>
      <c r="V8" s="87">
        <f>分析係数表!D11</f>
        <v>0</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0.16460779895554434</v>
      </c>
      <c r="G9" s="77">
        <f t="shared" si="1"/>
        <v>0</v>
      </c>
      <c r="H9" s="77">
        <v>4.5693844644089916E-4</v>
      </c>
      <c r="I9" s="77">
        <f t="shared" si="2"/>
        <v>4.5693844644089916E-4</v>
      </c>
      <c r="J9" s="76">
        <f>分析係数表!G12</f>
        <v>0.13343519440833349</v>
      </c>
      <c r="K9" s="78">
        <f t="shared" si="3"/>
        <v>6.0971670433483255E-5</v>
      </c>
      <c r="L9" s="79"/>
      <c r="M9" s="80"/>
      <c r="N9" s="81">
        <f>分析係数表!H12</f>
        <v>9.0250842616995133E-2</v>
      </c>
      <c r="O9" s="82">
        <f t="shared" si="4"/>
        <v>3.0393051851201065</v>
      </c>
      <c r="P9" s="76">
        <f>分析係数表!C12</f>
        <v>0.16460779895554434</v>
      </c>
      <c r="Q9" s="82">
        <f t="shared" si="5"/>
        <v>0.500293336876794</v>
      </c>
      <c r="R9" s="83">
        <v>0.58114126944611855</v>
      </c>
      <c r="S9" s="84">
        <f t="shared" si="6"/>
        <v>0.58159820789255945</v>
      </c>
      <c r="T9" s="85">
        <f>分析係数表!F12</f>
        <v>0.36075703601154802</v>
      </c>
      <c r="U9" s="86">
        <f t="shared" si="7"/>
        <v>0.20981564562894786</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投入係数表!AB10</f>
        <v>1.8064516129032257E-3</v>
      </c>
      <c r="E10" s="77">
        <f t="shared" si="0"/>
        <v>0.18064516129032257</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0.48174016150587906</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投入係数表!AB11</f>
        <v>3.6129032258064514E-3</v>
      </c>
      <c r="E11" s="77">
        <f t="shared" si="0"/>
        <v>0.36129032258064514</v>
      </c>
      <c r="F11" s="76">
        <f>分析係数表!C14</f>
        <v>0.17268980347649487</v>
      </c>
      <c r="G11" s="77">
        <f t="shared" si="1"/>
        <v>6.2391154804411049E-2</v>
      </c>
      <c r="H11" s="77">
        <v>0.14160040617570857</v>
      </c>
      <c r="I11" s="77">
        <f t="shared" si="2"/>
        <v>0.14160040617570857</v>
      </c>
      <c r="J11" s="76">
        <f>分析係数表!G14</f>
        <v>0.183307408127552</v>
      </c>
      <c r="K11" s="78">
        <f t="shared" si="3"/>
        <v>2.5956403445877747E-2</v>
      </c>
      <c r="L11" s="79"/>
      <c r="M11" s="80"/>
      <c r="N11" s="81">
        <f>分析係数表!H14</f>
        <v>1.1717888680057539E-3</v>
      </c>
      <c r="O11" s="82">
        <f t="shared" si="4"/>
        <v>3.9461393147428143E-2</v>
      </c>
      <c r="P11" s="76">
        <f>分析係数表!C14</f>
        <v>0.17268980347649487</v>
      </c>
      <c r="Q11" s="82">
        <f t="shared" si="5"/>
        <v>6.814580227538068E-3</v>
      </c>
      <c r="R11" s="83">
        <v>3.1570091651918875E-2</v>
      </c>
      <c r="S11" s="84">
        <f t="shared" si="6"/>
        <v>0.17317049782762745</v>
      </c>
      <c r="T11" s="85">
        <f>分析係数表!F14</f>
        <v>0.31324129885280966</v>
      </c>
      <c r="U11" s="86">
        <f t="shared" si="7"/>
        <v>5.4244151662513673E-2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投入係数表!AB12</f>
        <v>1.4709677419354838E-2</v>
      </c>
      <c r="E12" s="77">
        <f t="shared" si="0"/>
        <v>1.4709677419354839</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0.27806845493850801</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投入係数表!AB13</f>
        <v>1.1870967741935483E-2</v>
      </c>
      <c r="E13" s="77">
        <f t="shared" si="0"/>
        <v>1.1870967741935483</v>
      </c>
      <c r="F13" s="76">
        <f>分析係数表!C16</f>
        <v>4.378703578052201E-2</v>
      </c>
      <c r="G13" s="77">
        <f t="shared" si="1"/>
        <v>5.1979448926555157E-2</v>
      </c>
      <c r="H13" s="77">
        <v>6.2616296411661707E-2</v>
      </c>
      <c r="I13" s="77">
        <f t="shared" si="2"/>
        <v>6.2616296411661707E-2</v>
      </c>
      <c r="J13" s="76">
        <f>分析係数表!G16</f>
        <v>3.3270852858481727E-2</v>
      </c>
      <c r="K13" s="78">
        <f t="shared" si="3"/>
        <v>2.083297584455474E-3</v>
      </c>
      <c r="L13" s="79"/>
      <c r="M13" s="80"/>
      <c r="N13" s="81">
        <f>分析係数表!H16</f>
        <v>1.6795640441415807E-2</v>
      </c>
      <c r="O13" s="82">
        <f t="shared" si="4"/>
        <v>0.5656133017798034</v>
      </c>
      <c r="P13" s="76">
        <f>分析係数表!C16</f>
        <v>4.378703578052201E-2</v>
      </c>
      <c r="Q13" s="82">
        <f t="shared" si="5"/>
        <v>2.4766529882971445E-2</v>
      </c>
      <c r="R13" s="83">
        <v>2.9946688184837676E-2</v>
      </c>
      <c r="S13" s="84">
        <f t="shared" si="6"/>
        <v>9.2562984596499379E-2</v>
      </c>
      <c r="T13" s="85">
        <f>分析係数表!F16</f>
        <v>0.28912839737582008</v>
      </c>
      <c r="U13" s="86">
        <f t="shared" si="7"/>
        <v>2.6762587392708585E-2</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投入係数表!AB14</f>
        <v>1.3935483870967743E-2</v>
      </c>
      <c r="E14" s="77">
        <f t="shared" si="0"/>
        <v>1.3935483870967742</v>
      </c>
      <c r="F14" s="76">
        <f>分析係数表!C17</f>
        <v>0.16391620825693176</v>
      </c>
      <c r="G14" s="77">
        <f t="shared" si="1"/>
        <v>0.22842516763546619</v>
      </c>
      <c r="H14" s="77">
        <v>0.25780868701842241</v>
      </c>
      <c r="I14" s="77">
        <f t="shared" si="2"/>
        <v>0.25780868701842241</v>
      </c>
      <c r="J14" s="76">
        <f>分析係数表!G17</f>
        <v>0.21229407998137262</v>
      </c>
      <c r="K14" s="78">
        <f t="shared" si="3"/>
        <v>5.473125802178163E-2</v>
      </c>
      <c r="L14" s="79"/>
      <c r="M14" s="80"/>
      <c r="N14" s="81">
        <f>分析係数表!H17</f>
        <v>3.0554709730257561E-3</v>
      </c>
      <c r="O14" s="82">
        <f t="shared" si="4"/>
        <v>0.10289664342205726</v>
      </c>
      <c r="P14" s="76">
        <f>分析係数表!C17</f>
        <v>0.16391620825693176</v>
      </c>
      <c r="Q14" s="82">
        <f t="shared" si="5"/>
        <v>1.6866427632109184E-2</v>
      </c>
      <c r="R14" s="83">
        <v>3.4264624094109151E-2</v>
      </c>
      <c r="S14" s="84">
        <f t="shared" si="6"/>
        <v>0.29207331111253154</v>
      </c>
      <c r="T14" s="85">
        <f>分析係数表!F17</f>
        <v>0.32277781011700329</v>
      </c>
      <c r="U14" s="86">
        <f t="shared" si="7"/>
        <v>9.4274783754525138E-2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投入係数表!AB15</f>
        <v>5.1612903225806454E-4</v>
      </c>
      <c r="E15" s="77">
        <f t="shared" si="0"/>
        <v>5.1612903225806452E-2</v>
      </c>
      <c r="F15" s="76">
        <f>分析係数表!C18</f>
        <v>9.9153926079857513E-2</v>
      </c>
      <c r="G15" s="77">
        <f t="shared" si="1"/>
        <v>5.1176219912184521E-3</v>
      </c>
      <c r="H15" s="77">
        <v>8.3869346784743431E-3</v>
      </c>
      <c r="I15" s="77">
        <f t="shared" si="2"/>
        <v>8.3869346784743431E-3</v>
      </c>
      <c r="J15" s="76">
        <f>分析係数表!G18</f>
        <v>0.21554507077228707</v>
      </c>
      <c r="K15" s="78">
        <f t="shared" si="3"/>
        <v>1.8077624288343011E-3</v>
      </c>
      <c r="L15" s="79"/>
      <c r="M15" s="80"/>
      <c r="N15" s="81">
        <f>分析係数表!H18</f>
        <v>4.4309579058998937E-4</v>
      </c>
      <c r="O15" s="82">
        <f t="shared" si="4"/>
        <v>1.4921781279762255E-2</v>
      </c>
      <c r="P15" s="76">
        <f>分析係数表!C18</f>
        <v>9.9153926079857513E-2</v>
      </c>
      <c r="Q15" s="82">
        <f t="shared" si="5"/>
        <v>1.4795531979933483E-3</v>
      </c>
      <c r="R15" s="83">
        <v>3.5951758650845742E-3</v>
      </c>
      <c r="S15" s="84">
        <f t="shared" si="6"/>
        <v>1.1982110543558917E-2</v>
      </c>
      <c r="T15" s="85">
        <f>分析係数表!F18</f>
        <v>0.45865408492674448</v>
      </c>
      <c r="U15" s="86">
        <f t="shared" si="7"/>
        <v>5.4956439468471117E-3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投入係数表!AB16</f>
        <v>0</v>
      </c>
      <c r="E16" s="77">
        <f t="shared" si="0"/>
        <v>0</v>
      </c>
      <c r="F16" s="76">
        <f>分析係数表!C19</f>
        <v>0.34885493758536357</v>
      </c>
      <c r="G16" s="77">
        <f t="shared" si="1"/>
        <v>0</v>
      </c>
      <c r="H16" s="77">
        <v>9.6499516860815097E-3</v>
      </c>
      <c r="I16" s="77">
        <f t="shared" si="2"/>
        <v>9.6499516860815097E-3</v>
      </c>
      <c r="J16" s="76">
        <f>分析係数表!G19</f>
        <v>5.7666214382632294E-2</v>
      </c>
      <c r="K16" s="78">
        <f t="shared" si="3"/>
        <v>5.5647618271162033E-4</v>
      </c>
      <c r="L16" s="79"/>
      <c r="M16" s="80"/>
      <c r="N16" s="81">
        <f>分析係数表!H19</f>
        <v>-1.1339892271023426E-4</v>
      </c>
      <c r="O16" s="82">
        <f t="shared" si="4"/>
        <v>-3.8188444981382078E-3</v>
      </c>
      <c r="P16" s="76">
        <f>分析係数表!C19</f>
        <v>0.34885493758536357</v>
      </c>
      <c r="Q16" s="82">
        <f t="shared" si="5"/>
        <v>-1.3322227590462136E-3</v>
      </c>
      <c r="R16" s="83">
        <v>8.3914572317724291E-3</v>
      </c>
      <c r="S16" s="84">
        <f t="shared" si="6"/>
        <v>1.8041408917853941E-2</v>
      </c>
      <c r="T16" s="85">
        <f>分析係数表!F19</f>
        <v>0.24001206090758329</v>
      </c>
      <c r="U16" s="86">
        <f t="shared" si="7"/>
        <v>4.330155736050576E-3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投入係数表!AB17</f>
        <v>0</v>
      </c>
      <c r="E17" s="77">
        <f t="shared" si="0"/>
        <v>0</v>
      </c>
      <c r="F17" s="76">
        <f>分析係数表!C20</f>
        <v>6.1611763739423342E-2</v>
      </c>
      <c r="G17" s="77">
        <f t="shared" si="1"/>
        <v>0</v>
      </c>
      <c r="H17" s="77">
        <v>8.5563821145982625E-4</v>
      </c>
      <c r="I17" s="77">
        <f t="shared" si="2"/>
        <v>8.5563821145982625E-4</v>
      </c>
      <c r="J17" s="76">
        <f>分析係数表!G20</f>
        <v>9.9807003032809483E-2</v>
      </c>
      <c r="K17" s="78">
        <f t="shared" si="3"/>
        <v>8.5398685566158555E-5</v>
      </c>
      <c r="L17" s="79"/>
      <c r="M17" s="80"/>
      <c r="N17" s="81">
        <f>分析係数表!H20</f>
        <v>5.5019477314965503E-4</v>
      </c>
      <c r="O17" s="82">
        <f t="shared" si="4"/>
        <v>1.8528467750226117E-2</v>
      </c>
      <c r="P17" s="76">
        <f>分析係数表!C20</f>
        <v>6.1611763739423342E-2</v>
      </c>
      <c r="Q17" s="82">
        <f t="shared" si="5"/>
        <v>1.1415715774804563E-3</v>
      </c>
      <c r="R17" s="83">
        <v>3.1254088720447061E-3</v>
      </c>
      <c r="S17" s="84">
        <f t="shared" si="6"/>
        <v>3.981047083504532E-3</v>
      </c>
      <c r="T17" s="85">
        <f>分析係数表!F20</f>
        <v>0.22277364212848083</v>
      </c>
      <c r="U17" s="86">
        <f t="shared" si="7"/>
        <v>8.8687235827727094E-4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投入係数表!AB18</f>
        <v>2.5806451612903227E-4</v>
      </c>
      <c r="E18" s="77">
        <f t="shared" si="0"/>
        <v>2.5806451612903226E-2</v>
      </c>
      <c r="F18" s="76">
        <f>分析係数表!C21</f>
        <v>0.26616480709772816</v>
      </c>
      <c r="G18" s="77">
        <f t="shared" si="1"/>
        <v>6.868769215425243E-3</v>
      </c>
      <c r="H18" s="77">
        <v>2.2128804725564187E-2</v>
      </c>
      <c r="I18" s="77">
        <f t="shared" si="2"/>
        <v>2.2128804725564187E-2</v>
      </c>
      <c r="J18" s="76">
        <f>分析係数表!G21</f>
        <v>0.28515758528748203</v>
      </c>
      <c r="K18" s="78">
        <f t="shared" si="3"/>
        <v>6.3101965208401051E-3</v>
      </c>
      <c r="L18" s="79"/>
      <c r="M18" s="80"/>
      <c r="N18" s="81">
        <f>分析係数表!H21</f>
        <v>9.2609120213357971E-4</v>
      </c>
      <c r="O18" s="82">
        <f t="shared" si="4"/>
        <v>3.1187230068128693E-2</v>
      </c>
      <c r="P18" s="76">
        <f>分析係数表!C21</f>
        <v>0.26616480709772816</v>
      </c>
      <c r="Q18" s="82">
        <f t="shared" si="5"/>
        <v>8.3009430749959416E-3</v>
      </c>
      <c r="R18" s="83">
        <v>2.2580225543351876E-2</v>
      </c>
      <c r="S18" s="84">
        <f t="shared" si="6"/>
        <v>4.4709030268916067E-2</v>
      </c>
      <c r="T18" s="85">
        <f>分析係数表!F21</f>
        <v>0.42568537635878856</v>
      </c>
      <c r="U18" s="86">
        <f t="shared" si="7"/>
        <v>1.9031980376660006E-2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投入係数表!AB19</f>
        <v>0</v>
      </c>
      <c r="E19" s="77">
        <f t="shared" si="0"/>
        <v>0</v>
      </c>
      <c r="F19" s="76">
        <f>分析係数表!C22</f>
        <v>6.8073136427566849E-2</v>
      </c>
      <c r="G19" s="77">
        <f t="shared" si="1"/>
        <v>0</v>
      </c>
      <c r="H19" s="77">
        <v>2.6423899439289899E-3</v>
      </c>
      <c r="I19" s="77">
        <f t="shared" si="2"/>
        <v>2.6423899439289899E-3</v>
      </c>
      <c r="J19" s="76">
        <f>分析係数表!G22</f>
        <v>0.19468102201510526</v>
      </c>
      <c r="K19" s="78">
        <f t="shared" si="3"/>
        <v>5.144231748465324E-4</v>
      </c>
      <c r="L19" s="79"/>
      <c r="M19" s="80"/>
      <c r="N19" s="81">
        <f>分析係数表!H22</f>
        <v>4.4099581053979989E-5</v>
      </c>
      <c r="O19" s="82">
        <f t="shared" si="4"/>
        <v>1.4851061937204142E-3</v>
      </c>
      <c r="P19" s="76">
        <f>分析係数表!C22</f>
        <v>6.8073136427566849E-2</v>
      </c>
      <c r="Q19" s="82">
        <f t="shared" si="5"/>
        <v>1.0109583653455428E-4</v>
      </c>
      <c r="R19" s="83">
        <v>1.083361297369165E-3</v>
      </c>
      <c r="S19" s="84">
        <f t="shared" si="6"/>
        <v>3.7257512412981549E-3</v>
      </c>
      <c r="T19" s="85">
        <f>分析係数表!F22</f>
        <v>0.41266270287642615</v>
      </c>
      <c r="U19" s="86">
        <f t="shared" si="7"/>
        <v>1.5374785774792965E-3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8.4863211069737953E-4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投入係数表!AB21</f>
        <v>0</v>
      </c>
      <c r="E21" s="77">
        <f t="shared" si="0"/>
        <v>0</v>
      </c>
      <c r="F21" s="76">
        <f>分析係数表!C24</f>
        <v>0.19862660944206012</v>
      </c>
      <c r="G21" s="77">
        <f t="shared" si="1"/>
        <v>0</v>
      </c>
      <c r="H21" s="77">
        <v>4.5539602649286078E-3</v>
      </c>
      <c r="I21" s="77">
        <f t="shared" si="2"/>
        <v>4.5539602649286078E-3</v>
      </c>
      <c r="J21" s="76">
        <f>分析係数表!G24</f>
        <v>0.20794148380355276</v>
      </c>
      <c r="K21" s="78">
        <f t="shared" si="3"/>
        <v>9.4695725467167492E-4</v>
      </c>
      <c r="L21" s="79"/>
      <c r="M21" s="80"/>
      <c r="N21" s="81">
        <f>分析係数表!H24</f>
        <v>3.2549690777937607E-4</v>
      </c>
      <c r="O21" s="82">
        <f t="shared" si="4"/>
        <v>1.0961498096507817E-2</v>
      </c>
      <c r="P21" s="76">
        <f>分析係数表!C24</f>
        <v>0.19862660944206012</v>
      </c>
      <c r="Q21" s="82">
        <f t="shared" si="5"/>
        <v>2.1772452013149438E-3</v>
      </c>
      <c r="R21" s="83">
        <v>8.489589847400409E-3</v>
      </c>
      <c r="S21" s="84">
        <f t="shared" si="6"/>
        <v>1.3043550112329017E-2</v>
      </c>
      <c r="T21" s="85">
        <f>分析係数表!F24</f>
        <v>0.39132706374085685</v>
      </c>
      <c r="U21" s="86">
        <f t="shared" si="7"/>
        <v>5.1042941662144377E-3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投入係数表!AB22</f>
        <v>0</v>
      </c>
      <c r="E22" s="77">
        <f t="shared" si="0"/>
        <v>0</v>
      </c>
      <c r="F22" s="76">
        <f>分析係数表!C25</f>
        <v>0.10815402038505095</v>
      </c>
      <c r="G22" s="77">
        <f t="shared" si="1"/>
        <v>0</v>
      </c>
      <c r="H22" s="77">
        <v>1.075634861483701E-2</v>
      </c>
      <c r="I22" s="77">
        <f t="shared" si="2"/>
        <v>1.075634861483701E-2</v>
      </c>
      <c r="J22" s="76">
        <f>分析係数表!G25</f>
        <v>0.19693726937269374</v>
      </c>
      <c r="K22" s="78">
        <f t="shared" si="3"/>
        <v>2.1183259246267574E-3</v>
      </c>
      <c r="L22" s="79"/>
      <c r="M22" s="80"/>
      <c r="N22" s="81">
        <f>分析係数表!H25</f>
        <v>5.1029515219605417E-4</v>
      </c>
      <c r="O22" s="82">
        <f t="shared" si="4"/>
        <v>1.7184800241621934E-2</v>
      </c>
      <c r="P22" s="76">
        <f>分析係数表!C25</f>
        <v>0.10815402038505095</v>
      </c>
      <c r="Q22" s="82">
        <f t="shared" si="5"/>
        <v>1.8586052356454072E-3</v>
      </c>
      <c r="R22" s="83">
        <v>1.5720662909904679E-2</v>
      </c>
      <c r="S22" s="84">
        <f t="shared" si="6"/>
        <v>2.6477011524741689E-2</v>
      </c>
      <c r="T22" s="85">
        <f>分析係数表!F25</f>
        <v>0.3500369003690037</v>
      </c>
      <c r="U22" s="86">
        <f t="shared" si="7"/>
        <v>9.2679310451549701E-3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投入係数表!AB23</f>
        <v>0</v>
      </c>
      <c r="E23" s="77">
        <f t="shared" si="0"/>
        <v>0</v>
      </c>
      <c r="F23" s="76">
        <f>分析係数表!C26</f>
        <v>0.27743634767339775</v>
      </c>
      <c r="G23" s="77">
        <f t="shared" si="1"/>
        <v>0</v>
      </c>
      <c r="H23" s="77">
        <v>8.8309919332831017E-3</v>
      </c>
      <c r="I23" s="77">
        <f t="shared" si="2"/>
        <v>8.8309919332831017E-3</v>
      </c>
      <c r="J23" s="76">
        <f>分析係数表!G26</f>
        <v>0.19644944793245292</v>
      </c>
      <c r="K23" s="78">
        <f t="shared" si="3"/>
        <v>1.7348434899894104E-3</v>
      </c>
      <c r="L23" s="79"/>
      <c r="M23" s="80"/>
      <c r="N23" s="81">
        <f>分析係数表!H26</f>
        <v>1.0285702285828285E-2</v>
      </c>
      <c r="O23" s="82">
        <f t="shared" si="4"/>
        <v>0.34638333984964709</v>
      </c>
      <c r="P23" s="76">
        <f>分析係数表!C26</f>
        <v>0.27743634767339775</v>
      </c>
      <c r="Q23" s="82">
        <f t="shared" si="5"/>
        <v>9.6099328702799386E-2</v>
      </c>
      <c r="R23" s="83">
        <v>0.10509061600134662</v>
      </c>
      <c r="S23" s="84">
        <f t="shared" si="6"/>
        <v>0.11392160793462972</v>
      </c>
      <c r="T23" s="85">
        <f>分析係数表!F26</f>
        <v>0.33444468499675256</v>
      </c>
      <c r="U23" s="86">
        <f t="shared" si="7"/>
        <v>3.8100476280020786E-2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投入係数表!AB24</f>
        <v>0</v>
      </c>
      <c r="E24" s="77">
        <f t="shared" si="0"/>
        <v>0</v>
      </c>
      <c r="F24" s="76">
        <f>分析係数表!C27</f>
        <v>0.68206432556613061</v>
      </c>
      <c r="G24" s="77">
        <f t="shared" si="1"/>
        <v>0</v>
      </c>
      <c r="H24" s="77">
        <v>4.0593839419137906E-3</v>
      </c>
      <c r="I24" s="77">
        <f t="shared" si="2"/>
        <v>4.0593839419137906E-3</v>
      </c>
      <c r="J24" s="76">
        <f>分析係数表!G27</f>
        <v>0.17097786061735692</v>
      </c>
      <c r="K24" s="78">
        <f t="shared" si="3"/>
        <v>6.94064781812873E-4</v>
      </c>
      <c r="L24" s="79"/>
      <c r="M24" s="80"/>
      <c r="N24" s="81">
        <f>分析係数表!H27</f>
        <v>1.1068994844548976E-2</v>
      </c>
      <c r="O24" s="82">
        <f t="shared" si="4"/>
        <v>0.37276165462382393</v>
      </c>
      <c r="P24" s="76">
        <f>分析係数表!C27</f>
        <v>0.68206432556613061</v>
      </c>
      <c r="Q24" s="82">
        <f t="shared" si="5"/>
        <v>0.25424742655791338</v>
      </c>
      <c r="R24" s="83">
        <v>0.26192834749609473</v>
      </c>
      <c r="S24" s="84">
        <f t="shared" si="6"/>
        <v>0.26598773143800852</v>
      </c>
      <c r="T24" s="85">
        <f>分析係数表!F27</f>
        <v>0.32177115061144701</v>
      </c>
      <c r="U24" s="86">
        <f t="shared" si="7"/>
        <v>8.5587178393336558E-2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投入係数表!AB25</f>
        <v>0</v>
      </c>
      <c r="E25" s="77">
        <f t="shared" si="0"/>
        <v>0</v>
      </c>
      <c r="F25" s="76">
        <f>分析係数表!C28</f>
        <v>0.14118101348541556</v>
      </c>
      <c r="G25" s="77">
        <f t="shared" si="1"/>
        <v>0</v>
      </c>
      <c r="H25" s="77">
        <v>2.2755978123387841E-2</v>
      </c>
      <c r="I25" s="77">
        <f t="shared" si="2"/>
        <v>2.2755978123387841E-2</v>
      </c>
      <c r="J25" s="76">
        <f>分析係数表!G28</f>
        <v>0.12484707609493516</v>
      </c>
      <c r="K25" s="78">
        <f t="shared" si="3"/>
        <v>2.8410173323852816E-3</v>
      </c>
      <c r="L25" s="79"/>
      <c r="M25" s="80"/>
      <c r="N25" s="81">
        <f>分析係数表!H28</f>
        <v>2.043280588834406E-2</v>
      </c>
      <c r="O25" s="82">
        <f t="shared" si="4"/>
        <v>0.68809920309045847</v>
      </c>
      <c r="P25" s="76">
        <f>分析係数表!C28</f>
        <v>0.14118101348541556</v>
      </c>
      <c r="Q25" s="82">
        <f t="shared" si="5"/>
        <v>9.7146542870817726E-2</v>
      </c>
      <c r="R25" s="83">
        <v>0.11159859267453662</v>
      </c>
      <c r="S25" s="84">
        <f t="shared" si="6"/>
        <v>0.13435457079792446</v>
      </c>
      <c r="T25" s="85">
        <f>分析係数表!F28</f>
        <v>0.21311475409836064</v>
      </c>
      <c r="U25" s="86">
        <f t="shared" si="7"/>
        <v>2.8632941317590456E-2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投入係数表!AB26</f>
        <v>4.1290322580645163E-3</v>
      </c>
      <c r="E26" s="77">
        <f t="shared" si="0"/>
        <v>0.41290322580645161</v>
      </c>
      <c r="F26" s="76">
        <f>分析係数表!C29</f>
        <v>0.16227976317854342</v>
      </c>
      <c r="G26" s="77">
        <f t="shared" si="1"/>
        <v>6.7005837699527601E-2</v>
      </c>
      <c r="H26" s="77">
        <v>8.2340836063608008E-2</v>
      </c>
      <c r="I26" s="77">
        <f t="shared" si="2"/>
        <v>8.2340836063608008E-2</v>
      </c>
      <c r="J26" s="76">
        <f>分析係数表!G29</f>
        <v>0.26081698468153725</v>
      </c>
      <c r="K26" s="78">
        <f t="shared" si="3"/>
        <v>2.147588857826702E-2</v>
      </c>
      <c r="L26" s="79"/>
      <c r="M26" s="80"/>
      <c r="N26" s="81">
        <f>分析係数表!H29</f>
        <v>1.0220602904272409E-2</v>
      </c>
      <c r="O26" s="82">
        <f t="shared" si="4"/>
        <v>0.34419104023034547</v>
      </c>
      <c r="P26" s="76">
        <f>分析係数表!C29</f>
        <v>0.16227976317854342</v>
      </c>
      <c r="Q26" s="82">
        <f t="shared" si="5"/>
        <v>5.5855240496756976E-2</v>
      </c>
      <c r="R26" s="83">
        <v>7.369563052641305E-2</v>
      </c>
      <c r="S26" s="84">
        <f t="shared" si="6"/>
        <v>0.15603646659002107</v>
      </c>
      <c r="T26" s="85">
        <f>分析係数表!F29</f>
        <v>0.4334856221445848</v>
      </c>
      <c r="U26" s="86">
        <f t="shared" si="7"/>
        <v>6.7639564797018006E-2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投入係数表!AB27</f>
        <v>3.096774193548387E-3</v>
      </c>
      <c r="E27" s="77">
        <f t="shared" si="0"/>
        <v>0.30967741935483872</v>
      </c>
      <c r="F27" s="76">
        <f>分析係数表!C30</f>
        <v>1</v>
      </c>
      <c r="G27" s="77">
        <f t="shared" si="1"/>
        <v>0.30967741935483872</v>
      </c>
      <c r="H27" s="77">
        <v>0.35254253956062814</v>
      </c>
      <c r="I27" s="77">
        <f t="shared" si="2"/>
        <v>0.35254253956062814</v>
      </c>
      <c r="J27" s="76">
        <f>分析係数表!G30</f>
        <v>0.34448439248553536</v>
      </c>
      <c r="K27" s="78">
        <f t="shared" si="3"/>
        <v>0.1214454025658508</v>
      </c>
      <c r="L27" s="79"/>
      <c r="M27" s="80"/>
      <c r="N27" s="81">
        <f>分析係数表!H30</f>
        <v>0</v>
      </c>
      <c r="O27" s="82">
        <f t="shared" si="4"/>
        <v>0</v>
      </c>
      <c r="P27" s="76">
        <f>分析係数表!C30</f>
        <v>1</v>
      </c>
      <c r="Q27" s="82">
        <f t="shared" si="5"/>
        <v>0</v>
      </c>
      <c r="R27" s="83">
        <v>9.035879294892589E-2</v>
      </c>
      <c r="S27" s="84">
        <f t="shared" si="6"/>
        <v>0.44290133250955405</v>
      </c>
      <c r="T27" s="85">
        <f>分析係数表!F30</f>
        <v>0.44001047643991525</v>
      </c>
      <c r="U27" s="86">
        <f t="shared" si="7"/>
        <v>0.19488122633340221</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投入係数表!AB28</f>
        <v>7.6645161290322575E-2</v>
      </c>
      <c r="E28" s="77">
        <f t="shared" si="0"/>
        <v>7.6645161290322577</v>
      </c>
      <c r="F28" s="76">
        <f>分析係数表!C31</f>
        <v>6.2020555045463999E-2</v>
      </c>
      <c r="G28" s="77">
        <f t="shared" si="1"/>
        <v>0.47535754447749179</v>
      </c>
      <c r="H28" s="77">
        <v>0.48516984046814132</v>
      </c>
      <c r="I28" s="77">
        <f t="shared" si="2"/>
        <v>0.48516984046814132</v>
      </c>
      <c r="J28" s="76">
        <f>分析係数表!G31</f>
        <v>7.0817490494296573E-2</v>
      </c>
      <c r="K28" s="78">
        <f t="shared" si="3"/>
        <v>3.4358510565471984E-2</v>
      </c>
      <c r="L28" s="79"/>
      <c r="M28" s="80"/>
      <c r="N28" s="81">
        <f>分析係数表!H31</f>
        <v>2.2278688352460652E-2</v>
      </c>
      <c r="O28" s="82">
        <f t="shared" si="4"/>
        <v>0.75026150519904156</v>
      </c>
      <c r="P28" s="76">
        <f>分析係数表!C31</f>
        <v>6.2020555045463999E-2</v>
      </c>
      <c r="Q28" s="82">
        <f t="shared" si="5"/>
        <v>4.6531634981689829E-2</v>
      </c>
      <c r="R28" s="83">
        <v>6.2569639356205228E-2</v>
      </c>
      <c r="S28" s="84">
        <f t="shared" si="6"/>
        <v>0.54773947982434656</v>
      </c>
      <c r="T28" s="85">
        <f>分析係数表!F31</f>
        <v>0.3450570342205323</v>
      </c>
      <c r="U28" s="86">
        <f t="shared" si="7"/>
        <v>0.18900136043368612</v>
      </c>
      <c r="V28" s="87">
        <f>分析係数表!D31</f>
        <v>0</v>
      </c>
      <c r="W28" s="88">
        <f t="shared" si="8"/>
        <v>0</v>
      </c>
      <c r="X28" s="76">
        <f>分析係数表!E31</f>
        <v>0</v>
      </c>
      <c r="Y28" s="89">
        <f t="shared" si="9"/>
        <v>0</v>
      </c>
    </row>
    <row r="29" spans="1:25" x14ac:dyDescent="0.2">
      <c r="A29" s="6" t="s">
        <v>17</v>
      </c>
      <c r="B29" s="5" t="s">
        <v>273</v>
      </c>
      <c r="C29" s="90"/>
      <c r="D29" s="76">
        <f>投入係数表!AB29</f>
        <v>9.2903225806451606E-3</v>
      </c>
      <c r="E29" s="77">
        <f t="shared" si="0"/>
        <v>0.92903225806451606</v>
      </c>
      <c r="F29" s="76">
        <f>分析係数表!C32</f>
        <v>0.51031613976705492</v>
      </c>
      <c r="G29" s="77">
        <f t="shared" si="1"/>
        <v>0.47410015565455421</v>
      </c>
      <c r="H29" s="77">
        <v>0.50337264594912279</v>
      </c>
      <c r="I29" s="77">
        <f t="shared" si="2"/>
        <v>0.50337264594912279</v>
      </c>
      <c r="J29" s="76">
        <f>分析係数表!G32</f>
        <v>0.13989637305699482</v>
      </c>
      <c r="K29" s="78">
        <f t="shared" si="3"/>
        <v>7.0420007464385051E-2</v>
      </c>
      <c r="L29" s="79"/>
      <c r="M29" s="80"/>
      <c r="N29" s="81">
        <f>分析係数表!H32</f>
        <v>6.3083400707693279E-3</v>
      </c>
      <c r="O29" s="82">
        <f t="shared" si="4"/>
        <v>0.21244090504457733</v>
      </c>
      <c r="P29" s="76">
        <f>分析係数表!C32</f>
        <v>0.51031613976705492</v>
      </c>
      <c r="Q29" s="82">
        <f t="shared" si="5"/>
        <v>0.10841202259096816</v>
      </c>
      <c r="R29" s="83">
        <v>0.14114824914716889</v>
      </c>
      <c r="S29" s="84">
        <f t="shared" si="6"/>
        <v>0.64452089509629173</v>
      </c>
      <c r="T29" s="85">
        <f>分析係数表!F32</f>
        <v>0.48186528497409326</v>
      </c>
      <c r="U29" s="86">
        <f t="shared" si="7"/>
        <v>0.31057224478733231</v>
      </c>
      <c r="V29" s="87">
        <f>分析係数表!D32</f>
        <v>1.4248704663212436E-2</v>
      </c>
      <c r="W29" s="88">
        <f t="shared" si="8"/>
        <v>0</v>
      </c>
      <c r="X29" s="76">
        <f>分析係数表!E32</f>
        <v>2.1373056994818652E-2</v>
      </c>
      <c r="Y29" s="89">
        <f t="shared" si="9"/>
        <v>0</v>
      </c>
    </row>
    <row r="30" spans="1:25" x14ac:dyDescent="0.2">
      <c r="A30" s="6" t="s">
        <v>18</v>
      </c>
      <c r="B30" s="5" t="s">
        <v>274</v>
      </c>
      <c r="C30" s="75">
        <f>最終需要_まとめ!C31</f>
        <v>100</v>
      </c>
      <c r="D30" s="76">
        <f>投入係数表!AB30</f>
        <v>0</v>
      </c>
      <c r="E30" s="77">
        <f t="shared" si="0"/>
        <v>0</v>
      </c>
      <c r="F30" s="76">
        <f>分析係数表!C33</f>
        <v>0.64380825565912114</v>
      </c>
      <c r="G30" s="77">
        <f t="shared" si="1"/>
        <v>0</v>
      </c>
      <c r="H30" s="77">
        <v>1.9186717038046655E-2</v>
      </c>
      <c r="I30" s="77">
        <f t="shared" si="2"/>
        <v>100.01918671703805</v>
      </c>
      <c r="J30" s="76">
        <f>分析係数表!G33</f>
        <v>0.50735483870967746</v>
      </c>
      <c r="K30" s="78">
        <f t="shared" si="3"/>
        <v>50.745218344695957</v>
      </c>
      <c r="L30" s="79"/>
      <c r="M30" s="80"/>
      <c r="N30" s="81">
        <f>分析係数表!H33</f>
        <v>9.5549092283623302E-4</v>
      </c>
      <c r="O30" s="82">
        <f t="shared" si="4"/>
        <v>3.2177300863942306E-2</v>
      </c>
      <c r="P30" s="76">
        <f>分析係数表!C33</f>
        <v>0.64380825565912114</v>
      </c>
      <c r="Q30" s="82">
        <f t="shared" si="5"/>
        <v>2.0716011941033428E-2</v>
      </c>
      <c r="R30" s="83">
        <v>6.3388033775760022E-2</v>
      </c>
      <c r="S30" s="84">
        <f t="shared" si="6"/>
        <v>100.08257475081382</v>
      </c>
      <c r="T30" s="85">
        <f>分析係数表!F33</f>
        <v>0.64387096774193553</v>
      </c>
      <c r="U30" s="86">
        <f t="shared" si="7"/>
        <v>64.4402642589111</v>
      </c>
      <c r="V30" s="87">
        <f>分析係数表!D33</f>
        <v>5.1354838709677421E-2</v>
      </c>
      <c r="W30" s="88">
        <f t="shared" si="8"/>
        <v>5</v>
      </c>
      <c r="X30" s="76">
        <f>分析係数表!E33</f>
        <v>4.9548387096774192E-2</v>
      </c>
      <c r="Y30" s="89">
        <f t="shared" si="9"/>
        <v>5</v>
      </c>
    </row>
    <row r="31" spans="1:25" x14ac:dyDescent="0.2">
      <c r="A31" s="6" t="s">
        <v>19</v>
      </c>
      <c r="B31" s="5" t="s">
        <v>275</v>
      </c>
      <c r="C31" s="90"/>
      <c r="D31" s="76">
        <f>投入係数表!AB31</f>
        <v>1.5225806451612903E-2</v>
      </c>
      <c r="E31" s="77">
        <f t="shared" si="0"/>
        <v>1.5225806451612902</v>
      </c>
      <c r="F31" s="76">
        <f>分析係数表!C34</f>
        <v>0.4497281074016104</v>
      </c>
      <c r="G31" s="77">
        <f t="shared" si="1"/>
        <v>0.68474731191470994</v>
      </c>
      <c r="H31" s="77">
        <v>0.82098287087440747</v>
      </c>
      <c r="I31" s="77">
        <f t="shared" si="2"/>
        <v>0.82098287087440747</v>
      </c>
      <c r="J31" s="76">
        <f>分析係数表!G34</f>
        <v>0.42484737951445389</v>
      </c>
      <c r="K31" s="78">
        <f t="shared" si="3"/>
        <v>0.3487924213172453</v>
      </c>
      <c r="L31" s="79"/>
      <c r="M31" s="80"/>
      <c r="N31" s="81">
        <f>分析係数表!H34</f>
        <v>0.15783450057224457</v>
      </c>
      <c r="O31" s="82">
        <f t="shared" si="4"/>
        <v>5.3152657866679203</v>
      </c>
      <c r="P31" s="76">
        <f>分析係数表!C34</f>
        <v>0.4497281074016104</v>
      </c>
      <c r="Q31" s="82">
        <f t="shared" si="5"/>
        <v>2.3904244225746956</v>
      </c>
      <c r="R31" s="83">
        <v>2.6134965430373591</v>
      </c>
      <c r="S31" s="84">
        <f t="shared" si="6"/>
        <v>3.4344794139117667</v>
      </c>
      <c r="T31" s="85">
        <f>分析係数表!F34</f>
        <v>0.69859228761453362</v>
      </c>
      <c r="U31" s="86">
        <f t="shared" si="7"/>
        <v>2.3993008305296439</v>
      </c>
      <c r="V31" s="87">
        <f>分析係数表!D34</f>
        <v>0.16058186901394608</v>
      </c>
      <c r="W31" s="88">
        <f t="shared" si="8"/>
        <v>1</v>
      </c>
      <c r="X31" s="76">
        <f>分析係数表!E34</f>
        <v>0.11554380945100309</v>
      </c>
      <c r="Y31" s="89">
        <f t="shared" si="9"/>
        <v>0</v>
      </c>
    </row>
    <row r="32" spans="1:25" x14ac:dyDescent="0.2">
      <c r="A32" s="6" t="s">
        <v>20</v>
      </c>
      <c r="B32" s="5" t="s">
        <v>37</v>
      </c>
      <c r="C32" s="90"/>
      <c r="D32" s="76">
        <f>投入係数表!AB32</f>
        <v>2.6580645161290321E-2</v>
      </c>
      <c r="E32" s="77">
        <f t="shared" si="0"/>
        <v>2.6580645161290319</v>
      </c>
      <c r="F32" s="76">
        <f>分析係数表!C35</f>
        <v>0.49909685188370889</v>
      </c>
      <c r="G32" s="77">
        <f t="shared" si="1"/>
        <v>1.3266316321037939</v>
      </c>
      <c r="H32" s="77">
        <v>1.4196860945320373</v>
      </c>
      <c r="I32" s="77">
        <f t="shared" si="2"/>
        <v>1.4196860945320373</v>
      </c>
      <c r="J32" s="76">
        <f>分析係数表!G35</f>
        <v>0.31379756038452217</v>
      </c>
      <c r="K32" s="78">
        <f t="shared" si="3"/>
        <v>0.44549403297598344</v>
      </c>
      <c r="L32" s="79"/>
      <c r="M32" s="80"/>
      <c r="N32" s="81">
        <f>分析係数表!H35</f>
        <v>5.9221537395394742E-2</v>
      </c>
      <c r="O32" s="82">
        <f t="shared" si="4"/>
        <v>1.9943561794813998</v>
      </c>
      <c r="P32" s="76">
        <f>分析係数表!C35</f>
        <v>0.49909685188370889</v>
      </c>
      <c r="Q32" s="82">
        <f t="shared" si="5"/>
        <v>0.99537689071398772</v>
      </c>
      <c r="R32" s="83">
        <v>1.3117528317469636</v>
      </c>
      <c r="S32" s="84">
        <f t="shared" si="6"/>
        <v>2.7314389262790009</v>
      </c>
      <c r="T32" s="85">
        <f>分析係数表!F35</f>
        <v>0.64201470231844249</v>
      </c>
      <c r="U32" s="86">
        <f t="shared" si="7"/>
        <v>1.7536239491560188</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投入係数表!AB33</f>
        <v>1.0322580645161291E-3</v>
      </c>
      <c r="E33" s="77">
        <f t="shared" si="0"/>
        <v>0.1032258064516129</v>
      </c>
      <c r="F33" s="76">
        <f>分析係数表!C36</f>
        <v>0.87819146249052793</v>
      </c>
      <c r="G33" s="77">
        <f t="shared" si="1"/>
        <v>9.0652021934506111E-2</v>
      </c>
      <c r="H33" s="77">
        <v>0.19775339828884683</v>
      </c>
      <c r="I33" s="77">
        <f t="shared" si="2"/>
        <v>0.19775339828884683</v>
      </c>
      <c r="J33" s="76">
        <f>分析係数表!G36</f>
        <v>4.4874661895938493E-2</v>
      </c>
      <c r="K33" s="78">
        <f t="shared" si="3"/>
        <v>8.8741168869848636E-3</v>
      </c>
      <c r="L33" s="79"/>
      <c r="M33" s="80"/>
      <c r="N33" s="81">
        <f>分析係数表!H36</f>
        <v>0.18774661640714413</v>
      </c>
      <c r="O33" s="82">
        <f t="shared" si="4"/>
        <v>6.3225921020657099</v>
      </c>
      <c r="P33" s="76">
        <f>分析係数表!C36</f>
        <v>0.87819146249052793</v>
      </c>
      <c r="Q33" s="82">
        <f t="shared" si="5"/>
        <v>5.5524464048441473</v>
      </c>
      <c r="R33" s="83">
        <v>5.8198587543768632</v>
      </c>
      <c r="S33" s="84">
        <f t="shared" si="6"/>
        <v>6.01761215266571</v>
      </c>
      <c r="T33" s="85">
        <f>分析係数表!F36</f>
        <v>0.85371541754520475</v>
      </c>
      <c r="U33" s="86">
        <f t="shared" si="7"/>
        <v>5.137328271538105</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投入係数表!AB34</f>
        <v>4.3612903225806451E-2</v>
      </c>
      <c r="E34" s="77">
        <f t="shared" si="0"/>
        <v>4.3612903225806452</v>
      </c>
      <c r="F34" s="76">
        <f>分析係数表!C37</f>
        <v>0.51844868831853386</v>
      </c>
      <c r="G34" s="77">
        <f t="shared" si="1"/>
        <v>2.2611052471182509</v>
      </c>
      <c r="H34" s="77">
        <v>2.4750936346732861</v>
      </c>
      <c r="I34" s="77">
        <f t="shared" si="2"/>
        <v>2.4750936346732861</v>
      </c>
      <c r="J34" s="76">
        <f>分析係数表!G37</f>
        <v>0.40787398349003462</v>
      </c>
      <c r="K34" s="78">
        <f t="shared" si="3"/>
        <v>1.0095263002850217</v>
      </c>
      <c r="L34" s="79"/>
      <c r="M34" s="80"/>
      <c r="N34" s="81">
        <f>分析係数表!H37</f>
        <v>4.7856445363769047E-2</v>
      </c>
      <c r="O34" s="82">
        <f t="shared" si="4"/>
        <v>1.6116230975568819</v>
      </c>
      <c r="P34" s="76">
        <f>分析係数表!C37</f>
        <v>0.51844868831853386</v>
      </c>
      <c r="Q34" s="82">
        <f t="shared" si="5"/>
        <v>0.83554388099221799</v>
      </c>
      <c r="R34" s="83">
        <v>1.0091388054974617</v>
      </c>
      <c r="S34" s="84">
        <f t="shared" si="6"/>
        <v>3.4842324401707478</v>
      </c>
      <c r="T34" s="85">
        <f>分析係数表!F37</f>
        <v>0.62993916303078723</v>
      </c>
      <c r="U34" s="86">
        <f t="shared" si="7"/>
        <v>2.1948544671658783</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投入係数表!AB35</f>
        <v>9.8064516129032255E-3</v>
      </c>
      <c r="E35" s="77">
        <f t="shared" si="0"/>
        <v>0.98064516129032253</v>
      </c>
      <c r="F35" s="76">
        <f>分析係数表!C38</f>
        <v>4.0466683025854988E-2</v>
      </c>
      <c r="G35" s="77">
        <f t="shared" si="1"/>
        <v>3.9683456902773924E-2</v>
      </c>
      <c r="H35" s="77">
        <v>5.0862257514399253E-2</v>
      </c>
      <c r="I35" s="77">
        <f t="shared" si="2"/>
        <v>5.0862257514399253E-2</v>
      </c>
      <c r="J35" s="76">
        <f>分析係数表!G38</f>
        <v>0.23169218038891187</v>
      </c>
      <c r="K35" s="78">
        <f t="shared" si="3"/>
        <v>1.1784387343013481E-2</v>
      </c>
      <c r="L35" s="79"/>
      <c r="M35" s="80"/>
      <c r="N35" s="81">
        <f>分析係数表!H38</f>
        <v>4.3698484864393788E-2</v>
      </c>
      <c r="O35" s="82">
        <f t="shared" si="4"/>
        <v>1.471598799291814</v>
      </c>
      <c r="P35" s="76">
        <f>分析係数表!C38</f>
        <v>4.0466683025854988E-2</v>
      </c>
      <c r="Q35" s="82">
        <f t="shared" si="5"/>
        <v>5.9550722152170631E-2</v>
      </c>
      <c r="R35" s="83">
        <v>7.4008257932024313E-2</v>
      </c>
      <c r="S35" s="84">
        <f t="shared" si="6"/>
        <v>0.12487051544642357</v>
      </c>
      <c r="T35" s="85">
        <f>分析係数表!F38</f>
        <v>0.47745138601572196</v>
      </c>
      <c r="U35" s="86">
        <f t="shared" si="7"/>
        <v>5.9619600672392546E-2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投入係数表!AB36</f>
        <v>0</v>
      </c>
      <c r="E36" s="77">
        <f t="shared" si="0"/>
        <v>0</v>
      </c>
      <c r="F36" s="76">
        <f>分析係数表!C39</f>
        <v>1</v>
      </c>
      <c r="G36" s="77">
        <f t="shared" si="1"/>
        <v>0</v>
      </c>
      <c r="H36" s="77">
        <v>9.6752815929328939E-2</v>
      </c>
      <c r="I36" s="77">
        <f t="shared" si="2"/>
        <v>9.6752815929328939E-2</v>
      </c>
      <c r="J36" s="76">
        <f>分析係数表!G39</f>
        <v>0.35155763393872286</v>
      </c>
      <c r="K36" s="78">
        <f t="shared" si="3"/>
        <v>3.4014191045023658E-2</v>
      </c>
      <c r="L36" s="79"/>
      <c r="M36" s="80"/>
      <c r="N36" s="81">
        <f>分析係数表!H39</f>
        <v>3.8093638110437951E-3</v>
      </c>
      <c r="O36" s="82">
        <f t="shared" si="4"/>
        <v>0.12828488740042054</v>
      </c>
      <c r="P36" s="76">
        <f>分析係数表!C39</f>
        <v>1</v>
      </c>
      <c r="Q36" s="82">
        <f t="shared" si="5"/>
        <v>0.12828488740042054</v>
      </c>
      <c r="R36" s="83">
        <v>0.15997596933260491</v>
      </c>
      <c r="S36" s="84">
        <f t="shared" si="6"/>
        <v>0.25672878526193388</v>
      </c>
      <c r="T36" s="85">
        <f>分析係数表!F39</f>
        <v>0.70231445322154884</v>
      </c>
      <c r="U36" s="86">
        <f t="shared" si="7"/>
        <v>0.18030433644746752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投入係数表!AB37</f>
        <v>0</v>
      </c>
      <c r="E37" s="77">
        <f t="shared" si="0"/>
        <v>0</v>
      </c>
      <c r="F37" s="76">
        <f>分析係数表!C40</f>
        <v>0.93645125291670894</v>
      </c>
      <c r="G37" s="77">
        <f t="shared" si="1"/>
        <v>0</v>
      </c>
      <c r="H37" s="77">
        <v>1.6575863953359126E-3</v>
      </c>
      <c r="I37" s="77">
        <f t="shared" si="2"/>
        <v>1.6575863953359126E-3</v>
      </c>
      <c r="J37" s="76">
        <f>分析係数表!G40</f>
        <v>0.5322000781555295</v>
      </c>
      <c r="K37" s="78">
        <f t="shared" si="3"/>
        <v>8.8216760914731516E-4</v>
      </c>
      <c r="L37" s="79"/>
      <c r="M37" s="80"/>
      <c r="N37" s="81">
        <f>分析係数表!H40</f>
        <v>3.4185575237035248E-2</v>
      </c>
      <c r="O37" s="82">
        <f t="shared" si="4"/>
        <v>1.1512401775035535</v>
      </c>
      <c r="P37" s="76">
        <f>分析係数表!C40</f>
        <v>0.93645125291670894</v>
      </c>
      <c r="Q37" s="82">
        <f t="shared" si="5"/>
        <v>1.078080306631257</v>
      </c>
      <c r="R37" s="83">
        <v>1.0799119689141461</v>
      </c>
      <c r="S37" s="84">
        <f t="shared" si="6"/>
        <v>1.081569555309482</v>
      </c>
      <c r="T37" s="85">
        <f>分析係数表!F40</f>
        <v>0.72698319656115673</v>
      </c>
      <c r="U37" s="86">
        <f t="shared" si="7"/>
        <v>0.78628289262211604</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投入係数表!AB38</f>
        <v>0</v>
      </c>
      <c r="E38" s="77">
        <f t="shared" si="0"/>
        <v>0</v>
      </c>
      <c r="F38" s="76">
        <f>分析係数表!C41</f>
        <v>0.75829086289227354</v>
      </c>
      <c r="G38" s="77">
        <f t="shared" si="1"/>
        <v>0</v>
      </c>
      <c r="H38" s="77">
        <v>5.1378562671076629E-3</v>
      </c>
      <c r="I38" s="77">
        <f t="shared" si="2"/>
        <v>5.1378562671076629E-3</v>
      </c>
      <c r="J38" s="76">
        <f>分析係数表!G41</f>
        <v>0.44682169065091015</v>
      </c>
      <c r="K38" s="78">
        <f t="shared" si="3"/>
        <v>2.2957056235904201E-3</v>
      </c>
      <c r="L38" s="79"/>
      <c r="M38" s="80"/>
      <c r="N38" s="81">
        <f>分析係数表!H41</f>
        <v>5.4536481903421918E-2</v>
      </c>
      <c r="O38" s="82">
        <f t="shared" si="4"/>
        <v>1.8365813262342454</v>
      </c>
      <c r="P38" s="76">
        <f>分析係数表!C41</f>
        <v>0.75829086289227354</v>
      </c>
      <c r="Q38" s="82">
        <f t="shared" si="5"/>
        <v>1.3926628386420021</v>
      </c>
      <c r="R38" s="83">
        <v>1.4169732912613293</v>
      </c>
      <c r="S38" s="84">
        <f t="shared" si="6"/>
        <v>1.4221111475284369</v>
      </c>
      <c r="T38" s="85">
        <f>分析係数表!F41</f>
        <v>0.55047809650878365</v>
      </c>
      <c r="U38" s="86">
        <f t="shared" si="7"/>
        <v>0.78284103751537593</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投入係数表!AB39</f>
        <v>1.5483870967741935E-3</v>
      </c>
      <c r="E39" s="77">
        <f>$C$30*D39</f>
        <v>0.15483870967741936</v>
      </c>
      <c r="F39" s="76">
        <f>分析係数表!C42</f>
        <v>0.17334729285073291</v>
      </c>
      <c r="G39" s="77">
        <f>E39*F39</f>
        <v>2.6840871151081226E-2</v>
      </c>
      <c r="H39" s="77">
        <v>3.01758165878248E-2</v>
      </c>
      <c r="I39" s="77">
        <f>C39+H39</f>
        <v>3.01758165878248E-2</v>
      </c>
      <c r="J39" s="76">
        <f>分析係数表!G42</f>
        <v>0.48544520547945208</v>
      </c>
      <c r="K39" s="78">
        <f>I39*J39</f>
        <v>1.4648705483986869E-2</v>
      </c>
      <c r="L39" s="79"/>
      <c r="M39" s="80"/>
      <c r="N39" s="81">
        <f>分析係数表!H42</f>
        <v>1.188798706412289E-2</v>
      </c>
      <c r="O39" s="82">
        <f t="shared" si="4"/>
        <v>0.40034219822148875</v>
      </c>
      <c r="P39" s="76">
        <f>分析係数表!C42</f>
        <v>0.17334729285073291</v>
      </c>
      <c r="Q39" s="82">
        <f>O39*P39</f>
        <v>6.9398236275606581E-2</v>
      </c>
      <c r="R39" s="83">
        <v>7.2927330316730418E-2</v>
      </c>
      <c r="S39" s="84">
        <f>I39+R39</f>
        <v>0.10310314690455522</v>
      </c>
      <c r="T39" s="85">
        <f>分析係数表!F42</f>
        <v>0.55565068493150682</v>
      </c>
      <c r="U39" s="86">
        <f>S39*T39</f>
        <v>5.7289334196109876E-2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投入係数表!AB40</f>
        <v>6.1935483870967742E-2</v>
      </c>
      <c r="E40" s="77">
        <f>$C$30*D40</f>
        <v>6.193548387096774</v>
      </c>
      <c r="F40" s="76">
        <f>分析係数表!C43</f>
        <v>0.30653454239506406</v>
      </c>
      <c r="G40" s="77">
        <f>E40*F40</f>
        <v>1.8985365206403968</v>
      </c>
      <c r="H40" s="77">
        <v>2.1810691709802095</v>
      </c>
      <c r="I40" s="77">
        <f>C40+H40</f>
        <v>2.1810691709802095</v>
      </c>
      <c r="J40" s="76">
        <f>分析係数表!G43</f>
        <v>0.32328917028178372</v>
      </c>
      <c r="K40" s="78">
        <f>I40*J40</f>
        <v>0.7051160426133698</v>
      </c>
      <c r="L40" s="79"/>
      <c r="M40" s="80"/>
      <c r="N40" s="81">
        <f>分析係数表!H43</f>
        <v>3.3255284074801286E-2</v>
      </c>
      <c r="O40" s="82">
        <f t="shared" si="4"/>
        <v>1.1199115087503084</v>
      </c>
      <c r="P40" s="76">
        <f>分析係数表!C43</f>
        <v>0.30653454239506406</v>
      </c>
      <c r="Q40" s="82">
        <f>O40*P40</f>
        <v>0.34329156185774157</v>
      </c>
      <c r="R40" s="83">
        <v>0.6483878184012325</v>
      </c>
      <c r="S40" s="84">
        <f>I40+R40</f>
        <v>2.8294569893814421</v>
      </c>
      <c r="T40" s="85">
        <f>分析係数表!F43</f>
        <v>0.5899871028256537</v>
      </c>
      <c r="U40" s="86">
        <f>S40*T40</f>
        <v>1.6693431317349534</v>
      </c>
      <c r="V40" s="87">
        <f>分析係数表!D43</f>
        <v>0.19341853284871224</v>
      </c>
      <c r="W40" s="88">
        <f>ROUND(S40*V40,0)</f>
        <v>1</v>
      </c>
      <c r="X40" s="76">
        <f>分析係数表!E43</f>
        <v>0.14812209325047876</v>
      </c>
      <c r="Y40" s="89">
        <f>ROUND(S40*X40,0)</f>
        <v>0</v>
      </c>
    </row>
    <row r="41" spans="1:25" x14ac:dyDescent="0.2">
      <c r="A41" s="6" t="s">
        <v>341</v>
      </c>
      <c r="B41" s="5" t="s">
        <v>42</v>
      </c>
      <c r="C41" s="90"/>
      <c r="D41" s="76">
        <f>投入係数表!AB41</f>
        <v>0</v>
      </c>
      <c r="E41" s="77">
        <f>$C$30*D41</f>
        <v>0</v>
      </c>
      <c r="F41" s="76">
        <f>分析係数表!C44</f>
        <v>0.56999532308435041</v>
      </c>
      <c r="G41" s="77">
        <f>E41*F41</f>
        <v>0</v>
      </c>
      <c r="H41" s="77">
        <v>3.4547782311335302E-3</v>
      </c>
      <c r="I41" s="77">
        <f>C41+H41</f>
        <v>3.4547782311335302E-3</v>
      </c>
      <c r="J41" s="76">
        <f>分析係数表!G44</f>
        <v>0.26801390783179974</v>
      </c>
      <c r="K41" s="78">
        <f>I41*J41</f>
        <v>9.2592861441833014E-4</v>
      </c>
      <c r="L41" s="79"/>
      <c r="M41" s="80"/>
      <c r="N41" s="81">
        <f>分析係数表!H44</f>
        <v>0.11320362456556662</v>
      </c>
      <c r="O41" s="82">
        <f t="shared" si="4"/>
        <v>3.812267599280303</v>
      </c>
      <c r="P41" s="76">
        <f>分析係数表!C44</f>
        <v>0.56999532308435041</v>
      </c>
      <c r="Q41" s="82">
        <f>O41*P41</f>
        <v>2.172974701935777</v>
      </c>
      <c r="R41" s="83">
        <v>2.2090067193678959</v>
      </c>
      <c r="S41" s="84">
        <f>I41+R41</f>
        <v>2.2124614975990293</v>
      </c>
      <c r="T41" s="85">
        <f>分析係数表!F44</f>
        <v>0.48400791440152141</v>
      </c>
      <c r="U41" s="86">
        <f>S41*T41</f>
        <v>1.0708488751465728</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投入係数表!AB42</f>
        <v>4.9032258064516127E-3</v>
      </c>
      <c r="E42" s="77">
        <f>$C$30*D42</f>
        <v>0.49032258064516127</v>
      </c>
      <c r="F42" s="76">
        <f>分析係数表!C45</f>
        <v>1</v>
      </c>
      <c r="G42" s="77">
        <f>E42*F42</f>
        <v>0.49032258064516127</v>
      </c>
      <c r="H42" s="77">
        <v>0.51554095603321382</v>
      </c>
      <c r="I42" s="77">
        <f>C42+H42</f>
        <v>0.51554095603321382</v>
      </c>
      <c r="J42" s="76">
        <f>分析係数表!G45</f>
        <v>0</v>
      </c>
      <c r="K42" s="78">
        <f>I42*J42</f>
        <v>0</v>
      </c>
      <c r="L42" s="79"/>
      <c r="M42" s="80"/>
      <c r="N42" s="81">
        <f>分析係数表!H45</f>
        <v>0</v>
      </c>
      <c r="O42" s="82">
        <f t="shared" si="4"/>
        <v>0</v>
      </c>
      <c r="P42" s="76">
        <f>分析係数表!C45</f>
        <v>1</v>
      </c>
      <c r="Q42" s="82">
        <f>O42*P42</f>
        <v>0</v>
      </c>
      <c r="R42" s="83">
        <v>4.218251688169166E-2</v>
      </c>
      <c r="S42" s="84">
        <f>I42+R42</f>
        <v>0.55772347291490543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2.5290322580645161E-2</v>
      </c>
      <c r="E43" s="77">
        <f>$C$30*D43</f>
        <v>2.5290322580645159</v>
      </c>
      <c r="F43" s="76">
        <f>分析係数表!C46</f>
        <v>0.19592142404516388</v>
      </c>
      <c r="G43" s="77">
        <f>E43*F43</f>
        <v>0.49549160145615634</v>
      </c>
      <c r="H43" s="77">
        <v>0.51057329644439986</v>
      </c>
      <c r="I43" s="77">
        <f>C43+H43</f>
        <v>0.51057329644439986</v>
      </c>
      <c r="J43" s="76">
        <f>分析係数表!G46</f>
        <v>9.3869169844529188E-3</v>
      </c>
      <c r="K43" s="78">
        <f>I43*J43</f>
        <v>4.7927091482020522E-3</v>
      </c>
      <c r="L43" s="79"/>
      <c r="M43" s="80"/>
      <c r="N43" s="81">
        <f>分析係数表!H46</f>
        <v>2.2224088871155723E-2</v>
      </c>
      <c r="O43" s="82">
        <f t="shared" si="4"/>
        <v>0.74842280229253055</v>
      </c>
      <c r="P43" s="76">
        <f>分析係数表!C46</f>
        <v>0.19592142404516388</v>
      </c>
      <c r="Q43" s="82">
        <f>O43*P43</f>
        <v>0.14663206121302472</v>
      </c>
      <c r="R43" s="83">
        <v>0.16723668468547451</v>
      </c>
      <c r="S43" s="84">
        <f>I43+R43</f>
        <v>0.67780998112987434</v>
      </c>
      <c r="T43" s="85">
        <f>分析係数表!F46</f>
        <v>0.31358169551188031</v>
      </c>
      <c r="U43" s="86">
        <f>S43*T43</f>
        <v>0.21254880311758159</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投入係数表!AB44</f>
        <v>0.32980645161290323</v>
      </c>
      <c r="E44" s="91">
        <f>SUM(E5:E43)</f>
        <v>32.980645161290326</v>
      </c>
      <c r="F44" s="92">
        <f>分析係数表!C47</f>
        <v>0.45265703952364433</v>
      </c>
      <c r="G44" s="91">
        <f>SUM(G5:G43)</f>
        <v>8.9949343636263173</v>
      </c>
      <c r="H44" s="91">
        <f>SUM(H5:H43)</f>
        <v>10.311402911476671</v>
      </c>
      <c r="I44" s="91">
        <f>SUM(I5:I43)</f>
        <v>110.3114029114767</v>
      </c>
      <c r="J44" s="92">
        <f>分析係数表!G47</f>
        <v>0.23980744030503759</v>
      </c>
      <c r="K44" s="93">
        <f>SUM(K5:K43)</f>
        <v>53.681504775974837</v>
      </c>
      <c r="L44" s="94">
        <f>最終需要_まとめ!$L$33</f>
        <v>0.62733333333333341</v>
      </c>
      <c r="M44" s="91">
        <f>K44*L44</f>
        <v>33.676197329461552</v>
      </c>
      <c r="N44" s="95">
        <f>分析係数表!H47</f>
        <v>1</v>
      </c>
      <c r="O44" s="96">
        <f>SUM(O5:O43)</f>
        <v>33.676197329461552</v>
      </c>
      <c r="P44" s="92">
        <f>分析係数表!C47</f>
        <v>0.45265703952364433</v>
      </c>
      <c r="Q44" s="96">
        <f>SUM(Q5:Q43)</f>
        <v>16.413320527376861</v>
      </c>
      <c r="R44" s="91">
        <f>SUM(R5:R43)</f>
        <v>18.284977571084958</v>
      </c>
      <c r="S44" s="97">
        <f>SUM(S5:S43)</f>
        <v>128.59638048256161</v>
      </c>
      <c r="T44" s="98">
        <f>分析係数表!F47</f>
        <v>0.49576236686958514</v>
      </c>
      <c r="U44" s="99">
        <f>SUM(U5:U43)</f>
        <v>82.096579262734679</v>
      </c>
      <c r="V44" s="100">
        <f>分析係数表!D47</f>
        <v>6.8132090397126518E-2</v>
      </c>
      <c r="W44" s="101">
        <f>SUM(W5:W43)</f>
        <v>7</v>
      </c>
      <c r="X44" s="92">
        <f>分析係数表!E47</f>
        <v>5.7986453629434859E-2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1.2013061474111853E-4</v>
      </c>
      <c r="E5" s="77">
        <f t="shared" ref="E5:E38" si="0">$C$31*D5</f>
        <v>1.2013061474111852E-2</v>
      </c>
      <c r="F5" s="76">
        <f>分析係数表!C8</f>
        <v>1.4618360363041205E-2</v>
      </c>
      <c r="G5" s="77">
        <f t="shared" ref="G5:G38" si="1">E5*F5</f>
        <v>1.7561126169193404E-4</v>
      </c>
      <c r="H5" s="77">
        <f t="array" ref="H5:H43">MMULT(逆行列係数!C5:AO43,'27'!G5:G43)</f>
        <v>2.1642763324569074E-4</v>
      </c>
      <c r="I5" s="77">
        <f t="shared" ref="I5:I38" si="2">C5+H5</f>
        <v>2.1642763324569074E-4</v>
      </c>
      <c r="J5" s="76">
        <f>分析係数表!G8</f>
        <v>0.12073170731707317</v>
      </c>
      <c r="K5" s="78">
        <f t="shared" ref="K5:K38" si="3">I5*J5</f>
        <v>2.6129677672345587E-5</v>
      </c>
      <c r="L5" s="79" t="s">
        <v>185</v>
      </c>
      <c r="M5" s="80" t="s">
        <v>185</v>
      </c>
      <c r="N5" s="81">
        <f>分析係数表!H8</f>
        <v>1.0812797278425854E-2</v>
      </c>
      <c r="O5" s="82">
        <f t="shared" ref="O5:O43" si="4">$M$44*N5</f>
        <v>0.30557993281470686</v>
      </c>
      <c r="P5" s="76">
        <f>分析係数表!C8</f>
        <v>1.4618360363041205E-2</v>
      </c>
      <c r="Q5" s="82">
        <f t="shared" ref="Q5:Q38" si="5">O5*P5</f>
        <v>4.467077577599305E-3</v>
      </c>
      <c r="R5" s="83">
        <f t="array" ref="R5:R43">MMULT(逆行列係数!C5:AO43,'27'!Q5:Q43)</f>
        <v>6.3232077939948056E-3</v>
      </c>
      <c r="S5" s="84">
        <f t="shared" ref="S5:S38" si="6">I5+R5</f>
        <v>6.5396354272404967E-3</v>
      </c>
      <c r="T5" s="85">
        <f>分析係数表!F8</f>
        <v>0.45487804878048782</v>
      </c>
      <c r="U5" s="86">
        <f t="shared" ref="U5:U38" si="7">S5*T5</f>
        <v>2.9747366028789091E-3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投入係数表!AC6</f>
        <v>0</v>
      </c>
      <c r="E6" s="77">
        <f t="shared" si="0"/>
        <v>0</v>
      </c>
      <c r="F6" s="76">
        <f>分析係数表!C9</f>
        <v>8.6715867158671633E-2</v>
      </c>
      <c r="G6" s="77">
        <f t="shared" si="1"/>
        <v>0</v>
      </c>
      <c r="H6" s="77">
        <v>1.1028113175442589E-4</v>
      </c>
      <c r="I6" s="77">
        <f t="shared" si="2"/>
        <v>1.1028113175442589E-4</v>
      </c>
      <c r="J6" s="76">
        <f>分析係数表!G9</f>
        <v>0.23529411764705882</v>
      </c>
      <c r="K6" s="78">
        <f t="shared" si="3"/>
        <v>2.5948501589276678E-5</v>
      </c>
      <c r="L6" s="79"/>
      <c r="M6" s="80"/>
      <c r="N6" s="81">
        <f>分析係数表!H9</f>
        <v>5.7539453375192939E-4</v>
      </c>
      <c r="O6" s="82">
        <f t="shared" si="4"/>
        <v>1.6261196657842238E-2</v>
      </c>
      <c r="P6" s="76">
        <f>分析係数表!C9</f>
        <v>8.6715867158671633E-2</v>
      </c>
      <c r="Q6" s="82">
        <f t="shared" si="5"/>
        <v>1.4101037692224826E-3</v>
      </c>
      <c r="R6" s="83">
        <v>1.6736772699698942E-3</v>
      </c>
      <c r="S6" s="84">
        <f t="shared" si="6"/>
        <v>1.78395840172432E-3</v>
      </c>
      <c r="T6" s="85">
        <f>分析係数表!F9</f>
        <v>0.68627450980392157</v>
      </c>
      <c r="U6" s="86">
        <f t="shared" si="7"/>
        <v>1.224285177653945E-3</v>
      </c>
      <c r="V6" s="87">
        <f>分析係数表!D9</f>
        <v>9.8039215686274508E-2</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5.1169590643275198E-3</v>
      </c>
      <c r="G7" s="77">
        <f t="shared" si="1"/>
        <v>0</v>
      </c>
      <c r="H7" s="77">
        <v>5.3989377045608667E-6</v>
      </c>
      <c r="I7" s="77">
        <f t="shared" si="2"/>
        <v>5.3989377045608667E-6</v>
      </c>
      <c r="J7" s="76">
        <f>分析係数表!G10</f>
        <v>0.19230769230769232</v>
      </c>
      <c r="K7" s="78">
        <f t="shared" si="3"/>
        <v>1.0382572508770899E-6</v>
      </c>
      <c r="L7" s="79"/>
      <c r="M7" s="80"/>
      <c r="N7" s="81">
        <f>分析係数表!H10</f>
        <v>1.0751897856970359E-3</v>
      </c>
      <c r="O7" s="82">
        <f t="shared" si="4"/>
        <v>3.0385885725603013E-2</v>
      </c>
      <c r="P7" s="76">
        <f>分析係数表!C10</f>
        <v>5.1169590643275198E-3</v>
      </c>
      <c r="Q7" s="82">
        <f t="shared" si="5"/>
        <v>1.5548333339124453E-4</v>
      </c>
      <c r="R7" s="83">
        <v>2.7146718368620834E-4</v>
      </c>
      <c r="S7" s="84">
        <f t="shared" si="6"/>
        <v>2.768661213907692E-4</v>
      </c>
      <c r="T7" s="85">
        <f>分析係数表!F10</f>
        <v>0.57692307692307687</v>
      </c>
      <c r="U7" s="86">
        <f t="shared" si="7"/>
        <v>1.5973045464852067E-4</v>
      </c>
      <c r="V7" s="87">
        <f>分析係数表!D10</f>
        <v>0</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1.5386032798968108E-2</v>
      </c>
      <c r="G8" s="77">
        <f t="shared" si="1"/>
        <v>0</v>
      </c>
      <c r="H8" s="77">
        <v>8.9066064064632921E-4</v>
      </c>
      <c r="I8" s="77">
        <f t="shared" si="2"/>
        <v>8.9066064064632921E-4</v>
      </c>
      <c r="J8" s="76">
        <f>分析係数表!G11</f>
        <v>0.34285714285714286</v>
      </c>
      <c r="K8" s="78">
        <f t="shared" si="3"/>
        <v>3.053693625073129E-4</v>
      </c>
      <c r="L8" s="79"/>
      <c r="M8" s="80"/>
      <c r="N8" s="81">
        <f>分析係数表!H11</f>
        <v>-2.0999800501895233E-5</v>
      </c>
      <c r="O8" s="82">
        <f t="shared" si="4"/>
        <v>-5.9347433057818384E-4</v>
      </c>
      <c r="P8" s="76">
        <f>分析係数表!C11</f>
        <v>1.5386032798968108E-2</v>
      </c>
      <c r="Q8" s="82">
        <f t="shared" si="5"/>
        <v>-9.1312155156215786E-6</v>
      </c>
      <c r="R8" s="83">
        <v>4.8750843012453451E-4</v>
      </c>
      <c r="S8" s="84">
        <f t="shared" si="6"/>
        <v>1.3781690707708638E-3</v>
      </c>
      <c r="T8" s="85">
        <f>分析係数表!F11</f>
        <v>0.5591836734693878</v>
      </c>
      <c r="U8" s="86">
        <f t="shared" si="7"/>
        <v>7.7064964365554432E-4</v>
      </c>
      <c r="V8" s="87">
        <f>分析係数表!D11</f>
        <v>0</v>
      </c>
      <c r="W8" s="88">
        <f t="shared" si="8"/>
        <v>0</v>
      </c>
      <c r="X8" s="76">
        <f>分析係数表!E11</f>
        <v>0</v>
      </c>
      <c r="Y8" s="89">
        <f t="shared" si="9"/>
        <v>0</v>
      </c>
    </row>
    <row r="9" spans="1:25" x14ac:dyDescent="0.2">
      <c r="A9" s="6" t="s">
        <v>223</v>
      </c>
      <c r="B9" s="5" t="s">
        <v>191</v>
      </c>
      <c r="C9" s="90"/>
      <c r="D9" s="76">
        <f>投入係数表!AC9</f>
        <v>1.5289350967051448E-4</v>
      </c>
      <c r="E9" s="77">
        <f t="shared" si="0"/>
        <v>1.5289350967051448E-2</v>
      </c>
      <c r="F9" s="76">
        <f>分析係数表!C12</f>
        <v>0.16460779895554434</v>
      </c>
      <c r="G9" s="77">
        <f t="shared" si="1"/>
        <v>2.516746410145162E-3</v>
      </c>
      <c r="H9" s="77">
        <v>4.3696364876510546E-3</v>
      </c>
      <c r="I9" s="77">
        <f t="shared" si="2"/>
        <v>4.3696364876510546E-3</v>
      </c>
      <c r="J9" s="76">
        <f>分析係数表!G12</f>
        <v>0.13343519440833349</v>
      </c>
      <c r="K9" s="78">
        <f t="shared" si="3"/>
        <v>5.83063294223466E-4</v>
      </c>
      <c r="L9" s="79"/>
      <c r="M9" s="80"/>
      <c r="N9" s="81">
        <f>分析係数表!H12</f>
        <v>9.0250842616995133E-2</v>
      </c>
      <c r="O9" s="82">
        <f t="shared" si="4"/>
        <v>2.5505746305258605</v>
      </c>
      <c r="P9" s="76">
        <f>分析係数表!C12</f>
        <v>0.16460779895554434</v>
      </c>
      <c r="Q9" s="82">
        <f t="shared" si="5"/>
        <v>0.41984447600271263</v>
      </c>
      <c r="R9" s="83">
        <v>0.48769178753672526</v>
      </c>
      <c r="S9" s="84">
        <f t="shared" si="6"/>
        <v>0.4920614240243763</v>
      </c>
      <c r="T9" s="85">
        <f>分析係数表!F12</f>
        <v>0.36075703601154802</v>
      </c>
      <c r="U9" s="86">
        <f t="shared" si="7"/>
        <v>0.17751462086665551</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投入係数表!AC10</f>
        <v>4.4448327454213853E-3</v>
      </c>
      <c r="E10" s="77">
        <f t="shared" si="0"/>
        <v>0.44448327454213854</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0.40427471398985881</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投入係数表!AC11</f>
        <v>8.4965107516900198E-3</v>
      </c>
      <c r="E11" s="77">
        <f t="shared" si="0"/>
        <v>0.84965107516900196</v>
      </c>
      <c r="F11" s="76">
        <f>分析係数表!C14</f>
        <v>0.17268980347649487</v>
      </c>
      <c r="G11" s="77">
        <f t="shared" si="1"/>
        <v>0.14672607719452752</v>
      </c>
      <c r="H11" s="77">
        <v>0.20754451532618812</v>
      </c>
      <c r="I11" s="77">
        <f t="shared" si="2"/>
        <v>0.20754451532618812</v>
      </c>
      <c r="J11" s="76">
        <f>分析係数表!G14</f>
        <v>0.183307408127552</v>
      </c>
      <c r="K11" s="78">
        <f t="shared" si="3"/>
        <v>3.8044447175532535E-2</v>
      </c>
      <c r="L11" s="79"/>
      <c r="M11" s="80"/>
      <c r="N11" s="81">
        <f>分析係数表!H14</f>
        <v>1.1717888680057539E-3</v>
      </c>
      <c r="O11" s="82">
        <f t="shared" si="4"/>
        <v>3.3115867646262655E-2</v>
      </c>
      <c r="P11" s="76">
        <f>分析係数表!C14</f>
        <v>0.17268980347649487</v>
      </c>
      <c r="Q11" s="82">
        <f t="shared" si="5"/>
        <v>5.7187726757867126E-3</v>
      </c>
      <c r="R11" s="83">
        <v>2.6493514124537813E-2</v>
      </c>
      <c r="S11" s="84">
        <f t="shared" si="6"/>
        <v>0.23403802945072594</v>
      </c>
      <c r="T11" s="85">
        <f>分析係数表!F14</f>
        <v>0.31324129885280966</v>
      </c>
      <c r="U11" s="86">
        <f t="shared" si="7"/>
        <v>7.3310376326097507E-2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投入係数表!AC12</f>
        <v>1.092096497646532E-5</v>
      </c>
      <c r="E12" s="77">
        <f t="shared" si="0"/>
        <v>1.0920964976465319E-3</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0.2333541067833419</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投入係数表!AC13</f>
        <v>1.6272237814933328E-3</v>
      </c>
      <c r="E13" s="77">
        <f t="shared" si="0"/>
        <v>0.1627223781493333</v>
      </c>
      <c r="F13" s="76">
        <f>分析係数表!C16</f>
        <v>4.378703578052201E-2</v>
      </c>
      <c r="G13" s="77">
        <f t="shared" si="1"/>
        <v>7.1251305943164896E-3</v>
      </c>
      <c r="H13" s="77">
        <v>1.2490717157015097E-2</v>
      </c>
      <c r="I13" s="77">
        <f t="shared" si="2"/>
        <v>1.2490717157015097E-2</v>
      </c>
      <c r="J13" s="76">
        <f>分析係数表!G16</f>
        <v>3.3270852858481727E-2</v>
      </c>
      <c r="K13" s="78">
        <f t="shared" si="3"/>
        <v>4.155768126279625E-4</v>
      </c>
      <c r="L13" s="79"/>
      <c r="M13" s="80"/>
      <c r="N13" s="81">
        <f>分析係数表!H16</f>
        <v>1.6795640441415807E-2</v>
      </c>
      <c r="O13" s="82">
        <f t="shared" si="4"/>
        <v>0.4746607695964315</v>
      </c>
      <c r="P13" s="76">
        <f>分析係数表!C16</f>
        <v>4.378703578052201E-2</v>
      </c>
      <c r="Q13" s="82">
        <f t="shared" si="5"/>
        <v>2.0783988101929059E-2</v>
      </c>
      <c r="R13" s="83">
        <v>2.5131159426326946E-2</v>
      </c>
      <c r="S13" s="84">
        <f t="shared" si="6"/>
        <v>3.762187658334204E-2</v>
      </c>
      <c r="T13" s="85">
        <f>分析係数表!F16</f>
        <v>0.28912839737582008</v>
      </c>
      <c r="U13" s="86">
        <f t="shared" si="7"/>
        <v>1.0877552882812577E-2</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投入係数表!AC14</f>
        <v>5.3949566983738685E-3</v>
      </c>
      <c r="E14" s="77">
        <f t="shared" si="0"/>
        <v>0.53949566983738684</v>
      </c>
      <c r="F14" s="76">
        <f>分析係数表!C17</f>
        <v>0.16391620825693176</v>
      </c>
      <c r="G14" s="77">
        <f t="shared" si="1"/>
        <v>8.8432084570778002E-2</v>
      </c>
      <c r="H14" s="77">
        <v>0.11013789283402729</v>
      </c>
      <c r="I14" s="77">
        <f t="shared" si="2"/>
        <v>0.11013789283402729</v>
      </c>
      <c r="J14" s="76">
        <f>分析係数表!G17</f>
        <v>0.21229407998137262</v>
      </c>
      <c r="K14" s="78">
        <f t="shared" si="3"/>
        <v>2.3381622630286838E-2</v>
      </c>
      <c r="L14" s="79"/>
      <c r="M14" s="80"/>
      <c r="N14" s="81">
        <f>分析係数表!H17</f>
        <v>3.0554709730257561E-3</v>
      </c>
      <c r="O14" s="82">
        <f t="shared" si="4"/>
        <v>8.6350515099125752E-2</v>
      </c>
      <c r="P14" s="76">
        <f>分析係数表!C17</f>
        <v>0.16391620825693176</v>
      </c>
      <c r="Q14" s="82">
        <f t="shared" si="5"/>
        <v>1.4154249016081628E-2</v>
      </c>
      <c r="R14" s="83">
        <v>2.8754756635433538E-2</v>
      </c>
      <c r="S14" s="84">
        <f t="shared" si="6"/>
        <v>0.13889264946946084</v>
      </c>
      <c r="T14" s="85">
        <f>分析係数表!F17</f>
        <v>0.32277781011700329</v>
      </c>
      <c r="U14" s="86">
        <f t="shared" si="7"/>
        <v>4.4831465237101131E-2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投入係数表!AC15</f>
        <v>2.0749833455284108E-4</v>
      </c>
      <c r="E15" s="77">
        <f t="shared" si="0"/>
        <v>2.0749833455284108E-2</v>
      </c>
      <c r="F15" s="76">
        <f>分析係数表!C18</f>
        <v>9.9153926079857513E-2</v>
      </c>
      <c r="G15" s="77">
        <f t="shared" si="1"/>
        <v>2.0574274525945947E-3</v>
      </c>
      <c r="H15" s="77">
        <v>5.1461604154412503E-3</v>
      </c>
      <c r="I15" s="77">
        <f t="shared" si="2"/>
        <v>5.1461604154412503E-3</v>
      </c>
      <c r="J15" s="76">
        <f>分析係数表!G18</f>
        <v>0.21554507077228707</v>
      </c>
      <c r="K15" s="78">
        <f t="shared" si="3"/>
        <v>1.1092295109518266E-3</v>
      </c>
      <c r="L15" s="79"/>
      <c r="M15" s="80"/>
      <c r="N15" s="81">
        <f>分析係数表!H18</f>
        <v>4.4309579058998937E-4</v>
      </c>
      <c r="O15" s="82">
        <f t="shared" si="4"/>
        <v>1.252230837519968E-2</v>
      </c>
      <c r="P15" s="76">
        <f>分析係数表!C18</f>
        <v>9.9153926079857513E-2</v>
      </c>
      <c r="Q15" s="82">
        <f t="shared" si="5"/>
        <v>1.2416360389837296E-3</v>
      </c>
      <c r="R15" s="83">
        <v>3.0170594248504893E-3</v>
      </c>
      <c r="S15" s="84">
        <f t="shared" si="6"/>
        <v>8.16321984029174E-3</v>
      </c>
      <c r="T15" s="85">
        <f>分析係数表!F18</f>
        <v>0.45865408492674448</v>
      </c>
      <c r="U15" s="86">
        <f t="shared" si="7"/>
        <v>3.7440941259048533E-3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投入係数表!AC16</f>
        <v>0</v>
      </c>
      <c r="E16" s="77">
        <f t="shared" si="0"/>
        <v>0</v>
      </c>
      <c r="F16" s="76">
        <f>分析係数表!C19</f>
        <v>0.34885493758536357</v>
      </c>
      <c r="G16" s="77">
        <f t="shared" si="1"/>
        <v>0</v>
      </c>
      <c r="H16" s="77">
        <v>1.7900258545576309E-2</v>
      </c>
      <c r="I16" s="77">
        <f t="shared" si="2"/>
        <v>1.7900258545576309E-2</v>
      </c>
      <c r="J16" s="76">
        <f>分析係数表!G19</f>
        <v>5.7666214382632294E-2</v>
      </c>
      <c r="K16" s="78">
        <f t="shared" si="3"/>
        <v>1.0322401467937491E-3</v>
      </c>
      <c r="L16" s="79"/>
      <c r="M16" s="80"/>
      <c r="N16" s="81">
        <f>分析係数表!H19</f>
        <v>-1.1339892271023426E-4</v>
      </c>
      <c r="O16" s="82">
        <f t="shared" si="4"/>
        <v>-3.2047613851221928E-3</v>
      </c>
      <c r="P16" s="76">
        <f>分析係数表!C19</f>
        <v>0.34885493758536357</v>
      </c>
      <c r="Q16" s="82">
        <f t="shared" si="5"/>
        <v>-1.1179968329827858E-3</v>
      </c>
      <c r="R16" s="83">
        <v>7.0420825237580481E-3</v>
      </c>
      <c r="S16" s="84">
        <f t="shared" si="6"/>
        <v>2.4942341069334358E-2</v>
      </c>
      <c r="T16" s="85">
        <f>分析係数表!F19</f>
        <v>0.24001206090758329</v>
      </c>
      <c r="U16" s="86">
        <f t="shared" si="7"/>
        <v>5.986462683910794E-3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投入係数表!AC17</f>
        <v>1.092096497646532E-5</v>
      </c>
      <c r="E17" s="77">
        <f t="shared" si="0"/>
        <v>1.0920964976465319E-3</v>
      </c>
      <c r="F17" s="76">
        <f>分析係数表!C20</f>
        <v>6.1611763739423342E-2</v>
      </c>
      <c r="G17" s="77">
        <f t="shared" si="1"/>
        <v>6.7285991393649822E-5</v>
      </c>
      <c r="H17" s="77">
        <v>1.391147151648488E-3</v>
      </c>
      <c r="I17" s="77">
        <f t="shared" si="2"/>
        <v>1.391147151648488E-3</v>
      </c>
      <c r="J17" s="76">
        <f>分析係数表!G20</f>
        <v>9.9807003032809483E-2</v>
      </c>
      <c r="K17" s="78">
        <f t="shared" si="3"/>
        <v>1.3884622798366491E-4</v>
      </c>
      <c r="L17" s="79"/>
      <c r="M17" s="80"/>
      <c r="N17" s="81">
        <f>分析係数表!H20</f>
        <v>5.5019477314965503E-4</v>
      </c>
      <c r="O17" s="82">
        <f t="shared" si="4"/>
        <v>1.5549027461148416E-2</v>
      </c>
      <c r="P17" s="76">
        <f>分析係数表!C20</f>
        <v>6.1611763739423342E-2</v>
      </c>
      <c r="Q17" s="82">
        <f t="shared" si="5"/>
        <v>9.5800300631408177E-4</v>
      </c>
      <c r="R17" s="83">
        <v>2.6228325533365787E-3</v>
      </c>
      <c r="S17" s="84">
        <f t="shared" si="6"/>
        <v>4.0139797049850668E-3</v>
      </c>
      <c r="T17" s="85">
        <f>分析係数表!F20</f>
        <v>0.22277364212848083</v>
      </c>
      <c r="U17" s="86">
        <f t="shared" si="7"/>
        <v>8.9420887830932833E-4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投入係数表!AC18</f>
        <v>3.0797121233632203E-3</v>
      </c>
      <c r="E18" s="77">
        <f t="shared" si="0"/>
        <v>0.30797121233632202</v>
      </c>
      <c r="F18" s="76">
        <f>分析係数表!C21</f>
        <v>0.26616480709772816</v>
      </c>
      <c r="G18" s="77">
        <f t="shared" si="1"/>
        <v>8.1971098323150623E-2</v>
      </c>
      <c r="H18" s="77">
        <v>9.8881739924488565E-2</v>
      </c>
      <c r="I18" s="77">
        <f t="shared" si="2"/>
        <v>9.8881739924488565E-2</v>
      </c>
      <c r="J18" s="76">
        <f>分析係数表!G21</f>
        <v>0.28515758528748203</v>
      </c>
      <c r="K18" s="78">
        <f t="shared" si="3"/>
        <v>2.8196878185891967E-2</v>
      </c>
      <c r="L18" s="79"/>
      <c r="M18" s="80"/>
      <c r="N18" s="81">
        <f>分析係数表!H21</f>
        <v>9.2609120213357971E-4</v>
      </c>
      <c r="O18" s="82">
        <f t="shared" si="4"/>
        <v>2.6172217978497909E-2</v>
      </c>
      <c r="P18" s="76">
        <f>分析係数表!C21</f>
        <v>0.26616480709772816</v>
      </c>
      <c r="Q18" s="82">
        <f t="shared" si="5"/>
        <v>6.9661233495665886E-3</v>
      </c>
      <c r="R18" s="83">
        <v>1.8949248895566033E-2</v>
      </c>
      <c r="S18" s="84">
        <f t="shared" si="6"/>
        <v>0.11783098882005461</v>
      </c>
      <c r="T18" s="85">
        <f>分析係数表!F21</f>
        <v>0.42568537635878856</v>
      </c>
      <c r="U18" s="86">
        <f t="shared" si="7"/>
        <v>5.0158928822593152E-2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投入係数表!AC19</f>
        <v>0</v>
      </c>
      <c r="E19" s="77">
        <f t="shared" si="0"/>
        <v>0</v>
      </c>
      <c r="F19" s="76">
        <f>分析係数表!C22</f>
        <v>6.8073136427566849E-2</v>
      </c>
      <c r="G19" s="77">
        <f t="shared" si="1"/>
        <v>0</v>
      </c>
      <c r="H19" s="77">
        <v>3.0841437752112044E-3</v>
      </c>
      <c r="I19" s="77">
        <f t="shared" si="2"/>
        <v>3.0841437752112044E-3</v>
      </c>
      <c r="J19" s="76">
        <f>分析係数表!G22</f>
        <v>0.19468102201510526</v>
      </c>
      <c r="K19" s="78">
        <f t="shared" si="3"/>
        <v>6.0042426219964232E-4</v>
      </c>
      <c r="L19" s="79"/>
      <c r="M19" s="80"/>
      <c r="N19" s="81">
        <f>分析係数表!H22</f>
        <v>4.4099581053979989E-5</v>
      </c>
      <c r="O19" s="82">
        <f t="shared" si="4"/>
        <v>1.2462960942141862E-3</v>
      </c>
      <c r="P19" s="76">
        <f>分析係数表!C22</f>
        <v>6.8073136427566849E-2</v>
      </c>
      <c r="Q19" s="82">
        <f t="shared" si="5"/>
        <v>8.4839284050586009E-5</v>
      </c>
      <c r="R19" s="83">
        <v>9.0915313614818203E-4</v>
      </c>
      <c r="S19" s="84">
        <f t="shared" si="6"/>
        <v>3.9932969113593867E-3</v>
      </c>
      <c r="T19" s="85">
        <f>分析係数表!F22</f>
        <v>0.41266270287642615</v>
      </c>
      <c r="U19" s="86">
        <f t="shared" si="7"/>
        <v>1.647884696829649E-3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7.1216919669382065E-4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投入係数表!AC21</f>
        <v>1.1576222875053239E-3</v>
      </c>
      <c r="E21" s="77">
        <f t="shared" si="0"/>
        <v>0.11576222875053238</v>
      </c>
      <c r="F21" s="76">
        <f>分析係数表!C24</f>
        <v>0.19862660944206012</v>
      </c>
      <c r="G21" s="77">
        <f t="shared" si="1"/>
        <v>2.2993458998174419E-2</v>
      </c>
      <c r="H21" s="77">
        <v>2.8372166791054955E-2</v>
      </c>
      <c r="I21" s="77">
        <f t="shared" si="2"/>
        <v>2.8372166791054955E-2</v>
      </c>
      <c r="J21" s="76">
        <f>分析係数表!G24</f>
        <v>0.20794148380355276</v>
      </c>
      <c r="K21" s="78">
        <f t="shared" si="3"/>
        <v>5.8997504612538516E-3</v>
      </c>
      <c r="L21" s="79"/>
      <c r="M21" s="80"/>
      <c r="N21" s="81">
        <f>分析係数表!H24</f>
        <v>3.2549690777937607E-4</v>
      </c>
      <c r="O21" s="82">
        <f t="shared" si="4"/>
        <v>9.1988521239618499E-3</v>
      </c>
      <c r="P21" s="76">
        <f>分析係数表!C24</f>
        <v>0.19862660944206012</v>
      </c>
      <c r="Q21" s="82">
        <f t="shared" si="5"/>
        <v>1.8271368081414355E-3</v>
      </c>
      <c r="R21" s="83">
        <v>7.1244350828473003E-3</v>
      </c>
      <c r="S21" s="84">
        <f t="shared" si="6"/>
        <v>3.5496601873902259E-2</v>
      </c>
      <c r="T21" s="85">
        <f>分析係数表!F24</f>
        <v>0.39132706374085685</v>
      </c>
      <c r="U21" s="86">
        <f t="shared" si="7"/>
        <v>1.3890780984092368E-2</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投入係数表!AC22</f>
        <v>2.184192995293064E-5</v>
      </c>
      <c r="E22" s="77">
        <f t="shared" si="0"/>
        <v>2.1841929952930638E-3</v>
      </c>
      <c r="F22" s="76">
        <f>分析係数表!C25</f>
        <v>0.10815402038505095</v>
      </c>
      <c r="G22" s="77">
        <f t="shared" si="1"/>
        <v>2.3622925373781151E-4</v>
      </c>
      <c r="H22" s="77">
        <v>1.225217456355685E-2</v>
      </c>
      <c r="I22" s="77">
        <f t="shared" si="2"/>
        <v>1.225217456355685E-2</v>
      </c>
      <c r="J22" s="76">
        <f>分析係数表!G25</f>
        <v>0.19693726937269374</v>
      </c>
      <c r="K22" s="78">
        <f t="shared" si="3"/>
        <v>2.4129098024244615E-3</v>
      </c>
      <c r="L22" s="79"/>
      <c r="M22" s="80"/>
      <c r="N22" s="81">
        <f>分析係数表!H25</f>
        <v>5.1029515219605417E-4</v>
      </c>
      <c r="O22" s="82">
        <f t="shared" si="4"/>
        <v>1.4421426233049869E-2</v>
      </c>
      <c r="P22" s="76">
        <f>分析係数表!C25</f>
        <v>0.10815402038505095</v>
      </c>
      <c r="Q22" s="82">
        <f t="shared" si="5"/>
        <v>1.5597352267907841E-3</v>
      </c>
      <c r="R22" s="83">
        <v>1.3192727136898952E-2</v>
      </c>
      <c r="S22" s="84">
        <f t="shared" si="6"/>
        <v>2.5444901700455803E-2</v>
      </c>
      <c r="T22" s="85">
        <f>分析係数表!F25</f>
        <v>0.3500369003690037</v>
      </c>
      <c r="U22" s="86">
        <f t="shared" si="7"/>
        <v>8.9066545214215413E-3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投入係数表!AC23</f>
        <v>2.1841929952930641E-4</v>
      </c>
      <c r="E23" s="77">
        <f t="shared" si="0"/>
        <v>2.184192995293064E-2</v>
      </c>
      <c r="F23" s="76">
        <f>分析係数表!C26</f>
        <v>0.27743634767339775</v>
      </c>
      <c r="G23" s="77">
        <f t="shared" si="1"/>
        <v>6.0597452722792652E-3</v>
      </c>
      <c r="H23" s="77">
        <v>1.7625657191927723E-2</v>
      </c>
      <c r="I23" s="77">
        <f t="shared" si="2"/>
        <v>1.7625657191927723E-2</v>
      </c>
      <c r="J23" s="76">
        <f>分析係数表!G26</f>
        <v>0.19644944793245292</v>
      </c>
      <c r="K23" s="78">
        <f t="shared" si="3"/>
        <v>3.4625506248008695E-3</v>
      </c>
      <c r="L23" s="79"/>
      <c r="M23" s="80"/>
      <c r="N23" s="81">
        <f>分析係数表!H26</f>
        <v>1.0285702285828285E-2</v>
      </c>
      <c r="O23" s="82">
        <f t="shared" si="4"/>
        <v>0.29068372711719448</v>
      </c>
      <c r="P23" s="76">
        <f>分析係数表!C26</f>
        <v>0.27743634767339775</v>
      </c>
      <c r="Q23" s="82">
        <f t="shared" si="5"/>
        <v>8.0646231579485042E-2</v>
      </c>
      <c r="R23" s="83">
        <v>8.8191689466280865E-2</v>
      </c>
      <c r="S23" s="84">
        <f t="shared" si="6"/>
        <v>0.10581734665820859</v>
      </c>
      <c r="T23" s="85">
        <f>分析係数表!F26</f>
        <v>0.33444468499675256</v>
      </c>
      <c r="U23" s="86">
        <f t="shared" si="7"/>
        <v>3.5390049170296742E-2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投入係数表!AC24</f>
        <v>3.0578701934102896E-4</v>
      </c>
      <c r="E24" s="77">
        <f t="shared" si="0"/>
        <v>3.0578701934102896E-2</v>
      </c>
      <c r="F24" s="76">
        <f>分析係数表!C27</f>
        <v>0.68206432556613061</v>
      </c>
      <c r="G24" s="77">
        <f t="shared" si="1"/>
        <v>2.0856641711371623E-2</v>
      </c>
      <c r="H24" s="77">
        <v>2.611148703934307E-2</v>
      </c>
      <c r="I24" s="77">
        <f t="shared" si="2"/>
        <v>2.611148703934307E-2</v>
      </c>
      <c r="J24" s="76">
        <f>分析係数表!G27</f>
        <v>0.17097786061735692</v>
      </c>
      <c r="K24" s="78">
        <f t="shared" si="3"/>
        <v>4.4644861915247216E-3</v>
      </c>
      <c r="L24" s="79"/>
      <c r="M24" s="80"/>
      <c r="N24" s="81">
        <f>分析係数表!H27</f>
        <v>1.1068994844548976E-2</v>
      </c>
      <c r="O24" s="82">
        <f t="shared" si="4"/>
        <v>0.31282031964776069</v>
      </c>
      <c r="P24" s="76">
        <f>分析係数表!C27</f>
        <v>0.68206432556613061</v>
      </c>
      <c r="Q24" s="82">
        <f t="shared" si="5"/>
        <v>0.2133635803439313</v>
      </c>
      <c r="R24" s="83">
        <v>0.21980938321358487</v>
      </c>
      <c r="S24" s="84">
        <f t="shared" si="6"/>
        <v>0.24592087025292794</v>
      </c>
      <c r="T24" s="85">
        <f>分析係数表!F27</f>
        <v>0.32177115061144701</v>
      </c>
      <c r="U24" s="86">
        <f t="shared" si="7"/>
        <v>7.9130241380652999E-2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投入係数表!AC25</f>
        <v>0</v>
      </c>
      <c r="E25" s="77">
        <f t="shared" si="0"/>
        <v>0</v>
      </c>
      <c r="F25" s="76">
        <f>分析係数表!C28</f>
        <v>0.14118101348541556</v>
      </c>
      <c r="G25" s="77">
        <f t="shared" si="1"/>
        <v>0</v>
      </c>
      <c r="H25" s="77">
        <v>2.4828650184707125E-2</v>
      </c>
      <c r="I25" s="77">
        <f t="shared" si="2"/>
        <v>2.4828650184707125E-2</v>
      </c>
      <c r="J25" s="76">
        <f>分析係数表!G28</f>
        <v>0.12484707609493516</v>
      </c>
      <c r="K25" s="78">
        <f t="shared" si="3"/>
        <v>3.0997843789446564E-3</v>
      </c>
      <c r="L25" s="79"/>
      <c r="M25" s="80"/>
      <c r="N25" s="81">
        <f>分析係数表!H28</f>
        <v>2.043280588834406E-2</v>
      </c>
      <c r="O25" s="82">
        <f t="shared" si="4"/>
        <v>0.57745052365257288</v>
      </c>
      <c r="P25" s="76">
        <f>分析係数表!C28</f>
        <v>0.14118101348541556</v>
      </c>
      <c r="Q25" s="82">
        <f t="shared" si="5"/>
        <v>8.1525050166954174E-2</v>
      </c>
      <c r="R25" s="83">
        <v>9.3653161476383293E-2</v>
      </c>
      <c r="S25" s="84">
        <f t="shared" si="6"/>
        <v>0.11848181166109042</v>
      </c>
      <c r="T25" s="85">
        <f>分析係数表!F28</f>
        <v>0.21311475409836064</v>
      </c>
      <c r="U25" s="86">
        <f t="shared" si="7"/>
        <v>2.5250222157281565E-2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投入係数表!AC26</f>
        <v>6.3669225812792822E-3</v>
      </c>
      <c r="E26" s="77">
        <f t="shared" si="0"/>
        <v>0.63669225812792818</v>
      </c>
      <c r="F26" s="76">
        <f>分析係数表!C29</f>
        <v>0.16227976317854342</v>
      </c>
      <c r="G26" s="77">
        <f t="shared" si="1"/>
        <v>0.10332226886661222</v>
      </c>
      <c r="H26" s="77">
        <v>0.11566494118490322</v>
      </c>
      <c r="I26" s="77">
        <f t="shared" si="2"/>
        <v>0.11566494118490322</v>
      </c>
      <c r="J26" s="76">
        <f>分析係数表!G29</f>
        <v>0.26081698468153725</v>
      </c>
      <c r="K26" s="78">
        <f t="shared" si="3"/>
        <v>3.016738119321381E-2</v>
      </c>
      <c r="L26" s="79"/>
      <c r="M26" s="80"/>
      <c r="N26" s="81">
        <f>分析係数表!H29</f>
        <v>1.0220602904272409E-2</v>
      </c>
      <c r="O26" s="82">
        <f t="shared" si="4"/>
        <v>0.28884395669240209</v>
      </c>
      <c r="P26" s="76">
        <f>分析係数表!C29</f>
        <v>0.16227976317854342</v>
      </c>
      <c r="Q26" s="82">
        <f t="shared" si="5"/>
        <v>4.6873528887596466E-2</v>
      </c>
      <c r="R26" s="83">
        <v>6.1845123853150774E-2</v>
      </c>
      <c r="S26" s="84">
        <f t="shared" si="6"/>
        <v>0.177510065038054</v>
      </c>
      <c r="T26" s="85">
        <f>分析係数表!F29</f>
        <v>0.4334856221445848</v>
      </c>
      <c r="U26" s="86">
        <f t="shared" si="7"/>
        <v>7.6948060979946553E-2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投入係数表!AC27</f>
        <v>3.0797121233632203E-3</v>
      </c>
      <c r="E27" s="77">
        <f t="shared" si="0"/>
        <v>0.30797121233632202</v>
      </c>
      <c r="F27" s="76">
        <f>分析係数表!C30</f>
        <v>1</v>
      </c>
      <c r="G27" s="77">
        <f t="shared" si="1"/>
        <v>0.30797121233632202</v>
      </c>
      <c r="H27" s="77">
        <v>0.35210415796118122</v>
      </c>
      <c r="I27" s="77">
        <f t="shared" si="2"/>
        <v>0.35210415796118122</v>
      </c>
      <c r="J27" s="76">
        <f>分析係数表!G30</f>
        <v>0.34448439248553536</v>
      </c>
      <c r="K27" s="78">
        <f t="shared" si="3"/>
        <v>0.12129438694688849</v>
      </c>
      <c r="L27" s="79"/>
      <c r="M27" s="80"/>
      <c r="N27" s="81">
        <f>分析係数表!H30</f>
        <v>0</v>
      </c>
      <c r="O27" s="82">
        <f t="shared" si="4"/>
        <v>0</v>
      </c>
      <c r="P27" s="76">
        <f>分析係数表!C30</f>
        <v>1</v>
      </c>
      <c r="Q27" s="82">
        <f t="shared" si="5"/>
        <v>0</v>
      </c>
      <c r="R27" s="83">
        <v>7.5828793392908919E-2</v>
      </c>
      <c r="S27" s="84">
        <f t="shared" si="6"/>
        <v>0.42793295135409015</v>
      </c>
      <c r="T27" s="85">
        <f>分析係数表!F30</f>
        <v>0.44001047643991525</v>
      </c>
      <c r="U27" s="86">
        <f t="shared" si="7"/>
        <v>0.18829498180965229</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投入係数表!AC28</f>
        <v>2.3578363384188627E-2</v>
      </c>
      <c r="E28" s="77">
        <f t="shared" si="0"/>
        <v>2.3578363384188625</v>
      </c>
      <c r="F28" s="76">
        <f>分析係数表!C31</f>
        <v>6.2020555045463999E-2</v>
      </c>
      <c r="G28" s="77">
        <f t="shared" si="1"/>
        <v>0.14623431841510234</v>
      </c>
      <c r="H28" s="77">
        <v>0.15303951842979729</v>
      </c>
      <c r="I28" s="77">
        <f t="shared" si="2"/>
        <v>0.15303951842979729</v>
      </c>
      <c r="J28" s="76">
        <f>分析係数表!G31</f>
        <v>7.0817490494296573E-2</v>
      </c>
      <c r="K28" s="78">
        <f t="shared" si="3"/>
        <v>1.0837874641653896E-2</v>
      </c>
      <c r="L28" s="79"/>
      <c r="M28" s="80"/>
      <c r="N28" s="81">
        <f>分析係数表!H31</f>
        <v>2.2278688352460652E-2</v>
      </c>
      <c r="O28" s="82">
        <f t="shared" si="4"/>
        <v>0.62961691731039526</v>
      </c>
      <c r="P28" s="76">
        <f>分析係数表!C31</f>
        <v>6.2020555045463999E-2</v>
      </c>
      <c r="Q28" s="82">
        <f t="shared" si="5"/>
        <v>3.9049190677604727E-2</v>
      </c>
      <c r="R28" s="83">
        <v>5.2508229698158111E-2</v>
      </c>
      <c r="S28" s="84">
        <f t="shared" si="6"/>
        <v>0.2055477481279554</v>
      </c>
      <c r="T28" s="85">
        <f>分析係数表!F31</f>
        <v>0.3450570342205323</v>
      </c>
      <c r="U28" s="86">
        <f t="shared" si="7"/>
        <v>7.0925696359741261E-2</v>
      </c>
      <c r="V28" s="87">
        <f>分析係数表!D31</f>
        <v>0</v>
      </c>
      <c r="W28" s="88">
        <f t="shared" si="8"/>
        <v>0</v>
      </c>
      <c r="X28" s="76">
        <f>分析係数表!E31</f>
        <v>0</v>
      </c>
      <c r="Y28" s="89">
        <f t="shared" si="9"/>
        <v>0</v>
      </c>
    </row>
    <row r="29" spans="1:25" x14ac:dyDescent="0.2">
      <c r="A29" s="6" t="s">
        <v>17</v>
      </c>
      <c r="B29" s="5" t="s">
        <v>273</v>
      </c>
      <c r="C29" s="90"/>
      <c r="D29" s="76">
        <f>投入係数表!AC29</f>
        <v>2.3370865049635787E-3</v>
      </c>
      <c r="E29" s="77">
        <f t="shared" si="0"/>
        <v>0.23370865049635786</v>
      </c>
      <c r="F29" s="76">
        <f>分析係数表!C32</f>
        <v>0.51031613976705492</v>
      </c>
      <c r="G29" s="77">
        <f t="shared" si="1"/>
        <v>0.11926529635146915</v>
      </c>
      <c r="H29" s="77">
        <v>0.13075139969764821</v>
      </c>
      <c r="I29" s="77">
        <f t="shared" si="2"/>
        <v>0.13075139969764821</v>
      </c>
      <c r="J29" s="76">
        <f>分析係数表!G32</f>
        <v>0.13989637305699482</v>
      </c>
      <c r="K29" s="78">
        <f t="shared" si="3"/>
        <v>1.8291646589826432E-2</v>
      </c>
      <c r="L29" s="79"/>
      <c r="M29" s="80"/>
      <c r="N29" s="81">
        <f>分析係数表!H32</f>
        <v>6.3083400707693279E-3</v>
      </c>
      <c r="O29" s="82">
        <f t="shared" si="4"/>
        <v>0.17827968890568643</v>
      </c>
      <c r="P29" s="76">
        <f>分析係数表!C32</f>
        <v>0.51031613976705492</v>
      </c>
      <c r="Q29" s="82">
        <f t="shared" si="5"/>
        <v>9.0979002641221343E-2</v>
      </c>
      <c r="R29" s="83">
        <v>0.11845113323283643</v>
      </c>
      <c r="S29" s="84">
        <f t="shared" si="6"/>
        <v>0.24920253293048464</v>
      </c>
      <c r="T29" s="85">
        <f>分析係数表!F32</f>
        <v>0.48186528497409326</v>
      </c>
      <c r="U29" s="86">
        <f t="shared" si="7"/>
        <v>0.12008204954681384</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投入係数表!AC30</f>
        <v>1.3760415870346305E-3</v>
      </c>
      <c r="E30" s="77">
        <f t="shared" si="0"/>
        <v>0.13760415870346304</v>
      </c>
      <c r="F30" s="76">
        <f>分析係数表!C33</f>
        <v>0.64380825565912114</v>
      </c>
      <c r="G30" s="77">
        <f t="shared" si="1"/>
        <v>8.8590693386317421E-2</v>
      </c>
      <c r="H30" s="77">
        <v>9.926295817285001E-2</v>
      </c>
      <c r="I30" s="77">
        <f t="shared" si="2"/>
        <v>9.926295817285001E-2</v>
      </c>
      <c r="J30" s="76">
        <f>分析係数表!G33</f>
        <v>0.50735483870967746</v>
      </c>
      <c r="K30" s="78">
        <f t="shared" si="3"/>
        <v>5.0361542133631775E-2</v>
      </c>
      <c r="L30" s="79"/>
      <c r="M30" s="80"/>
      <c r="N30" s="81">
        <f>分析係数表!H33</f>
        <v>9.5549092283623302E-4</v>
      </c>
      <c r="O30" s="82">
        <f t="shared" si="4"/>
        <v>2.7003082041307365E-2</v>
      </c>
      <c r="P30" s="76">
        <f>分析係数表!C33</f>
        <v>0.64380825565912114</v>
      </c>
      <c r="Q30" s="82">
        <f t="shared" si="5"/>
        <v>1.7384807146434235E-2</v>
      </c>
      <c r="R30" s="83">
        <v>5.3195023526727815E-2</v>
      </c>
      <c r="S30" s="84">
        <f t="shared" si="6"/>
        <v>0.15245798169957783</v>
      </c>
      <c r="T30" s="85">
        <f>分析係数表!F33</f>
        <v>0.64387096774193553</v>
      </c>
      <c r="U30" s="86">
        <f t="shared" si="7"/>
        <v>9.8163268216889477E-2</v>
      </c>
      <c r="V30" s="87">
        <f>分析係数表!D33</f>
        <v>5.1354838709677421E-2</v>
      </c>
      <c r="W30" s="88">
        <f t="shared" si="8"/>
        <v>0</v>
      </c>
      <c r="X30" s="76">
        <f>分析係数表!E33</f>
        <v>4.9548387096774192E-2</v>
      </c>
      <c r="Y30" s="89">
        <f t="shared" si="9"/>
        <v>0</v>
      </c>
    </row>
    <row r="31" spans="1:25" x14ac:dyDescent="0.2">
      <c r="A31" s="6" t="s">
        <v>19</v>
      </c>
      <c r="B31" s="5" t="s">
        <v>275</v>
      </c>
      <c r="C31" s="75">
        <f>最終需要_まとめ!C32</f>
        <v>100</v>
      </c>
      <c r="D31" s="76">
        <f>投入係数表!AC31</f>
        <v>1.1423329365382725E-2</v>
      </c>
      <c r="E31" s="77">
        <f t="shared" si="0"/>
        <v>1.1423329365382726</v>
      </c>
      <c r="F31" s="76">
        <f>分析係数表!C34</f>
        <v>0.4497281074016104</v>
      </c>
      <c r="G31" s="77">
        <f t="shared" si="1"/>
        <v>0.51373922957188123</v>
      </c>
      <c r="H31" s="77">
        <v>0.63115727726302873</v>
      </c>
      <c r="I31" s="77">
        <f t="shared" si="2"/>
        <v>100.63115727726303</v>
      </c>
      <c r="J31" s="76">
        <f>分析係数表!G34</f>
        <v>0.42484737951445389</v>
      </c>
      <c r="K31" s="78">
        <f t="shared" si="3"/>
        <v>42.752883466752067</v>
      </c>
      <c r="L31" s="79"/>
      <c r="M31" s="80"/>
      <c r="N31" s="81">
        <f>分析係数表!H34</f>
        <v>0.15783450057224457</v>
      </c>
      <c r="O31" s="82">
        <f t="shared" si="4"/>
        <v>4.4605530686256305</v>
      </c>
      <c r="P31" s="76">
        <f>分析係数表!C34</f>
        <v>0.4497281074016104</v>
      </c>
      <c r="Q31" s="82">
        <f t="shared" si="5"/>
        <v>2.0060360895174503</v>
      </c>
      <c r="R31" s="83">
        <v>2.1932374584405898</v>
      </c>
      <c r="S31" s="84">
        <f t="shared" si="6"/>
        <v>102.82439473570362</v>
      </c>
      <c r="T31" s="85">
        <f>分析係数表!F34</f>
        <v>0.69859228761453362</v>
      </c>
      <c r="U31" s="86">
        <f t="shared" si="7"/>
        <v>71.832329140995</v>
      </c>
      <c r="V31" s="87">
        <f>分析係数表!D34</f>
        <v>0.16058186901394608</v>
      </c>
      <c r="W31" s="88">
        <f t="shared" si="8"/>
        <v>17</v>
      </c>
      <c r="X31" s="76">
        <f>分析係数表!E34</f>
        <v>0.11554380945100309</v>
      </c>
      <c r="Y31" s="89">
        <f t="shared" si="9"/>
        <v>12</v>
      </c>
    </row>
    <row r="32" spans="1:25" x14ac:dyDescent="0.2">
      <c r="A32" s="6" t="s">
        <v>20</v>
      </c>
      <c r="B32" s="5" t="s">
        <v>37</v>
      </c>
      <c r="C32" s="90"/>
      <c r="D32" s="76">
        <f>投入係数表!AC32</f>
        <v>1.7648279401967958E-2</v>
      </c>
      <c r="E32" s="77">
        <f t="shared" si="0"/>
        <v>1.7648279401967959</v>
      </c>
      <c r="F32" s="76">
        <f>分析係数表!C35</f>
        <v>0.49909685188370889</v>
      </c>
      <c r="G32" s="77">
        <f t="shared" si="1"/>
        <v>0.88082006906863131</v>
      </c>
      <c r="H32" s="77">
        <v>1.0432487785468814</v>
      </c>
      <c r="I32" s="77">
        <f t="shared" si="2"/>
        <v>1.0432487785468814</v>
      </c>
      <c r="J32" s="76">
        <f>分析係数表!G35</f>
        <v>0.31379756038452217</v>
      </c>
      <c r="K32" s="78">
        <f t="shared" si="3"/>
        <v>0.32736892158214398</v>
      </c>
      <c r="L32" s="79"/>
      <c r="M32" s="80"/>
      <c r="N32" s="81">
        <f>分析係数表!H35</f>
        <v>5.9221537395394742E-2</v>
      </c>
      <c r="O32" s="82">
        <f t="shared" si="4"/>
        <v>1.6736569596635362</v>
      </c>
      <c r="P32" s="76">
        <f>分析係数表!C35</f>
        <v>0.49909685188370889</v>
      </c>
      <c r="Q32" s="82">
        <f t="shared" si="5"/>
        <v>0.83531691970133048</v>
      </c>
      <c r="R32" s="83">
        <v>1.1008185392353245</v>
      </c>
      <c r="S32" s="84">
        <f t="shared" si="6"/>
        <v>2.1440673177822056</v>
      </c>
      <c r="T32" s="85">
        <f>分析係数表!F35</f>
        <v>0.64201470231844249</v>
      </c>
      <c r="U32" s="86">
        <f t="shared" si="7"/>
        <v>1.3765227407766443</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投入係数表!AC33</f>
        <v>2.728057051121037E-2</v>
      </c>
      <c r="E33" s="77">
        <f t="shared" si="0"/>
        <v>2.7280570511210369</v>
      </c>
      <c r="F33" s="76">
        <f>分析係数表!C36</f>
        <v>0.87819146249052793</v>
      </c>
      <c r="G33" s="77">
        <f t="shared" si="1"/>
        <v>2.3957564114815804</v>
      </c>
      <c r="H33" s="77">
        <v>2.5167576326605126</v>
      </c>
      <c r="I33" s="77">
        <f t="shared" si="2"/>
        <v>2.5167576326605126</v>
      </c>
      <c r="J33" s="76">
        <f>分析係数表!G36</f>
        <v>4.4874661895938493E-2</v>
      </c>
      <c r="K33" s="78">
        <f t="shared" si="3"/>
        <v>0.11293864783966306</v>
      </c>
      <c r="L33" s="79"/>
      <c r="M33" s="80"/>
      <c r="N33" s="81">
        <f>分析係数表!H36</f>
        <v>0.18774661640714413</v>
      </c>
      <c r="O33" s="82">
        <f t="shared" si="4"/>
        <v>5.3058979051011947</v>
      </c>
      <c r="P33" s="76">
        <f>分析係数表!C36</f>
        <v>0.87819146249052793</v>
      </c>
      <c r="Q33" s="82">
        <f t="shared" si="5"/>
        <v>4.6595942411062463</v>
      </c>
      <c r="R33" s="83">
        <v>4.8840057802786454</v>
      </c>
      <c r="S33" s="84">
        <f t="shared" si="6"/>
        <v>7.400763412939158</v>
      </c>
      <c r="T33" s="85">
        <f>分析係数表!F36</f>
        <v>0.85371541754520475</v>
      </c>
      <c r="U33" s="86">
        <f t="shared" si="7"/>
        <v>6.3181458272306275</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投入係数表!AC34</f>
        <v>2.0957331789836948E-2</v>
      </c>
      <c r="E34" s="77">
        <f t="shared" si="0"/>
        <v>2.095733178983695</v>
      </c>
      <c r="F34" s="76">
        <f>分析係数表!C37</f>
        <v>0.51844868831853386</v>
      </c>
      <c r="G34" s="77">
        <f t="shared" si="1"/>
        <v>1.0865301177097277</v>
      </c>
      <c r="H34" s="77">
        <v>1.2228575711191003</v>
      </c>
      <c r="I34" s="77">
        <f t="shared" si="2"/>
        <v>1.2228575711191003</v>
      </c>
      <c r="J34" s="76">
        <f>分析係数表!G37</f>
        <v>0.40787398349003462</v>
      </c>
      <c r="K34" s="78">
        <f t="shared" si="3"/>
        <v>0.49877178877329575</v>
      </c>
      <c r="L34" s="79"/>
      <c r="M34" s="80"/>
      <c r="N34" s="81">
        <f>分析係数表!H37</f>
        <v>4.7856445363769047E-2</v>
      </c>
      <c r="O34" s="82">
        <f t="shared" si="4"/>
        <v>1.3524686519546232</v>
      </c>
      <c r="P34" s="76">
        <f>分析係数表!C37</f>
        <v>0.51844868831853386</v>
      </c>
      <c r="Q34" s="82">
        <f t="shared" si="5"/>
        <v>0.70118559859781004</v>
      </c>
      <c r="R34" s="83">
        <v>0.84686587203623709</v>
      </c>
      <c r="S34" s="84">
        <f t="shared" si="6"/>
        <v>2.0697234431553375</v>
      </c>
      <c r="T34" s="85">
        <f>分析係数表!F37</f>
        <v>0.62993916303078723</v>
      </c>
      <c r="U34" s="86">
        <f t="shared" si="7"/>
        <v>1.3037998534864725</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投入係数表!AC35</f>
        <v>3.857284829687551E-2</v>
      </c>
      <c r="E35" s="77">
        <f t="shared" si="0"/>
        <v>3.857284829687551</v>
      </c>
      <c r="F35" s="76">
        <f>分析係数表!C38</f>
        <v>4.0466683025854988E-2</v>
      </c>
      <c r="G35" s="77">
        <f t="shared" si="1"/>
        <v>0.15609152254340516</v>
      </c>
      <c r="H35" s="77">
        <v>0.16583790030916279</v>
      </c>
      <c r="I35" s="77">
        <f t="shared" si="2"/>
        <v>0.16583790030916279</v>
      </c>
      <c r="J35" s="76">
        <f>分析係数表!G38</f>
        <v>0.23169218038891187</v>
      </c>
      <c r="K35" s="78">
        <f t="shared" si="3"/>
        <v>3.8423344713748926E-2</v>
      </c>
      <c r="L35" s="79"/>
      <c r="M35" s="80"/>
      <c r="N35" s="81">
        <f>分析係数表!H38</f>
        <v>4.3698484864393788E-2</v>
      </c>
      <c r="O35" s="82">
        <f t="shared" si="4"/>
        <v>1.2349607345001428</v>
      </c>
      <c r="P35" s="76">
        <f>分析係数表!C38</f>
        <v>4.0466683025854988E-2</v>
      </c>
      <c r="Q35" s="82">
        <f t="shared" si="5"/>
        <v>4.9974764592394333E-2</v>
      </c>
      <c r="R35" s="83">
        <v>6.2107479714438737E-2</v>
      </c>
      <c r="S35" s="84">
        <f t="shared" si="6"/>
        <v>0.22794538002360154</v>
      </c>
      <c r="T35" s="85">
        <f>分析係数表!F38</f>
        <v>0.47745138601572196</v>
      </c>
      <c r="U35" s="86">
        <f t="shared" si="7"/>
        <v>0.10883283762814902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投入係数表!AC36</f>
        <v>0</v>
      </c>
      <c r="E36" s="77">
        <f t="shared" si="0"/>
        <v>0</v>
      </c>
      <c r="F36" s="76">
        <f>分析係数表!C39</f>
        <v>1</v>
      </c>
      <c r="G36" s="77">
        <f t="shared" si="1"/>
        <v>0</v>
      </c>
      <c r="H36" s="77">
        <v>3.660801186189297E-2</v>
      </c>
      <c r="I36" s="77">
        <f t="shared" si="2"/>
        <v>3.660801186189297E-2</v>
      </c>
      <c r="J36" s="76">
        <f>分析係数表!G39</f>
        <v>0.35155763393872286</v>
      </c>
      <c r="K36" s="78">
        <f t="shared" si="3"/>
        <v>1.2869826033367792E-2</v>
      </c>
      <c r="L36" s="79"/>
      <c r="M36" s="80"/>
      <c r="N36" s="81">
        <f>分析係数表!H39</f>
        <v>3.8093638110437951E-3</v>
      </c>
      <c r="O36" s="82">
        <f t="shared" si="4"/>
        <v>0.10765624356688255</v>
      </c>
      <c r="P36" s="76">
        <f>分析係数表!C39</f>
        <v>1</v>
      </c>
      <c r="Q36" s="82">
        <f t="shared" si="5"/>
        <v>0.10765624356688255</v>
      </c>
      <c r="R36" s="83">
        <v>0.13425129232535454</v>
      </c>
      <c r="S36" s="84">
        <f t="shared" si="6"/>
        <v>0.17085930418724751</v>
      </c>
      <c r="T36" s="85">
        <f>分析係数表!F39</f>
        <v>0.70231445322154884</v>
      </c>
      <c r="U36" s="86">
        <f t="shared" si="7"/>
        <v>0.11999695879808103</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投入係数表!AC37</f>
        <v>3.2762894929395959E-5</v>
      </c>
      <c r="E37" s="77">
        <f t="shared" si="0"/>
        <v>3.2762894929395958E-3</v>
      </c>
      <c r="F37" s="76">
        <f>分析係数表!C40</f>
        <v>0.93645125291670894</v>
      </c>
      <c r="G37" s="77">
        <f t="shared" si="1"/>
        <v>3.0680854005811333E-3</v>
      </c>
      <c r="H37" s="77">
        <v>4.8741575252266144E-3</v>
      </c>
      <c r="I37" s="77">
        <f t="shared" si="2"/>
        <v>4.8741575252266144E-3</v>
      </c>
      <c r="J37" s="76">
        <f>分析係数表!G40</f>
        <v>0.5322000781555295</v>
      </c>
      <c r="K37" s="78">
        <f t="shared" si="3"/>
        <v>2.5940270158679663E-3</v>
      </c>
      <c r="L37" s="79"/>
      <c r="M37" s="80"/>
      <c r="N37" s="81">
        <f>分析係数表!H40</f>
        <v>3.4185575237035248E-2</v>
      </c>
      <c r="O37" s="82">
        <f t="shared" si="4"/>
        <v>0.9661168627482255</v>
      </c>
      <c r="P37" s="76">
        <f>分析係数表!C40</f>
        <v>0.93645125291670894</v>
      </c>
      <c r="Q37" s="82">
        <f t="shared" si="5"/>
        <v>0.90472134658453585</v>
      </c>
      <c r="R37" s="83">
        <v>0.90625847137651183</v>
      </c>
      <c r="S37" s="84">
        <f t="shared" si="6"/>
        <v>0.91113262890173841</v>
      </c>
      <c r="T37" s="85">
        <f>分析係数表!F40</f>
        <v>0.72698319656115673</v>
      </c>
      <c r="U37" s="86">
        <f t="shared" si="7"/>
        <v>0.66237811105015598</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投入係数表!AC38</f>
        <v>2.184192995293064E-5</v>
      </c>
      <c r="E38" s="77">
        <f t="shared" si="0"/>
        <v>2.1841929952930638E-3</v>
      </c>
      <c r="F38" s="76">
        <f>分析係数表!C41</f>
        <v>0.75829086289227354</v>
      </c>
      <c r="G38" s="77">
        <f t="shared" si="1"/>
        <v>1.656253591124037E-3</v>
      </c>
      <c r="H38" s="77">
        <v>4.2147742035385837E-3</v>
      </c>
      <c r="I38" s="77">
        <f t="shared" si="2"/>
        <v>4.2147742035385837E-3</v>
      </c>
      <c r="J38" s="76">
        <f>分析係数表!G41</f>
        <v>0.44682169065091015</v>
      </c>
      <c r="K38" s="78">
        <f t="shared" si="3"/>
        <v>1.8832525353369533E-3</v>
      </c>
      <c r="L38" s="79"/>
      <c r="M38" s="80"/>
      <c r="N38" s="81">
        <f>分析係数表!H41</f>
        <v>5.4536481903421918E-2</v>
      </c>
      <c r="O38" s="82">
        <f t="shared" si="4"/>
        <v>1.5412528365115434</v>
      </c>
      <c r="P38" s="76">
        <f>分析係数表!C41</f>
        <v>0.75829086289227354</v>
      </c>
      <c r="Q38" s="82">
        <f t="shared" si="5"/>
        <v>1.1687179433335024</v>
      </c>
      <c r="R38" s="83">
        <v>1.1891191929385192</v>
      </c>
      <c r="S38" s="84">
        <f t="shared" si="6"/>
        <v>1.1933339671420577</v>
      </c>
      <c r="T38" s="85">
        <f>分析係数表!F41</f>
        <v>0.55047809650878365</v>
      </c>
      <c r="U38" s="86">
        <f t="shared" si="7"/>
        <v>0.6569042107316353</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投入係数表!AC39</f>
        <v>3.1670798431749427E-4</v>
      </c>
      <c r="E39" s="77">
        <f>$C$31*D39</f>
        <v>3.1670798431749428E-2</v>
      </c>
      <c r="F39" s="76">
        <f>分析係数表!C42</f>
        <v>0.17334729285073291</v>
      </c>
      <c r="G39" s="77">
        <f>E39*F39</f>
        <v>5.490047170565001E-3</v>
      </c>
      <c r="H39" s="77">
        <v>7.8747410790658782E-3</v>
      </c>
      <c r="I39" s="77">
        <f>C39+H39</f>
        <v>7.8747410790658782E-3</v>
      </c>
      <c r="J39" s="76">
        <f>分析係数表!G42</f>
        <v>0.48544520547945208</v>
      </c>
      <c r="K39" s="78">
        <f>I39*J39</f>
        <v>3.8227553012246175E-3</v>
      </c>
      <c r="L39" s="79"/>
      <c r="M39" s="80"/>
      <c r="N39" s="81">
        <f>分析係数表!H42</f>
        <v>1.188798706412289E-2</v>
      </c>
      <c r="O39" s="82">
        <f t="shared" si="4"/>
        <v>0.33596581854030988</v>
      </c>
      <c r="P39" s="76">
        <f>分析係数表!C42</f>
        <v>0.17334729285073291</v>
      </c>
      <c r="Q39" s="82">
        <f>O39*P39</f>
        <v>5.8238765134343291E-2</v>
      </c>
      <c r="R39" s="83">
        <v>6.120036891605591E-2</v>
      </c>
      <c r="S39" s="84">
        <f>I39+R39</f>
        <v>6.9075109995121786E-2</v>
      </c>
      <c r="T39" s="85">
        <f>分析係数表!F42</f>
        <v>0.55565068493150682</v>
      </c>
      <c r="U39" s="86">
        <f>S39*T39</f>
        <v>3.8381632180508593E-2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投入係数表!AC40</f>
        <v>8.6122729804405523E-2</v>
      </c>
      <c r="E40" s="77">
        <f>$C$31*D40</f>
        <v>8.6122729804405527</v>
      </c>
      <c r="F40" s="76">
        <f>分析係数表!C43</f>
        <v>0.30653454239506406</v>
      </c>
      <c r="G40" s="77">
        <f>E40*F40</f>
        <v>2.6399591570407193</v>
      </c>
      <c r="H40" s="77">
        <v>2.898368647279205</v>
      </c>
      <c r="I40" s="77">
        <f>C40+H40</f>
        <v>2.898368647279205</v>
      </c>
      <c r="J40" s="76">
        <f>分析係数表!G43</f>
        <v>0.32328917028178372</v>
      </c>
      <c r="K40" s="78">
        <f>I40*J40</f>
        <v>0.93701119514963005</v>
      </c>
      <c r="L40" s="79"/>
      <c r="M40" s="80"/>
      <c r="N40" s="81">
        <f>分析係数表!H43</f>
        <v>3.3255284074801286E-2</v>
      </c>
      <c r="O40" s="82">
        <f t="shared" si="4"/>
        <v>0.9398259499036119</v>
      </c>
      <c r="P40" s="76">
        <f>分析係数表!C43</f>
        <v>0.30653454239506406</v>
      </c>
      <c r="Q40" s="82">
        <f>O40*P40</f>
        <v>0.28808911748471006</v>
      </c>
      <c r="R40" s="83">
        <v>0.54412486395006077</v>
      </c>
      <c r="S40" s="84">
        <f>I40+R40</f>
        <v>3.4424935112292658</v>
      </c>
      <c r="T40" s="85">
        <f>分析係数表!F43</f>
        <v>0.5899871028256537</v>
      </c>
      <c r="U40" s="86">
        <f>S40*T40</f>
        <v>2.0310267731862663</v>
      </c>
      <c r="V40" s="87">
        <f>分析係数表!D43</f>
        <v>0.19341853284871224</v>
      </c>
      <c r="W40" s="88">
        <f>ROUND(S40*V40,0)</f>
        <v>1</v>
      </c>
      <c r="X40" s="76">
        <f>分析係数表!E43</f>
        <v>0.14812209325047876</v>
      </c>
      <c r="Y40" s="89">
        <f>ROUND(S40*X40,0)</f>
        <v>1</v>
      </c>
    </row>
    <row r="41" spans="1:25" x14ac:dyDescent="0.2">
      <c r="A41" s="6" t="s">
        <v>341</v>
      </c>
      <c r="B41" s="5" t="s">
        <v>42</v>
      </c>
      <c r="C41" s="90"/>
      <c r="D41" s="76">
        <f>投入係数表!AC41</f>
        <v>8.7367719811722565E-4</v>
      </c>
      <c r="E41" s="77">
        <f>$C$31*D41</f>
        <v>8.7367719811722561E-2</v>
      </c>
      <c r="F41" s="76">
        <f>分析係数表!C44</f>
        <v>0.56999532308435041</v>
      </c>
      <c r="G41" s="77">
        <f>E41*F41</f>
        <v>4.9799191681225805E-2</v>
      </c>
      <c r="H41" s="77">
        <v>5.5233965626091758E-2</v>
      </c>
      <c r="I41" s="77">
        <f>C41+H41</f>
        <v>5.5233965626091758E-2</v>
      </c>
      <c r="J41" s="76">
        <f>分析係数表!G44</f>
        <v>0.26801390783179974</v>
      </c>
      <c r="K41" s="78">
        <f>I41*J41</f>
        <v>1.480347097249615E-2</v>
      </c>
      <c r="L41" s="79"/>
      <c r="M41" s="80"/>
      <c r="N41" s="81">
        <f>分析係数表!H44</f>
        <v>0.11320362456556662</v>
      </c>
      <c r="O41" s="82">
        <f t="shared" si="4"/>
        <v>3.1992420738478158</v>
      </c>
      <c r="P41" s="76">
        <f>分析係数表!C44</f>
        <v>0.56999532308435041</v>
      </c>
      <c r="Q41" s="82">
        <f>O41*P41</f>
        <v>1.823553019507933</v>
      </c>
      <c r="R41" s="83">
        <v>1.8537909666541972</v>
      </c>
      <c r="S41" s="84">
        <f>I41+R41</f>
        <v>1.909024932280289</v>
      </c>
      <c r="T41" s="85">
        <f>分析係数表!F44</f>
        <v>0.48400791440152141</v>
      </c>
      <c r="U41" s="86">
        <f>S41*T41</f>
        <v>0.92398317601348834</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投入係数表!AC42</f>
        <v>3.3745781777277839E-3</v>
      </c>
      <c r="E42" s="77">
        <f>$C$31*D42</f>
        <v>0.33745781777277839</v>
      </c>
      <c r="F42" s="76">
        <f>分析係数表!C45</f>
        <v>1</v>
      </c>
      <c r="G42" s="77">
        <f>E42*F42</f>
        <v>0.33745781777277839</v>
      </c>
      <c r="H42" s="77">
        <v>0.35906456585860436</v>
      </c>
      <c r="I42" s="77">
        <f>C42+H42</f>
        <v>0.35906456585860436</v>
      </c>
      <c r="J42" s="76">
        <f>分析係数表!G45</f>
        <v>0</v>
      </c>
      <c r="K42" s="78">
        <f>I42*J42</f>
        <v>0</v>
      </c>
      <c r="L42" s="79"/>
      <c r="M42" s="80"/>
      <c r="N42" s="81">
        <f>分析係数表!H45</f>
        <v>0</v>
      </c>
      <c r="O42" s="82">
        <f t="shared" si="4"/>
        <v>0</v>
      </c>
      <c r="P42" s="76">
        <f>分析係数表!C45</f>
        <v>1</v>
      </c>
      <c r="Q42" s="82">
        <f>O42*P42</f>
        <v>0</v>
      </c>
      <c r="R42" s="83">
        <v>3.5399425479517903E-2</v>
      </c>
      <c r="S42" s="84">
        <f>I42+R42</f>
        <v>0.39446399133812227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9.2391363700896605E-3</v>
      </c>
      <c r="E43" s="77">
        <f>$C$31*D43</f>
        <v>0.923913637008966</v>
      </c>
      <c r="F43" s="76">
        <f>分析係数表!C46</f>
        <v>0.19592142404516388</v>
      </c>
      <c r="G43" s="77">
        <f>E43*F43</f>
        <v>0.18101447545754326</v>
      </c>
      <c r="H43" s="77">
        <v>0.19318376538265192</v>
      </c>
      <c r="I43" s="77">
        <f>C43+H43</f>
        <v>0.19318376538265192</v>
      </c>
      <c r="J43" s="76">
        <f>分析係数表!G46</f>
        <v>9.3869169844529188E-3</v>
      </c>
      <c r="K43" s="78">
        <f>I43*J43</f>
        <v>1.8133999683909831E-3</v>
      </c>
      <c r="L43" s="79"/>
      <c r="M43" s="80"/>
      <c r="N43" s="81">
        <f>分析係数表!H46</f>
        <v>2.2224088871155723E-2</v>
      </c>
      <c r="O43" s="82">
        <f t="shared" si="4"/>
        <v>0.62807388405089193</v>
      </c>
      <c r="P43" s="76">
        <f>分析係数表!C46</f>
        <v>0.19592142404516388</v>
      </c>
      <c r="Q43" s="82">
        <f>O43*P43</f>
        <v>0.12305312976882789</v>
      </c>
      <c r="R43" s="83">
        <v>0.14034446008921206</v>
      </c>
      <c r="S43" s="84">
        <f>I43+R43</f>
        <v>0.333528225471864</v>
      </c>
      <c r="T43" s="85">
        <f>分析係数表!F46</f>
        <v>0.31358169551188031</v>
      </c>
      <c r="U43" s="86">
        <f>S43*T43</f>
        <v>0.10458834644453582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投入係数表!AC44</f>
        <v>0.27785119093123067</v>
      </c>
      <c r="E44" s="91">
        <f>SUM(E5:E43)</f>
        <v>27.785119093123079</v>
      </c>
      <c r="F44" s="92">
        <f>分析係数表!C47</f>
        <v>0.45265703952364433</v>
      </c>
      <c r="G44" s="91">
        <f>SUM(G5:G43)</f>
        <v>9.3959837048797468</v>
      </c>
      <c r="H44" s="91">
        <f>SUM(H5:H43)</f>
        <v>10.561463879892532</v>
      </c>
      <c r="I44" s="91">
        <f>SUM(I5:I43)</f>
        <v>110.5614638798925</v>
      </c>
      <c r="J44" s="92">
        <f>分析係数表!G47</f>
        <v>0.23980744030503759</v>
      </c>
      <c r="K44" s="93">
        <f>SUM(K5:K43)</f>
        <v>45.049337223646901</v>
      </c>
      <c r="L44" s="94">
        <f>最終需要_まとめ!$L$33</f>
        <v>0.62733333333333341</v>
      </c>
      <c r="M44" s="91">
        <f>K44*L44</f>
        <v>28.260950884967826</v>
      </c>
      <c r="N44" s="95">
        <f>分析係数表!H47</f>
        <v>1</v>
      </c>
      <c r="O44" s="96">
        <f>SUM(O5:O43)</f>
        <v>28.260950884967823</v>
      </c>
      <c r="P44" s="92">
        <f>分析係数表!C47</f>
        <v>0.45265703952364433</v>
      </c>
      <c r="Q44" s="96">
        <f>SUM(Q5:Q43)</f>
        <v>13.774003066481264</v>
      </c>
      <c r="R44" s="91">
        <f>SUM(R5:R43)</f>
        <v>15.344691326448897</v>
      </c>
      <c r="S44" s="97">
        <f>SUM(S5:S43)</f>
        <v>125.90615520634144</v>
      </c>
      <c r="T44" s="98">
        <f>分析係数表!F47</f>
        <v>0.49576236686958514</v>
      </c>
      <c r="U44" s="99">
        <f>SUM(U5:U43)</f>
        <v>86.567966610047407</v>
      </c>
      <c r="V44" s="100">
        <f>分析係数表!D47</f>
        <v>6.8132090397126518E-2</v>
      </c>
      <c r="W44" s="101">
        <f>SUM(W5:W43)</f>
        <v>18</v>
      </c>
      <c r="X44" s="92">
        <f>分析係数表!E47</f>
        <v>5.7986453629434859E-2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1.4618360363041205E-2</v>
      </c>
      <c r="G5" s="77">
        <f t="shared" ref="G5:G38" si="1">E5*F5</f>
        <v>0</v>
      </c>
      <c r="H5" s="77">
        <f t="array" ref="H5:H43">MMULT(逆行列係数!C5:AO43,'28'!G5:G43)</f>
        <v>2.4273326412650902E-5</v>
      </c>
      <c r="I5" s="77">
        <f t="shared" ref="I5:I38" si="2">C5+H5</f>
        <v>2.4273326412650902E-5</v>
      </c>
      <c r="J5" s="76">
        <f>分析係数表!G8</f>
        <v>0.12073170731707317</v>
      </c>
      <c r="K5" s="78">
        <f t="shared" ref="K5:K38" si="3">I5*J5</f>
        <v>2.9305601400639503E-6</v>
      </c>
      <c r="L5" s="79" t="s">
        <v>185</v>
      </c>
      <c r="M5" s="80" t="s">
        <v>185</v>
      </c>
      <c r="N5" s="81">
        <f>分析係数表!H8</f>
        <v>1.0812797278425854E-2</v>
      </c>
      <c r="O5" s="82">
        <f t="shared" ref="O5:O43" si="4">$M$44*N5</f>
        <v>0.2364718262139946</v>
      </c>
      <c r="P5" s="76">
        <f>分析係数表!C8</f>
        <v>1.4618360363041205E-2</v>
      </c>
      <c r="Q5" s="82">
        <f t="shared" ref="Q5:Q38" si="5">O5*P5</f>
        <v>3.4568303713026268E-3</v>
      </c>
      <c r="R5" s="83">
        <f t="array" ref="R5:R43">MMULT(逆行列係数!C5:AO43,'28'!Q5:Q43)</f>
        <v>4.8931894211888226E-3</v>
      </c>
      <c r="S5" s="84">
        <f t="shared" ref="S5:S38" si="6">I5+R5</f>
        <v>4.9174627476014738E-3</v>
      </c>
      <c r="T5" s="85">
        <f>分析係数表!F8</f>
        <v>0.45487804878048782</v>
      </c>
      <c r="U5" s="86">
        <f t="shared" ref="U5:U38" si="7">S5*T5</f>
        <v>2.2368458595796951E-3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投入係数表!AD6</f>
        <v>0</v>
      </c>
      <c r="E6" s="77">
        <f t="shared" si="0"/>
        <v>0</v>
      </c>
      <c r="F6" s="76">
        <f>分析係数表!C9</f>
        <v>8.6715867158671633E-2</v>
      </c>
      <c r="G6" s="77">
        <f t="shared" si="1"/>
        <v>0</v>
      </c>
      <c r="H6" s="77">
        <v>8.8385241203453927E-5</v>
      </c>
      <c r="I6" s="77">
        <f t="shared" si="2"/>
        <v>8.8385241203453927E-5</v>
      </c>
      <c r="J6" s="76">
        <f>分析係数表!G9</f>
        <v>0.23529411764705882</v>
      </c>
      <c r="K6" s="78">
        <f t="shared" si="3"/>
        <v>2.079652734198916E-5</v>
      </c>
      <c r="L6" s="79"/>
      <c r="M6" s="80"/>
      <c r="N6" s="81">
        <f>分析係数表!H9</f>
        <v>5.7539453375192939E-4</v>
      </c>
      <c r="O6" s="82">
        <f t="shared" si="4"/>
        <v>1.2583662921467183E-2</v>
      </c>
      <c r="P6" s="76">
        <f>分析係数表!C9</f>
        <v>8.6715867158671633E-2</v>
      </c>
      <c r="Q6" s="82">
        <f t="shared" si="5"/>
        <v>1.09120324226745E-3</v>
      </c>
      <c r="R6" s="83">
        <v>1.2951685566428206E-3</v>
      </c>
      <c r="S6" s="84">
        <f t="shared" si="6"/>
        <v>1.3835537978462745E-3</v>
      </c>
      <c r="T6" s="85">
        <f>分析係数表!F9</f>
        <v>0.68627450980392157</v>
      </c>
      <c r="U6" s="86">
        <f t="shared" si="7"/>
        <v>9.4949770440430604E-4</v>
      </c>
      <c r="V6" s="87">
        <f>分析係数表!D9</f>
        <v>9.8039215686274508E-2</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5.1169590643275198E-3</v>
      </c>
      <c r="G7" s="77">
        <f t="shared" si="1"/>
        <v>0</v>
      </c>
      <c r="H7" s="77">
        <v>9.2999148830545993E-6</v>
      </c>
      <c r="I7" s="77">
        <f t="shared" si="2"/>
        <v>9.2999148830545993E-6</v>
      </c>
      <c r="J7" s="76">
        <f>分析係数表!G10</f>
        <v>0.19230769230769232</v>
      </c>
      <c r="K7" s="78">
        <f t="shared" si="3"/>
        <v>1.7884451698181923E-6</v>
      </c>
      <c r="L7" s="79"/>
      <c r="M7" s="80"/>
      <c r="N7" s="81">
        <f>分析係数表!H10</f>
        <v>1.0751897856970359E-3</v>
      </c>
      <c r="O7" s="82">
        <f t="shared" si="4"/>
        <v>2.3513997867851084E-2</v>
      </c>
      <c r="P7" s="76">
        <f>分析係数表!C10</f>
        <v>5.1169590643275198E-3</v>
      </c>
      <c r="Q7" s="82">
        <f t="shared" si="5"/>
        <v>1.2032016452847858E-4</v>
      </c>
      <c r="R7" s="83">
        <v>2.100738097955301E-4</v>
      </c>
      <c r="S7" s="84">
        <f t="shared" si="6"/>
        <v>2.1937372467858469E-4</v>
      </c>
      <c r="T7" s="85">
        <f>分析係数表!F10</f>
        <v>0.57692307692307687</v>
      </c>
      <c r="U7" s="86">
        <f t="shared" si="7"/>
        <v>1.2656176423764501E-4</v>
      </c>
      <c r="V7" s="87">
        <f>分析係数表!D10</f>
        <v>0</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1.5386032798968108E-2</v>
      </c>
      <c r="G8" s="77">
        <f t="shared" si="1"/>
        <v>0</v>
      </c>
      <c r="H8" s="77">
        <v>3.1207314230424375E-4</v>
      </c>
      <c r="I8" s="77">
        <f t="shared" si="2"/>
        <v>3.1207314230424375E-4</v>
      </c>
      <c r="J8" s="76">
        <f>分析係数表!G11</f>
        <v>0.34285714285714286</v>
      </c>
      <c r="K8" s="78">
        <f t="shared" si="3"/>
        <v>1.0699650593288358E-4</v>
      </c>
      <c r="L8" s="79"/>
      <c r="M8" s="80"/>
      <c r="N8" s="81">
        <f>分析係数表!H11</f>
        <v>-2.0999800501895233E-5</v>
      </c>
      <c r="O8" s="82">
        <f t="shared" si="4"/>
        <v>-4.5925777085646652E-4</v>
      </c>
      <c r="P8" s="76">
        <f>分析係数表!C11</f>
        <v>1.5386032798968108E-2</v>
      </c>
      <c r="Q8" s="82">
        <f t="shared" si="5"/>
        <v>-7.0661551255785734E-6</v>
      </c>
      <c r="R8" s="83">
        <v>3.772564765768481E-4</v>
      </c>
      <c r="S8" s="84">
        <f t="shared" si="6"/>
        <v>6.893296188810918E-4</v>
      </c>
      <c r="T8" s="85">
        <f>分析係数表!F11</f>
        <v>0.5591836734693878</v>
      </c>
      <c r="U8" s="86">
        <f t="shared" si="7"/>
        <v>3.8546186851718198E-4</v>
      </c>
      <c r="V8" s="87">
        <f>分析係数表!D11</f>
        <v>0</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0.16460779895554434</v>
      </c>
      <c r="G9" s="77">
        <f t="shared" si="1"/>
        <v>0</v>
      </c>
      <c r="H9" s="77">
        <v>7.4070005087949209E-4</v>
      </c>
      <c r="I9" s="77">
        <f t="shared" si="2"/>
        <v>7.4070005087949209E-4</v>
      </c>
      <c r="J9" s="76">
        <f>分析係数表!G12</f>
        <v>0.13343519440833349</v>
      </c>
      <c r="K9" s="78">
        <f t="shared" si="3"/>
        <v>9.8835455287367524E-5</v>
      </c>
      <c r="L9" s="79"/>
      <c r="M9" s="80"/>
      <c r="N9" s="81">
        <f>分析係数表!H12</f>
        <v>9.0250842616995133E-2</v>
      </c>
      <c r="O9" s="82">
        <f t="shared" si="4"/>
        <v>1.9737521218098359</v>
      </c>
      <c r="P9" s="76">
        <f>分析係数表!C12</f>
        <v>0.16460779895554434</v>
      </c>
      <c r="Q9" s="82">
        <f t="shared" si="5"/>
        <v>0.32489499245495251</v>
      </c>
      <c r="R9" s="83">
        <v>0.3773983669873579</v>
      </c>
      <c r="S9" s="84">
        <f t="shared" si="6"/>
        <v>0.37813906703823741</v>
      </c>
      <c r="T9" s="85">
        <f>分析係数表!F12</f>
        <v>0.36075703601154802</v>
      </c>
      <c r="U9" s="86">
        <f t="shared" si="7"/>
        <v>0.1364163290248866</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投入係数表!AD10</f>
        <v>1.6156393892883109E-3</v>
      </c>
      <c r="E10" s="77">
        <f t="shared" si="0"/>
        <v>0.16156393892883109</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0.31284639350742494</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投入係数表!AD11</f>
        <v>4.6853542289361011E-3</v>
      </c>
      <c r="E11" s="77">
        <f t="shared" si="0"/>
        <v>0.46853542289361011</v>
      </c>
      <c r="F11" s="76">
        <f>分析係数表!C14</f>
        <v>0.17268980347649487</v>
      </c>
      <c r="G11" s="77">
        <f t="shared" si="1"/>
        <v>8.0911290101273944E-2</v>
      </c>
      <c r="H11" s="77">
        <v>0.16780559038434814</v>
      </c>
      <c r="I11" s="77">
        <f t="shared" si="2"/>
        <v>0.16780559038434814</v>
      </c>
      <c r="J11" s="76">
        <f>分析係数表!G14</f>
        <v>0.183307408127552</v>
      </c>
      <c r="K11" s="78">
        <f t="shared" si="3"/>
        <v>3.0760007842668521E-2</v>
      </c>
      <c r="L11" s="79"/>
      <c r="M11" s="80"/>
      <c r="N11" s="81">
        <f>分析係数表!H14</f>
        <v>1.1717888680057539E-3</v>
      </c>
      <c r="O11" s="82">
        <f t="shared" si="4"/>
        <v>2.5626583613790829E-2</v>
      </c>
      <c r="P11" s="76">
        <f>分析係数表!C14</f>
        <v>0.17268980347649487</v>
      </c>
      <c r="Q11" s="82">
        <f t="shared" si="5"/>
        <v>4.4254496880395018E-3</v>
      </c>
      <c r="R11" s="83">
        <v>2.0501901450624964E-2</v>
      </c>
      <c r="S11" s="84">
        <f t="shared" si="6"/>
        <v>0.18830749183497311</v>
      </c>
      <c r="T11" s="85">
        <f>分析係数表!F14</f>
        <v>0.31324129885280966</v>
      </c>
      <c r="U11" s="86">
        <f t="shared" si="7"/>
        <v>5.898568332610183E-2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0.18058015550076265</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投入係数表!AD13</f>
        <v>3.6351886258986993E-4</v>
      </c>
      <c r="E13" s="77">
        <f t="shared" si="0"/>
        <v>3.6351886258986991E-2</v>
      </c>
      <c r="F13" s="76">
        <f>分析係数表!C16</f>
        <v>4.378703578052201E-2</v>
      </c>
      <c r="G13" s="77">
        <f t="shared" si="1"/>
        <v>1.5917413443117298E-3</v>
      </c>
      <c r="H13" s="77">
        <v>8.2072484247717112E-3</v>
      </c>
      <c r="I13" s="77">
        <f t="shared" si="2"/>
        <v>8.2072484247717112E-3</v>
      </c>
      <c r="J13" s="76">
        <f>分析係数表!G16</f>
        <v>3.3270852858481727E-2</v>
      </c>
      <c r="K13" s="78">
        <f t="shared" si="3"/>
        <v>2.7306215471358555E-4</v>
      </c>
      <c r="L13" s="79"/>
      <c r="M13" s="80"/>
      <c r="N13" s="81">
        <f>分析係数表!H16</f>
        <v>1.6795640441415807E-2</v>
      </c>
      <c r="O13" s="82">
        <f t="shared" si="4"/>
        <v>0.36731436513100191</v>
      </c>
      <c r="P13" s="76">
        <f>分析係数表!C16</f>
        <v>4.378703578052201E-2</v>
      </c>
      <c r="Q13" s="82">
        <f t="shared" si="5"/>
        <v>1.6083607248690908E-2</v>
      </c>
      <c r="R13" s="83">
        <v>1.9447648638701985E-2</v>
      </c>
      <c r="S13" s="84">
        <f t="shared" si="6"/>
        <v>2.7654897063473696E-2</v>
      </c>
      <c r="T13" s="85">
        <f>分析係数表!F16</f>
        <v>0.28912839737582008</v>
      </c>
      <c r="U13" s="86">
        <f t="shared" si="7"/>
        <v>7.9958160675554224E-3</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投入係数表!AD14</f>
        <v>2.9889328701833751E-3</v>
      </c>
      <c r="E14" s="77">
        <f t="shared" si="0"/>
        <v>0.29889328701833751</v>
      </c>
      <c r="F14" s="76">
        <f>分析係数表!C17</f>
        <v>0.16391620825693176</v>
      </c>
      <c r="G14" s="77">
        <f t="shared" si="1"/>
        <v>4.8993454281496686E-2</v>
      </c>
      <c r="H14" s="77">
        <v>7.5159726066032856E-2</v>
      </c>
      <c r="I14" s="77">
        <f t="shared" si="2"/>
        <v>7.5159726066032856E-2</v>
      </c>
      <c r="J14" s="76">
        <f>分析係数表!G17</f>
        <v>0.21229407998137262</v>
      </c>
      <c r="K14" s="78">
        <f t="shared" si="3"/>
        <v>1.5955964896840435E-2</v>
      </c>
      <c r="L14" s="79"/>
      <c r="M14" s="80"/>
      <c r="N14" s="81">
        <f>分析係数表!H17</f>
        <v>3.0554709730257561E-3</v>
      </c>
      <c r="O14" s="82">
        <f t="shared" si="4"/>
        <v>6.6822005659615866E-2</v>
      </c>
      <c r="P14" s="76">
        <f>分析係数表!C17</f>
        <v>0.16391620825693176</v>
      </c>
      <c r="Q14" s="82">
        <f t="shared" si="5"/>
        <v>1.0953209795847466E-2</v>
      </c>
      <c r="R14" s="83">
        <v>2.2251755052394247E-2</v>
      </c>
      <c r="S14" s="84">
        <f t="shared" si="6"/>
        <v>9.7411481118427096E-2</v>
      </c>
      <c r="T14" s="85">
        <f>分析係数表!F17</f>
        <v>0.32277781011700329</v>
      </c>
      <c r="U14" s="86">
        <f t="shared" si="7"/>
        <v>3.144226455565971E-2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投入係数表!AD15</f>
        <v>0</v>
      </c>
      <c r="E15" s="77">
        <f t="shared" si="0"/>
        <v>0</v>
      </c>
      <c r="F15" s="76">
        <f>分析係数表!C18</f>
        <v>9.9153926079857513E-2</v>
      </c>
      <c r="G15" s="77">
        <f t="shared" si="1"/>
        <v>0</v>
      </c>
      <c r="H15" s="77">
        <v>2.9185749446171464E-3</v>
      </c>
      <c r="I15" s="77">
        <f t="shared" si="2"/>
        <v>2.9185749446171464E-3</v>
      </c>
      <c r="J15" s="76">
        <f>分析係数表!G18</f>
        <v>0.21554507077228707</v>
      </c>
      <c r="K15" s="78">
        <f t="shared" si="3"/>
        <v>6.2908444299172666E-4</v>
      </c>
      <c r="L15" s="79"/>
      <c r="M15" s="80"/>
      <c r="N15" s="81">
        <f>分析係数表!H18</f>
        <v>4.4309579058998937E-4</v>
      </c>
      <c r="O15" s="82">
        <f t="shared" si="4"/>
        <v>9.6903389650714426E-3</v>
      </c>
      <c r="P15" s="76">
        <f>分析係数表!C18</f>
        <v>9.9153926079857513E-2</v>
      </c>
      <c r="Q15" s="82">
        <f t="shared" si="5"/>
        <v>9.6083515343145683E-4</v>
      </c>
      <c r="R15" s="83">
        <v>2.3347395407117611E-3</v>
      </c>
      <c r="S15" s="84">
        <f t="shared" si="6"/>
        <v>5.2533144853289075E-3</v>
      </c>
      <c r="T15" s="85">
        <f>分析係数表!F18</f>
        <v>0.45865408492674448</v>
      </c>
      <c r="U15" s="86">
        <f t="shared" si="7"/>
        <v>2.4094541481009418E-3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投入係数表!AD16</f>
        <v>0</v>
      </c>
      <c r="E16" s="77">
        <f t="shared" si="0"/>
        <v>0</v>
      </c>
      <c r="F16" s="76">
        <f>分析係数表!C19</f>
        <v>0.34885493758536357</v>
      </c>
      <c r="G16" s="77">
        <f t="shared" si="1"/>
        <v>0</v>
      </c>
      <c r="H16" s="77">
        <v>9.1249341744007693E-3</v>
      </c>
      <c r="I16" s="77">
        <f t="shared" si="2"/>
        <v>9.1249341744007693E-3</v>
      </c>
      <c r="J16" s="76">
        <f>分析係数表!G19</f>
        <v>5.7666214382632294E-2</v>
      </c>
      <c r="K16" s="78">
        <f t="shared" si="3"/>
        <v>5.2620041032840255E-4</v>
      </c>
      <c r="L16" s="79"/>
      <c r="M16" s="80"/>
      <c r="N16" s="81">
        <f>分析係数表!H19</f>
        <v>-1.1339892271023426E-4</v>
      </c>
      <c r="O16" s="82">
        <f t="shared" si="4"/>
        <v>-2.479991962624919E-3</v>
      </c>
      <c r="P16" s="76">
        <f>分析係数表!C19</f>
        <v>0.34885493758536357</v>
      </c>
      <c r="Q16" s="82">
        <f t="shared" si="5"/>
        <v>-8.6515744133371943E-4</v>
      </c>
      <c r="R16" s="83">
        <v>5.4494877965447905E-3</v>
      </c>
      <c r="S16" s="84">
        <f t="shared" si="6"/>
        <v>1.4574421970945561E-2</v>
      </c>
      <c r="T16" s="85">
        <f>分析係数表!F19</f>
        <v>0.24001206090758329</v>
      </c>
      <c r="U16" s="86">
        <f t="shared" si="7"/>
        <v>3.498037053783406E-3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投入係数表!AD17</f>
        <v>0</v>
      </c>
      <c r="E17" s="77">
        <f t="shared" si="0"/>
        <v>0</v>
      </c>
      <c r="F17" s="76">
        <f>分析係数表!C20</f>
        <v>6.1611763739423342E-2</v>
      </c>
      <c r="G17" s="77">
        <f t="shared" si="1"/>
        <v>0</v>
      </c>
      <c r="H17" s="77">
        <v>1.0598505454863802E-3</v>
      </c>
      <c r="I17" s="77">
        <f t="shared" si="2"/>
        <v>1.0598505454863802E-3</v>
      </c>
      <c r="J17" s="76">
        <f>分析係数表!G20</f>
        <v>9.9807003032809483E-2</v>
      </c>
      <c r="K17" s="78">
        <f t="shared" si="3"/>
        <v>1.0578050660768394E-4</v>
      </c>
      <c r="L17" s="79"/>
      <c r="M17" s="80"/>
      <c r="N17" s="81">
        <f>分析係数表!H20</f>
        <v>5.5019477314965503E-4</v>
      </c>
      <c r="O17" s="82">
        <f t="shared" si="4"/>
        <v>1.2032553596439422E-2</v>
      </c>
      <c r="P17" s="76">
        <f>分析係数表!C20</f>
        <v>6.1611763739423342E-2</v>
      </c>
      <c r="Q17" s="82">
        <f t="shared" si="5"/>
        <v>7.4134684936577426E-4</v>
      </c>
      <c r="R17" s="83">
        <v>2.0296686304892247E-3</v>
      </c>
      <c r="S17" s="84">
        <f t="shared" si="6"/>
        <v>3.089519175975605E-3</v>
      </c>
      <c r="T17" s="85">
        <f>分析係数表!F20</f>
        <v>0.22277364212848083</v>
      </c>
      <c r="U17" s="86">
        <f t="shared" si="7"/>
        <v>6.8826343925786841E-4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投入係数表!AD18</f>
        <v>1.2117295419662331E-4</v>
      </c>
      <c r="E18" s="77">
        <f t="shared" si="0"/>
        <v>1.2117295419662331E-2</v>
      </c>
      <c r="F18" s="76">
        <f>分析係数表!C21</f>
        <v>0.26616480709772816</v>
      </c>
      <c r="G18" s="77">
        <f t="shared" si="1"/>
        <v>3.2251975979206093E-3</v>
      </c>
      <c r="H18" s="77">
        <v>1.7612581902395841E-2</v>
      </c>
      <c r="I18" s="77">
        <f t="shared" si="2"/>
        <v>1.7612581902395841E-2</v>
      </c>
      <c r="J18" s="76">
        <f>分析係数表!G21</f>
        <v>0.28515758528748203</v>
      </c>
      <c r="K18" s="78">
        <f t="shared" si="3"/>
        <v>5.0223613259652048E-3</v>
      </c>
      <c r="L18" s="79"/>
      <c r="M18" s="80"/>
      <c r="N18" s="81">
        <f>分析係数表!H21</f>
        <v>9.2609120213357971E-4</v>
      </c>
      <c r="O18" s="82">
        <f t="shared" si="4"/>
        <v>2.025326769477017E-2</v>
      </c>
      <c r="P18" s="76">
        <f>分析係数表!C21</f>
        <v>0.26616480709772816</v>
      </c>
      <c r="Q18" s="82">
        <f t="shared" si="5"/>
        <v>5.3907070890771517E-3</v>
      </c>
      <c r="R18" s="83">
        <v>1.4663801547581078E-2</v>
      </c>
      <c r="S18" s="84">
        <f t="shared" si="6"/>
        <v>3.2276383449976923E-2</v>
      </c>
      <c r="T18" s="85">
        <f>分析係数表!F21</f>
        <v>0.42568537635878856</v>
      </c>
      <c r="U18" s="86">
        <f t="shared" si="7"/>
        <v>1.3739584436404001E-2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投入係数表!AD19</f>
        <v>0</v>
      </c>
      <c r="E19" s="77">
        <f t="shared" si="0"/>
        <v>0</v>
      </c>
      <c r="F19" s="76">
        <f>分析係数表!C22</f>
        <v>6.8073136427566849E-2</v>
      </c>
      <c r="G19" s="77">
        <f t="shared" si="1"/>
        <v>0</v>
      </c>
      <c r="H19" s="77">
        <v>3.9262650604023064E-3</v>
      </c>
      <c r="I19" s="77">
        <f t="shared" si="2"/>
        <v>3.9262650604023064E-3</v>
      </c>
      <c r="J19" s="76">
        <f>分析係数表!G22</f>
        <v>0.19468102201510526</v>
      </c>
      <c r="K19" s="78">
        <f t="shared" si="3"/>
        <v>7.6436929466131996E-4</v>
      </c>
      <c r="L19" s="79"/>
      <c r="M19" s="80"/>
      <c r="N19" s="81">
        <f>分析係数表!H22</f>
        <v>4.4099581053979989E-5</v>
      </c>
      <c r="O19" s="82">
        <f t="shared" si="4"/>
        <v>9.6444131879857968E-4</v>
      </c>
      <c r="P19" s="76">
        <f>分析係数表!C22</f>
        <v>6.8073136427566849E-2</v>
      </c>
      <c r="Q19" s="82">
        <f t="shared" si="5"/>
        <v>6.5652545470958211E-5</v>
      </c>
      <c r="R19" s="83">
        <v>7.0354456993582451E-4</v>
      </c>
      <c r="S19" s="84">
        <f t="shared" si="6"/>
        <v>4.629809630338131E-3</v>
      </c>
      <c r="T19" s="85">
        <f>分析係数表!F22</f>
        <v>0.41266270287642615</v>
      </c>
      <c r="U19" s="86">
        <f t="shared" si="7"/>
        <v>1.9105497558586405E-3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5.5110932502775985E-4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投入係数表!AD21</f>
        <v>0</v>
      </c>
      <c r="E21" s="77">
        <f t="shared" si="0"/>
        <v>0</v>
      </c>
      <c r="F21" s="76">
        <f>分析係数表!C24</f>
        <v>0.19862660944206012</v>
      </c>
      <c r="G21" s="77">
        <f t="shared" si="1"/>
        <v>0</v>
      </c>
      <c r="H21" s="77">
        <v>6.6210277071064418E-3</v>
      </c>
      <c r="I21" s="77">
        <f t="shared" si="2"/>
        <v>6.6210277071064418E-3</v>
      </c>
      <c r="J21" s="76">
        <f>分析係数表!G24</f>
        <v>0.20794148380355276</v>
      </c>
      <c r="K21" s="78">
        <f t="shared" si="3"/>
        <v>1.3767863257201482E-3</v>
      </c>
      <c r="L21" s="79"/>
      <c r="M21" s="80"/>
      <c r="N21" s="81">
        <f>分析係数表!H24</f>
        <v>3.2549690777937607E-4</v>
      </c>
      <c r="O21" s="82">
        <f t="shared" si="4"/>
        <v>7.1184954482752302E-3</v>
      </c>
      <c r="P21" s="76">
        <f>分析係数表!C24</f>
        <v>0.19862660944206012</v>
      </c>
      <c r="Q21" s="82">
        <f t="shared" si="5"/>
        <v>1.4139226152196469E-3</v>
      </c>
      <c r="R21" s="83">
        <v>5.5132159997087074E-3</v>
      </c>
      <c r="S21" s="84">
        <f t="shared" si="6"/>
        <v>1.2134243706815149E-2</v>
      </c>
      <c r="T21" s="85">
        <f>分析係数表!F24</f>
        <v>0.39132706374085685</v>
      </c>
      <c r="U21" s="86">
        <f t="shared" si="7"/>
        <v>4.7484579605039431E-3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投入係数表!AD22</f>
        <v>4.0390984732207768E-5</v>
      </c>
      <c r="E22" s="77">
        <f t="shared" si="0"/>
        <v>4.0390984732207764E-3</v>
      </c>
      <c r="F22" s="76">
        <f>分析係数表!C25</f>
        <v>0.10815402038505095</v>
      </c>
      <c r="G22" s="77">
        <f t="shared" si="1"/>
        <v>4.3684473860994803E-4</v>
      </c>
      <c r="H22" s="77">
        <v>1.632574395135801E-2</v>
      </c>
      <c r="I22" s="77">
        <f t="shared" si="2"/>
        <v>1.632574395135801E-2</v>
      </c>
      <c r="J22" s="76">
        <f>分析係数表!G25</f>
        <v>0.19693726937269374</v>
      </c>
      <c r="K22" s="78">
        <f t="shared" si="3"/>
        <v>3.2151474342582177E-3</v>
      </c>
      <c r="L22" s="79"/>
      <c r="M22" s="80"/>
      <c r="N22" s="81">
        <f>分析係数表!H25</f>
        <v>5.1029515219605417E-4</v>
      </c>
      <c r="O22" s="82">
        <f t="shared" si="4"/>
        <v>1.1159963831812137E-2</v>
      </c>
      <c r="P22" s="76">
        <f>分析係数表!C25</f>
        <v>0.10815402038505095</v>
      </c>
      <c r="Q22" s="82">
        <f t="shared" si="5"/>
        <v>1.2069949557622411E-3</v>
      </c>
      <c r="R22" s="83">
        <v>1.0209139880586015E-2</v>
      </c>
      <c r="S22" s="84">
        <f t="shared" si="6"/>
        <v>2.6534883831944023E-2</v>
      </c>
      <c r="T22" s="85">
        <f>分析係数表!F25</f>
        <v>0.3500369003690037</v>
      </c>
      <c r="U22" s="86">
        <f t="shared" si="7"/>
        <v>9.2881884881852762E-3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投入係数表!AD23</f>
        <v>0</v>
      </c>
      <c r="E23" s="77">
        <f t="shared" si="0"/>
        <v>0</v>
      </c>
      <c r="F23" s="76">
        <f>分析係数表!C26</f>
        <v>0.27743634767339775</v>
      </c>
      <c r="G23" s="77">
        <f t="shared" si="1"/>
        <v>0</v>
      </c>
      <c r="H23" s="77">
        <v>1.4535287725209059E-2</v>
      </c>
      <c r="I23" s="77">
        <f t="shared" si="2"/>
        <v>1.4535287725209059E-2</v>
      </c>
      <c r="J23" s="76">
        <f>分析係数表!G26</f>
        <v>0.19644944793245292</v>
      </c>
      <c r="K23" s="78">
        <f t="shared" si="3"/>
        <v>2.8554492491566792E-3</v>
      </c>
      <c r="L23" s="79"/>
      <c r="M23" s="80"/>
      <c r="N23" s="81">
        <f>分析係数表!H26</f>
        <v>1.0285702285828285E-2</v>
      </c>
      <c r="O23" s="82">
        <f t="shared" si="4"/>
        <v>0.2249444561654973</v>
      </c>
      <c r="P23" s="76">
        <f>分析係数表!C26</f>
        <v>0.27743634767339775</v>
      </c>
      <c r="Q23" s="82">
        <f t="shared" si="5"/>
        <v>6.2407768347934288E-2</v>
      </c>
      <c r="R23" s="83">
        <v>6.8246791184533098E-2</v>
      </c>
      <c r="S23" s="84">
        <f t="shared" si="6"/>
        <v>8.2782078909742152E-2</v>
      </c>
      <c r="T23" s="85">
        <f>分析係数表!F26</f>
        <v>0.33444468499675256</v>
      </c>
      <c r="U23" s="86">
        <f t="shared" si="7"/>
        <v>2.7686026304345027E-2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投入係数表!AD24</f>
        <v>1.2117295419662331E-4</v>
      </c>
      <c r="E24" s="77">
        <f t="shared" si="0"/>
        <v>1.2117295419662331E-2</v>
      </c>
      <c r="F24" s="76">
        <f>分析係数表!C27</f>
        <v>0.68206432556613061</v>
      </c>
      <c r="G24" s="77">
        <f t="shared" si="1"/>
        <v>8.264774928097551E-3</v>
      </c>
      <c r="H24" s="77">
        <v>1.4667570363032392E-2</v>
      </c>
      <c r="I24" s="77">
        <f t="shared" si="2"/>
        <v>1.4667570363032392E-2</v>
      </c>
      <c r="J24" s="76">
        <f>分析係数表!G27</f>
        <v>0.17097786061735692</v>
      </c>
      <c r="K24" s="78">
        <f t="shared" si="3"/>
        <v>2.5078298011258276E-3</v>
      </c>
      <c r="L24" s="79"/>
      <c r="M24" s="80"/>
      <c r="N24" s="81">
        <f>分析係数表!H27</f>
        <v>1.1068994844548976E-2</v>
      </c>
      <c r="O24" s="82">
        <f t="shared" si="4"/>
        <v>0.24207477101844349</v>
      </c>
      <c r="P24" s="76">
        <f>分析係数表!C27</f>
        <v>0.68206432556613061</v>
      </c>
      <c r="Q24" s="82">
        <f t="shared" si="5"/>
        <v>0.16511056543127017</v>
      </c>
      <c r="R24" s="83">
        <v>0.17009862456840805</v>
      </c>
      <c r="S24" s="84">
        <f t="shared" si="6"/>
        <v>0.18476619493144045</v>
      </c>
      <c r="T24" s="85">
        <f>分析係数表!F27</f>
        <v>0.32177115061144701</v>
      </c>
      <c r="U24" s="86">
        <f t="shared" si="7"/>
        <v>5.9452431137188504E-2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投入係数表!AD25</f>
        <v>0</v>
      </c>
      <c r="E25" s="77">
        <f t="shared" si="0"/>
        <v>0</v>
      </c>
      <c r="F25" s="76">
        <f>分析係数表!C28</f>
        <v>0.14118101348541556</v>
      </c>
      <c r="G25" s="77">
        <f t="shared" si="1"/>
        <v>0</v>
      </c>
      <c r="H25" s="77">
        <v>3.3480587114691492E-2</v>
      </c>
      <c r="I25" s="77">
        <f t="shared" si="2"/>
        <v>3.3480587114691492E-2</v>
      </c>
      <c r="J25" s="76">
        <f>分析係数表!G28</f>
        <v>0.12484707609493516</v>
      </c>
      <c r="K25" s="78">
        <f t="shared" si="3"/>
        <v>4.1799534072109942E-3</v>
      </c>
      <c r="L25" s="79"/>
      <c r="M25" s="80"/>
      <c r="N25" s="81">
        <f>分析係数表!H28</f>
        <v>2.043280588834406E-2</v>
      </c>
      <c r="O25" s="82">
        <f t="shared" si="4"/>
        <v>0.44685781104334188</v>
      </c>
      <c r="P25" s="76">
        <f>分析係数表!C28</f>
        <v>0.14118101348541556</v>
      </c>
      <c r="Q25" s="82">
        <f t="shared" si="5"/>
        <v>6.3087838646973329E-2</v>
      </c>
      <c r="R25" s="83">
        <v>7.247312976687921E-2</v>
      </c>
      <c r="S25" s="84">
        <f t="shared" si="6"/>
        <v>0.10595371688157071</v>
      </c>
      <c r="T25" s="85">
        <f>分析係数表!F28</f>
        <v>0.21311475409836064</v>
      </c>
      <c r="U25" s="86">
        <f t="shared" si="7"/>
        <v>2.2580300319023264E-2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投入係数表!AD26</f>
        <v>1.6681476694401811E-2</v>
      </c>
      <c r="E26" s="77">
        <f t="shared" si="0"/>
        <v>1.6681476694401811</v>
      </c>
      <c r="F26" s="76">
        <f>分析係数表!C29</f>
        <v>0.16227976317854342</v>
      </c>
      <c r="G26" s="77">
        <f t="shared" si="1"/>
        <v>0.2707066087435917</v>
      </c>
      <c r="H26" s="77">
        <v>0.29060700782810678</v>
      </c>
      <c r="I26" s="77">
        <f t="shared" si="2"/>
        <v>0.29060700782810678</v>
      </c>
      <c r="J26" s="76">
        <f>分析係数表!G29</f>
        <v>0.26081698468153725</v>
      </c>
      <c r="K26" s="78">
        <f t="shared" si="3"/>
        <v>7.5795243509050703E-2</v>
      </c>
      <c r="L26" s="79"/>
      <c r="M26" s="80"/>
      <c r="N26" s="81">
        <f>分析係数表!H29</f>
        <v>1.0220602904272409E-2</v>
      </c>
      <c r="O26" s="82">
        <f t="shared" si="4"/>
        <v>0.22352075707584224</v>
      </c>
      <c r="P26" s="76">
        <f>分析係数表!C29</f>
        <v>0.16227976317854342</v>
      </c>
      <c r="Q26" s="82">
        <f t="shared" si="5"/>
        <v>3.6272895523756413E-2</v>
      </c>
      <c r="R26" s="83">
        <v>4.7858605260094451E-2</v>
      </c>
      <c r="S26" s="84">
        <f t="shared" si="6"/>
        <v>0.33846561308820122</v>
      </c>
      <c r="T26" s="85">
        <f>分析係数表!F29</f>
        <v>0.4334856221445848</v>
      </c>
      <c r="U26" s="86">
        <f t="shared" si="7"/>
        <v>0.14671997686408722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投入係数表!AD27</f>
        <v>2.6254140075935052E-3</v>
      </c>
      <c r="E27" s="77">
        <f t="shared" si="0"/>
        <v>0.26254140075935051</v>
      </c>
      <c r="F27" s="76">
        <f>分析係数表!C30</f>
        <v>1</v>
      </c>
      <c r="G27" s="77">
        <f t="shared" si="1"/>
        <v>0.26254140075935051</v>
      </c>
      <c r="H27" s="77">
        <v>0.29955789262133903</v>
      </c>
      <c r="I27" s="77">
        <f t="shared" si="2"/>
        <v>0.29955789262133903</v>
      </c>
      <c r="J27" s="76">
        <f>分析係数表!G30</f>
        <v>0.34448439248553536</v>
      </c>
      <c r="K27" s="78">
        <f t="shared" si="3"/>
        <v>0.10319301865390922</v>
      </c>
      <c r="L27" s="79"/>
      <c r="M27" s="80"/>
      <c r="N27" s="81">
        <f>分析係数表!H30</f>
        <v>0</v>
      </c>
      <c r="O27" s="82">
        <f t="shared" si="4"/>
        <v>0</v>
      </c>
      <c r="P27" s="76">
        <f>分析係数表!C30</f>
        <v>1</v>
      </c>
      <c r="Q27" s="82">
        <f t="shared" si="5"/>
        <v>0</v>
      </c>
      <c r="R27" s="83">
        <v>5.8679812800724152E-2</v>
      </c>
      <c r="S27" s="84">
        <f t="shared" si="6"/>
        <v>0.35823770542206318</v>
      </c>
      <c r="T27" s="85">
        <f>分析係数表!F30</f>
        <v>0.44001047643991525</v>
      </c>
      <c r="U27" s="86">
        <f t="shared" si="7"/>
        <v>0.15762834344150403</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投入係数表!AD28</f>
        <v>5.1700460457225943E-3</v>
      </c>
      <c r="E28" s="77">
        <f t="shared" si="0"/>
        <v>0.51700460457225939</v>
      </c>
      <c r="F28" s="76">
        <f>分析係数表!C31</f>
        <v>6.2020555045463999E-2</v>
      </c>
      <c r="G28" s="77">
        <f t="shared" si="1"/>
        <v>3.2064912536632163E-2</v>
      </c>
      <c r="H28" s="77">
        <v>3.8910264714438668E-2</v>
      </c>
      <c r="I28" s="77">
        <f t="shared" si="2"/>
        <v>3.8910264714438668E-2</v>
      </c>
      <c r="J28" s="76">
        <f>分析係数表!G31</f>
        <v>7.0817490494296573E-2</v>
      </c>
      <c r="K28" s="78">
        <f t="shared" si="3"/>
        <v>2.7555273015453237E-3</v>
      </c>
      <c r="L28" s="79"/>
      <c r="M28" s="80"/>
      <c r="N28" s="81">
        <f>分析係数表!H31</f>
        <v>2.2278688352460652E-2</v>
      </c>
      <c r="O28" s="82">
        <f t="shared" si="4"/>
        <v>0.48722656910162532</v>
      </c>
      <c r="P28" s="76">
        <f>分析係数表!C31</f>
        <v>6.2020555045463999E-2</v>
      </c>
      <c r="Q28" s="82">
        <f t="shared" si="5"/>
        <v>3.0218062248579921E-2</v>
      </c>
      <c r="R28" s="83">
        <v>4.0633286530357422E-2</v>
      </c>
      <c r="S28" s="84">
        <f t="shared" si="6"/>
        <v>7.954355124479609E-2</v>
      </c>
      <c r="T28" s="85">
        <f>分析係数表!F31</f>
        <v>0.3450570342205323</v>
      </c>
      <c r="U28" s="86">
        <f t="shared" si="7"/>
        <v>2.7447061883898269E-2</v>
      </c>
      <c r="V28" s="87">
        <f>分析係数表!D31</f>
        <v>0</v>
      </c>
      <c r="W28" s="88">
        <f t="shared" si="8"/>
        <v>0</v>
      </c>
      <c r="X28" s="76">
        <f>分析係数表!E31</f>
        <v>0</v>
      </c>
      <c r="Y28" s="89">
        <f t="shared" si="9"/>
        <v>0</v>
      </c>
    </row>
    <row r="29" spans="1:25" x14ac:dyDescent="0.2">
      <c r="A29" s="6" t="s">
        <v>17</v>
      </c>
      <c r="B29" s="5" t="s">
        <v>273</v>
      </c>
      <c r="C29" s="90"/>
      <c r="D29" s="76">
        <f>投入係数表!AD29</f>
        <v>1.252120526698441E-3</v>
      </c>
      <c r="E29" s="77">
        <f t="shared" si="0"/>
        <v>0.12521205266984409</v>
      </c>
      <c r="F29" s="76">
        <f>分析係数表!C32</f>
        <v>0.51031613976705492</v>
      </c>
      <c r="G29" s="77">
        <f t="shared" si="1"/>
        <v>6.3897731370784E-2</v>
      </c>
      <c r="H29" s="77">
        <v>7.4449553354169862E-2</v>
      </c>
      <c r="I29" s="77">
        <f t="shared" si="2"/>
        <v>7.4449553354169862E-2</v>
      </c>
      <c r="J29" s="76">
        <f>分析係数表!G32</f>
        <v>0.13989637305699482</v>
      </c>
      <c r="K29" s="78">
        <f t="shared" si="3"/>
        <v>1.0415222489961587E-2</v>
      </c>
      <c r="L29" s="79"/>
      <c r="M29" s="80"/>
      <c r="N29" s="81">
        <f>分析係数表!H32</f>
        <v>6.3083400707693279E-3</v>
      </c>
      <c r="O29" s="82">
        <f t="shared" si="4"/>
        <v>0.13796103436528254</v>
      </c>
      <c r="P29" s="76">
        <f>分析係数表!C32</f>
        <v>0.51031613976705492</v>
      </c>
      <c r="Q29" s="82">
        <f t="shared" si="5"/>
        <v>7.0403742495560986E-2</v>
      </c>
      <c r="R29" s="83">
        <v>9.1662942440891668E-2</v>
      </c>
      <c r="S29" s="84">
        <f t="shared" si="6"/>
        <v>0.16611249579506154</v>
      </c>
      <c r="T29" s="85">
        <f>分析係数表!F32</f>
        <v>0.48186528497409326</v>
      </c>
      <c r="U29" s="86">
        <f t="shared" si="7"/>
        <v>8.0043845124045193E-2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投入係数表!AD30</f>
        <v>3.3928427175054527E-3</v>
      </c>
      <c r="E30" s="77">
        <f t="shared" si="0"/>
        <v>0.33928427175054526</v>
      </c>
      <c r="F30" s="76">
        <f>分析係数表!C33</f>
        <v>0.64380825565912114</v>
      </c>
      <c r="G30" s="77">
        <f t="shared" si="1"/>
        <v>0.21843401516829378</v>
      </c>
      <c r="H30" s="77">
        <v>0.23194159211178761</v>
      </c>
      <c r="I30" s="77">
        <f t="shared" si="2"/>
        <v>0.23194159211178761</v>
      </c>
      <c r="J30" s="76">
        <f>分析係数表!G33</f>
        <v>0.50735483870967746</v>
      </c>
      <c r="K30" s="78">
        <f t="shared" si="3"/>
        <v>0.11767668905594179</v>
      </c>
      <c r="L30" s="79"/>
      <c r="M30" s="80"/>
      <c r="N30" s="81">
        <f>分析係数表!H33</f>
        <v>9.5549092283623302E-4</v>
      </c>
      <c r="O30" s="82">
        <f t="shared" si="4"/>
        <v>2.0896228573969226E-2</v>
      </c>
      <c r="P30" s="76">
        <f>分析係数表!C33</f>
        <v>0.64380825565912114</v>
      </c>
      <c r="Q30" s="82">
        <f t="shared" si="5"/>
        <v>1.3453164468061411E-2</v>
      </c>
      <c r="R30" s="83">
        <v>4.1164759226808532E-2</v>
      </c>
      <c r="S30" s="84">
        <f t="shared" si="6"/>
        <v>0.27310635133859612</v>
      </c>
      <c r="T30" s="85">
        <f>分析係数表!F33</f>
        <v>0.64387096774193553</v>
      </c>
      <c r="U30" s="86">
        <f t="shared" si="7"/>
        <v>0.17584525073285093</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投入係数表!AD31</f>
        <v>5.695128847241296E-3</v>
      </c>
      <c r="E31" s="77">
        <f t="shared" si="0"/>
        <v>0.56951288472412964</v>
      </c>
      <c r="F31" s="76">
        <f>分析係数表!C34</f>
        <v>0.4497281074016104</v>
      </c>
      <c r="G31" s="77">
        <f t="shared" si="1"/>
        <v>0.25612595178781433</v>
      </c>
      <c r="H31" s="77">
        <v>0.40721139369466736</v>
      </c>
      <c r="I31" s="77">
        <f t="shared" si="2"/>
        <v>0.40721139369466736</v>
      </c>
      <c r="J31" s="76">
        <f>分析係数表!G34</f>
        <v>0.42484737951445389</v>
      </c>
      <c r="K31" s="78">
        <f t="shared" si="3"/>
        <v>0.17300269351960804</v>
      </c>
      <c r="L31" s="79"/>
      <c r="M31" s="80"/>
      <c r="N31" s="81">
        <f>分析係数表!H34</f>
        <v>0.15783450057224457</v>
      </c>
      <c r="O31" s="82">
        <f t="shared" si="4"/>
        <v>3.4517814057572025</v>
      </c>
      <c r="P31" s="76">
        <f>分析係数表!C34</f>
        <v>0.4497281074016104</v>
      </c>
      <c r="Q31" s="82">
        <f t="shared" si="5"/>
        <v>1.5523631187752569</v>
      </c>
      <c r="R31" s="83">
        <v>1.697228160046985</v>
      </c>
      <c r="S31" s="84">
        <f t="shared" si="6"/>
        <v>2.1044395537416523</v>
      </c>
      <c r="T31" s="85">
        <f>分析係数表!F34</f>
        <v>0.69859228761453362</v>
      </c>
      <c r="U31" s="86">
        <f t="shared" si="7"/>
        <v>1.4701452419948891</v>
      </c>
      <c r="V31" s="87">
        <f>分析係数表!D34</f>
        <v>0.16058186901394608</v>
      </c>
      <c r="W31" s="88">
        <f t="shared" si="8"/>
        <v>0</v>
      </c>
      <c r="X31" s="76">
        <f>分析係数表!E34</f>
        <v>0.11554380945100309</v>
      </c>
      <c r="Y31" s="89">
        <f t="shared" si="9"/>
        <v>0</v>
      </c>
    </row>
    <row r="32" spans="1:25" x14ac:dyDescent="0.2">
      <c r="A32" s="6" t="s">
        <v>20</v>
      </c>
      <c r="B32" s="5" t="s">
        <v>37</v>
      </c>
      <c r="C32" s="75">
        <f>最終需要_まとめ!C33</f>
        <v>100</v>
      </c>
      <c r="D32" s="76">
        <f>投入係数表!AD32</f>
        <v>4.8105662816059457E-2</v>
      </c>
      <c r="E32" s="77">
        <f t="shared" si="0"/>
        <v>4.8105662816059453</v>
      </c>
      <c r="F32" s="76">
        <f>分析係数表!C35</f>
        <v>0.49909685188370889</v>
      </c>
      <c r="G32" s="77">
        <f t="shared" si="1"/>
        <v>2.4009384869274468</v>
      </c>
      <c r="H32" s="77">
        <v>2.5631468734444502</v>
      </c>
      <c r="I32" s="77">
        <f t="shared" si="2"/>
        <v>102.56314687344445</v>
      </c>
      <c r="J32" s="76">
        <f>分析係数表!G35</f>
        <v>0.31379756038452217</v>
      </c>
      <c r="K32" s="78">
        <f t="shared" si="3"/>
        <v>32.184065274246301</v>
      </c>
      <c r="L32" s="79"/>
      <c r="M32" s="80"/>
      <c r="N32" s="81">
        <f>分析係数表!H35</f>
        <v>5.9221537395394742E-2</v>
      </c>
      <c r="O32" s="82">
        <f t="shared" si="4"/>
        <v>1.2951528395923211</v>
      </c>
      <c r="P32" s="76">
        <f>分析係数表!C35</f>
        <v>0.49909685188370889</v>
      </c>
      <c r="Q32" s="82">
        <f t="shared" si="5"/>
        <v>0.64640670494877361</v>
      </c>
      <c r="R32" s="83">
        <v>0.85186408644524336</v>
      </c>
      <c r="S32" s="84">
        <f t="shared" si="6"/>
        <v>103.4150109598897</v>
      </c>
      <c r="T32" s="85">
        <f>分析係数表!F35</f>
        <v>0.64201470231844249</v>
      </c>
      <c r="U32" s="86">
        <f t="shared" si="7"/>
        <v>66.393957476672057</v>
      </c>
      <c r="V32" s="87">
        <f>分析係数表!D35</f>
        <v>4.5076338961143873E-2</v>
      </c>
      <c r="W32" s="88">
        <f t="shared" si="8"/>
        <v>5</v>
      </c>
      <c r="X32" s="76">
        <f>分析係数表!E35</f>
        <v>4.0269811778011151E-2</v>
      </c>
      <c r="Y32" s="89">
        <f t="shared" si="9"/>
        <v>4</v>
      </c>
    </row>
    <row r="33" spans="1:25" x14ac:dyDescent="0.2">
      <c r="A33" s="6" t="s">
        <v>21</v>
      </c>
      <c r="B33" s="5" t="s">
        <v>38</v>
      </c>
      <c r="C33" s="90"/>
      <c r="D33" s="76">
        <f>投入係数表!AD33</f>
        <v>1.4379190564665967E-2</v>
      </c>
      <c r="E33" s="77">
        <f t="shared" si="0"/>
        <v>1.4379190564665967</v>
      </c>
      <c r="F33" s="76">
        <f>分析係数表!C36</f>
        <v>0.87819146249052793</v>
      </c>
      <c r="G33" s="77">
        <f t="shared" si="1"/>
        <v>1.2627682391414006</v>
      </c>
      <c r="H33" s="77">
        <v>1.3894705745619254</v>
      </c>
      <c r="I33" s="77">
        <f t="shared" si="2"/>
        <v>1.3894705745619254</v>
      </c>
      <c r="J33" s="76">
        <f>分析係数表!G36</f>
        <v>4.4874661895938493E-2</v>
      </c>
      <c r="K33" s="78">
        <f t="shared" si="3"/>
        <v>6.2352022247821798E-2</v>
      </c>
      <c r="L33" s="79"/>
      <c r="M33" s="80"/>
      <c r="N33" s="81">
        <f>分析係数表!H36</f>
        <v>0.18774661640714413</v>
      </c>
      <c r="O33" s="82">
        <f t="shared" si="4"/>
        <v>4.1059481745651532</v>
      </c>
      <c r="P33" s="76">
        <f>分析係数表!C36</f>
        <v>0.87819146249052793</v>
      </c>
      <c r="Q33" s="82">
        <f t="shared" si="5"/>
        <v>3.6058086323316854</v>
      </c>
      <c r="R33" s="83">
        <v>3.7794686171441332</v>
      </c>
      <c r="S33" s="84">
        <f t="shared" si="6"/>
        <v>5.168939191706059</v>
      </c>
      <c r="T33" s="85">
        <f>分析係数表!F36</f>
        <v>0.85371541754520475</v>
      </c>
      <c r="U33" s="86">
        <f t="shared" si="7"/>
        <v>4.4128030803131111</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投入係数表!AD34</f>
        <v>2.8435253251474273E-2</v>
      </c>
      <c r="E34" s="77">
        <f t="shared" si="0"/>
        <v>2.8435253251474273</v>
      </c>
      <c r="F34" s="76">
        <f>分析係数表!C37</f>
        <v>0.51844868831853386</v>
      </c>
      <c r="G34" s="77">
        <f t="shared" si="1"/>
        <v>1.4742219750232162</v>
      </c>
      <c r="H34" s="77">
        <v>1.6702298111293821</v>
      </c>
      <c r="I34" s="77">
        <f t="shared" si="2"/>
        <v>1.6702298111293821</v>
      </c>
      <c r="J34" s="76">
        <f>分析係数表!G37</f>
        <v>0.40787398349003462</v>
      </c>
      <c r="K34" s="78">
        <f t="shared" si="3"/>
        <v>0.68124328640914922</v>
      </c>
      <c r="L34" s="79"/>
      <c r="M34" s="80"/>
      <c r="N34" s="81">
        <f>分析係数表!H37</f>
        <v>4.7856445363769047E-2</v>
      </c>
      <c r="O34" s="82">
        <f t="shared" si="4"/>
        <v>1.0466025340048015</v>
      </c>
      <c r="P34" s="76">
        <f>分析係数表!C37</f>
        <v>0.51844868831853386</v>
      </c>
      <c r="Q34" s="82">
        <f t="shared" si="5"/>
        <v>0.54260971094564303</v>
      </c>
      <c r="R34" s="83">
        <v>0.65534381617966631</v>
      </c>
      <c r="S34" s="84">
        <f t="shared" si="6"/>
        <v>2.3255736273090486</v>
      </c>
      <c r="T34" s="85">
        <f>分析係数表!F37</f>
        <v>0.62993916303078723</v>
      </c>
      <c r="U34" s="86">
        <f t="shared" si="7"/>
        <v>1.464969904353534</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投入係数表!AD35</f>
        <v>5.8284190968575816E-2</v>
      </c>
      <c r="E35" s="77">
        <f t="shared" si="0"/>
        <v>5.8284190968575817</v>
      </c>
      <c r="F35" s="76">
        <f>分析係数表!C38</f>
        <v>4.0466683025854988E-2</v>
      </c>
      <c r="G35" s="77">
        <f t="shared" si="1"/>
        <v>0.23585678813437577</v>
      </c>
      <c r="H35" s="77">
        <v>0.25064900306670362</v>
      </c>
      <c r="I35" s="77">
        <f t="shared" si="2"/>
        <v>0.25064900306670362</v>
      </c>
      <c r="J35" s="76">
        <f>分析係数表!G38</f>
        <v>0.23169218038891187</v>
      </c>
      <c r="K35" s="78">
        <f t="shared" si="3"/>
        <v>5.8073414032831623E-2</v>
      </c>
      <c r="L35" s="79"/>
      <c r="M35" s="80"/>
      <c r="N35" s="81">
        <f>分析係数表!H38</f>
        <v>4.3698484864393788E-2</v>
      </c>
      <c r="O35" s="82">
        <f t="shared" si="4"/>
        <v>0.95566949537522117</v>
      </c>
      <c r="P35" s="76">
        <f>分析係数表!C38</f>
        <v>4.0466683025854988E-2</v>
      </c>
      <c r="Q35" s="82">
        <f t="shared" si="5"/>
        <v>3.8672774546827868E-2</v>
      </c>
      <c r="R35" s="83">
        <v>4.8061628308974882E-2</v>
      </c>
      <c r="S35" s="84">
        <f t="shared" si="6"/>
        <v>0.29871063137567849</v>
      </c>
      <c r="T35" s="85">
        <f>分析係数表!F38</f>
        <v>0.47745138601572196</v>
      </c>
      <c r="U35" s="86">
        <f t="shared" si="7"/>
        <v>0.1426198049679491</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投入係数表!AD36</f>
        <v>0</v>
      </c>
      <c r="E36" s="77">
        <f t="shared" si="0"/>
        <v>0</v>
      </c>
      <c r="F36" s="76">
        <f>分析係数表!C39</f>
        <v>1</v>
      </c>
      <c r="G36" s="77">
        <f t="shared" si="1"/>
        <v>0</v>
      </c>
      <c r="H36" s="77">
        <v>3.5053916911301004E-2</v>
      </c>
      <c r="I36" s="77">
        <f t="shared" si="2"/>
        <v>3.5053916911301004E-2</v>
      </c>
      <c r="J36" s="76">
        <f>分析係数表!G39</f>
        <v>0.35155763393872286</v>
      </c>
      <c r="K36" s="78">
        <f t="shared" si="3"/>
        <v>1.2323472089621566E-2</v>
      </c>
      <c r="L36" s="79"/>
      <c r="M36" s="80"/>
      <c r="N36" s="81">
        <f>分析係数表!H39</f>
        <v>3.8093638110437951E-3</v>
      </c>
      <c r="O36" s="82">
        <f t="shared" si="4"/>
        <v>8.3309359633363028E-2</v>
      </c>
      <c r="P36" s="76">
        <f>分析係数表!C39</f>
        <v>1</v>
      </c>
      <c r="Q36" s="82">
        <f t="shared" si="5"/>
        <v>8.3309359633363028E-2</v>
      </c>
      <c r="R36" s="83">
        <v>0.10388983326014245</v>
      </c>
      <c r="S36" s="84">
        <f t="shared" si="6"/>
        <v>0.13894375017144345</v>
      </c>
      <c r="T36" s="85">
        <f>分析係数表!F39</f>
        <v>0.70231445322154884</v>
      </c>
      <c r="U36" s="86">
        <f t="shared" si="7"/>
        <v>9.7582203930208791E-2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投入係数表!AD37</f>
        <v>2.4234590839324662E-4</v>
      </c>
      <c r="E37" s="77">
        <f t="shared" si="0"/>
        <v>2.4234590839324662E-2</v>
      </c>
      <c r="F37" s="76">
        <f>分析係数表!C40</f>
        <v>0.93645125291670894</v>
      </c>
      <c r="G37" s="77">
        <f t="shared" si="1"/>
        <v>2.2694512955409377E-2</v>
      </c>
      <c r="H37" s="77">
        <v>2.5355647511337957E-2</v>
      </c>
      <c r="I37" s="77">
        <f t="shared" si="2"/>
        <v>2.5355647511337957E-2</v>
      </c>
      <c r="J37" s="76">
        <f>分析係数表!G40</f>
        <v>0.5322000781555295</v>
      </c>
      <c r="K37" s="78">
        <f t="shared" si="3"/>
        <v>1.3494277587218117E-2</v>
      </c>
      <c r="L37" s="79"/>
      <c r="M37" s="80"/>
      <c r="N37" s="81">
        <f>分析係数表!H40</f>
        <v>3.4185575237035248E-2</v>
      </c>
      <c r="O37" s="82">
        <f t="shared" si="4"/>
        <v>0.7476257251772418</v>
      </c>
      <c r="P37" s="76">
        <f>分析係数表!C40</f>
        <v>0.93645125291670894</v>
      </c>
      <c r="Q37" s="82">
        <f t="shared" si="5"/>
        <v>0.70011504705499117</v>
      </c>
      <c r="R37" s="83">
        <v>0.7013045450149169</v>
      </c>
      <c r="S37" s="84">
        <f t="shared" si="6"/>
        <v>0.72666019252625491</v>
      </c>
      <c r="T37" s="85">
        <f>分析係数表!F40</f>
        <v>0.72698319656115673</v>
      </c>
      <c r="U37" s="86">
        <f t="shared" si="7"/>
        <v>0.52826974957648232</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投入係数表!AD38</f>
        <v>1.6156393892883107E-4</v>
      </c>
      <c r="E38" s="77">
        <f t="shared" si="0"/>
        <v>1.6156393892883106E-2</v>
      </c>
      <c r="F38" s="76">
        <f>分析係数表!C41</f>
        <v>0.75829086289227354</v>
      </c>
      <c r="G38" s="77">
        <f t="shared" si="1"/>
        <v>1.2251245866261789E-2</v>
      </c>
      <c r="H38" s="77">
        <v>1.5900774733269087E-2</v>
      </c>
      <c r="I38" s="77">
        <f t="shared" si="2"/>
        <v>1.5900774733269087E-2</v>
      </c>
      <c r="J38" s="76">
        <f>分析係数表!G41</f>
        <v>0.44682169065091015</v>
      </c>
      <c r="K38" s="78">
        <f t="shared" si="3"/>
        <v>7.1048110489785685E-3</v>
      </c>
      <c r="L38" s="79"/>
      <c r="M38" s="80"/>
      <c r="N38" s="81">
        <f>分析係数表!H41</f>
        <v>5.4536481903421918E-2</v>
      </c>
      <c r="O38" s="82">
        <f t="shared" si="4"/>
        <v>1.1926924309142435</v>
      </c>
      <c r="P38" s="76">
        <f>分析係数表!C41</f>
        <v>0.75829086289227354</v>
      </c>
      <c r="Q38" s="82">
        <f t="shared" si="5"/>
        <v>0.90440777260304506</v>
      </c>
      <c r="R38" s="83">
        <v>0.92019519917490422</v>
      </c>
      <c r="S38" s="84">
        <f t="shared" si="6"/>
        <v>0.93609597390817334</v>
      </c>
      <c r="T38" s="85">
        <f>分析係数表!F41</f>
        <v>0.55047809650878365</v>
      </c>
      <c r="U38" s="86">
        <f t="shared" si="7"/>
        <v>0.51530032986650731</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投入係数表!AD39</f>
        <v>2.6254140075935052E-3</v>
      </c>
      <c r="E39" s="77">
        <f>$C$32*D39</f>
        <v>0.26254140075935051</v>
      </c>
      <c r="F39" s="76">
        <f>分析係数表!C42</f>
        <v>0.17334729285073291</v>
      </c>
      <c r="G39" s="77">
        <f>E39*F39</f>
        <v>4.5510841082872767E-2</v>
      </c>
      <c r="H39" s="77">
        <v>4.8907114847923441E-2</v>
      </c>
      <c r="I39" s="77">
        <f>C39+H39</f>
        <v>4.8907114847923441E-2</v>
      </c>
      <c r="J39" s="76">
        <f>分析係数表!G42</f>
        <v>0.48544520547945208</v>
      </c>
      <c r="K39" s="78">
        <f>I39*J39</f>
        <v>2.3741724416757357E-2</v>
      </c>
      <c r="L39" s="79"/>
      <c r="M39" s="80"/>
      <c r="N39" s="81">
        <f>分析係数表!H42</f>
        <v>1.188798706412289E-2</v>
      </c>
      <c r="O39" s="82">
        <f t="shared" si="4"/>
        <v>0.25998582408184567</v>
      </c>
      <c r="P39" s="76">
        <f>分析係数表!C42</f>
        <v>0.17334729285073291</v>
      </c>
      <c r="Q39" s="82">
        <f>O39*P39</f>
        <v>4.506783878415483E-2</v>
      </c>
      <c r="R39" s="83">
        <v>4.7359664194066536E-2</v>
      </c>
      <c r="S39" s="84">
        <f>I39+R39</f>
        <v>9.6266779041989978E-2</v>
      </c>
      <c r="T39" s="85">
        <f>分析係数表!F42</f>
        <v>0.55565068493150682</v>
      </c>
      <c r="U39" s="86">
        <f>S39*T39</f>
        <v>5.3490701710831756E-2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投入係数表!AD40</f>
        <v>0.11580095322723968</v>
      </c>
      <c r="E40" s="77">
        <f>$C$32*D40</f>
        <v>11.580095322723968</v>
      </c>
      <c r="F40" s="76">
        <f>分析係数表!C43</f>
        <v>0.30653454239506406</v>
      </c>
      <c r="G40" s="77">
        <f>E40*F40</f>
        <v>3.5496992206424132</v>
      </c>
      <c r="H40" s="77">
        <v>3.9025916987028726</v>
      </c>
      <c r="I40" s="77">
        <f>C40+H40</f>
        <v>3.9025916987028726</v>
      </c>
      <c r="J40" s="76">
        <f>分析係数表!G43</f>
        <v>0.32328917028178372</v>
      </c>
      <c r="K40" s="78">
        <f>I40*J40</f>
        <v>1.2616656322222286</v>
      </c>
      <c r="L40" s="79"/>
      <c r="M40" s="80"/>
      <c r="N40" s="81">
        <f>分析係数表!H43</f>
        <v>3.3255284074801286E-2</v>
      </c>
      <c r="O40" s="82">
        <f t="shared" si="4"/>
        <v>0.72728060592830024</v>
      </c>
      <c r="P40" s="76">
        <f>分析係数表!C43</f>
        <v>0.30653454239506406</v>
      </c>
      <c r="Q40" s="82">
        <f>O40*P40</f>
        <v>0.22293662773103642</v>
      </c>
      <c r="R40" s="83">
        <v>0.42106888067395898</v>
      </c>
      <c r="S40" s="84">
        <f>I40+R40</f>
        <v>4.3236605793768312</v>
      </c>
      <c r="T40" s="85">
        <f>分析係数表!F43</f>
        <v>0.5899871028256537</v>
      </c>
      <c r="U40" s="86">
        <f>S40*T40</f>
        <v>2.5509039788280239</v>
      </c>
      <c r="V40" s="87">
        <f>分析係数表!D43</f>
        <v>0.19341853284871224</v>
      </c>
      <c r="W40" s="88">
        <f>ROUND(S40*V40,0)</f>
        <v>1</v>
      </c>
      <c r="X40" s="76">
        <f>分析係数表!E43</f>
        <v>0.14812209325047876</v>
      </c>
      <c r="Y40" s="89">
        <f>ROUND(S40*X40,0)</f>
        <v>1</v>
      </c>
    </row>
    <row r="41" spans="1:25" x14ac:dyDescent="0.2">
      <c r="A41" s="6" t="s">
        <v>341</v>
      </c>
      <c r="B41" s="5" t="s">
        <v>42</v>
      </c>
      <c r="C41" s="90"/>
      <c r="D41" s="76">
        <f>投入係数表!AD41</f>
        <v>1.6156393892883107E-4</v>
      </c>
      <c r="E41" s="77">
        <f>$C$32*D41</f>
        <v>1.6156393892883106E-2</v>
      </c>
      <c r="F41" s="76">
        <f>分析係数表!C44</f>
        <v>0.56999532308435041</v>
      </c>
      <c r="G41" s="77">
        <f>E41*F41</f>
        <v>9.2090689568519318E-3</v>
      </c>
      <c r="H41" s="77">
        <v>1.5707865454505299E-2</v>
      </c>
      <c r="I41" s="77">
        <f>C41+H41</f>
        <v>1.5707865454505299E-2</v>
      </c>
      <c r="J41" s="76">
        <f>分析係数表!G44</f>
        <v>0.26801390783179974</v>
      </c>
      <c r="K41" s="78">
        <f>I41*J41</f>
        <v>4.2099264041580943E-3</v>
      </c>
      <c r="L41" s="79"/>
      <c r="M41" s="80"/>
      <c r="N41" s="81">
        <f>分析係数表!H44</f>
        <v>0.11320362456556662</v>
      </c>
      <c r="O41" s="82">
        <f t="shared" si="4"/>
        <v>2.4757208653559539</v>
      </c>
      <c r="P41" s="76">
        <f>分析係数表!C44</f>
        <v>0.56999532308435041</v>
      </c>
      <c r="Q41" s="82">
        <f>O41*P41</f>
        <v>1.4111493145152345</v>
      </c>
      <c r="R41" s="83">
        <v>1.4345488306967342</v>
      </c>
      <c r="S41" s="84">
        <f>I41+R41</f>
        <v>1.4502566961512395</v>
      </c>
      <c r="T41" s="85">
        <f>分析係数表!F44</f>
        <v>0.48400791440152141</v>
      </c>
      <c r="U41" s="86">
        <f>S41*T41</f>
        <v>0.70193571885100237</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投入係数表!AD42</f>
        <v>5.6547378625090875E-3</v>
      </c>
      <c r="E42" s="77">
        <f>$C$32*D42</f>
        <v>0.56547378625090872</v>
      </c>
      <c r="F42" s="76">
        <f>分析係数表!C45</f>
        <v>1</v>
      </c>
      <c r="G42" s="77">
        <f>E42*F42</f>
        <v>0.56547378625090872</v>
      </c>
      <c r="H42" s="77">
        <v>0.59913985675402182</v>
      </c>
      <c r="I42" s="77">
        <f>C42+H42</f>
        <v>0.59913985675402182</v>
      </c>
      <c r="J42" s="76">
        <f>分析係数表!G45</f>
        <v>0</v>
      </c>
      <c r="K42" s="78">
        <f>I42*J42</f>
        <v>0</v>
      </c>
      <c r="L42" s="79"/>
      <c r="M42" s="80"/>
      <c r="N42" s="81">
        <f>分析係数表!H45</f>
        <v>0</v>
      </c>
      <c r="O42" s="82">
        <f t="shared" si="4"/>
        <v>0</v>
      </c>
      <c r="P42" s="76">
        <f>分析係数表!C45</f>
        <v>1</v>
      </c>
      <c r="Q42" s="82">
        <f>O42*P42</f>
        <v>0</v>
      </c>
      <c r="R42" s="83">
        <v>2.7393705839786529E-2</v>
      </c>
      <c r="S42" s="84">
        <f>I42+R42</f>
        <v>0.62653356259380832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8.6032797479602546E-3</v>
      </c>
      <c r="E43" s="77">
        <f>$C$32*D43</f>
        <v>0.86032797479602552</v>
      </c>
      <c r="F43" s="76">
        <f>分析係数表!C46</f>
        <v>0.19592142404516388</v>
      </c>
      <c r="G43" s="77">
        <f>E43*F43</f>
        <v>0.16855668196792919</v>
      </c>
      <c r="H43" s="77">
        <v>0.18498266679663328</v>
      </c>
      <c r="I43" s="77">
        <f>C43+H43</f>
        <v>0.18498266679663328</v>
      </c>
      <c r="J43" s="76">
        <f>分析係数表!G46</f>
        <v>9.3869169844529188E-3</v>
      </c>
      <c r="K43" s="78">
        <f>I43*J43</f>
        <v>1.7364169367827119E-3</v>
      </c>
      <c r="L43" s="79"/>
      <c r="M43" s="80"/>
      <c r="N43" s="81">
        <f>分析係数表!H46</f>
        <v>2.2224088871155723E-2</v>
      </c>
      <c r="O43" s="82">
        <f t="shared" si="4"/>
        <v>0.48603249889739847</v>
      </c>
      <c r="P43" s="76">
        <f>分析係数表!C46</f>
        <v>0.19592142404516388</v>
      </c>
      <c r="Q43" s="82">
        <f>O43*P43</f>
        <v>9.5224179316207858E-2</v>
      </c>
      <c r="R43" s="83">
        <v>0.10860500711097683</v>
      </c>
      <c r="S43" s="84">
        <f>I43+R43</f>
        <v>0.29358767390761009</v>
      </c>
      <c r="T43" s="85">
        <f>分析係数表!F46</f>
        <v>0.31358169551188031</v>
      </c>
      <c r="U43" s="86">
        <f>S43*T43</f>
        <v>9.206372056533739E-2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投入係数表!AD44</f>
        <v>0.32720736731561517</v>
      </c>
      <c r="E44" s="91">
        <f>SUM(E5:E43)</f>
        <v>32.720736731561516</v>
      </c>
      <c r="F44" s="92">
        <f>分析係数表!C47</f>
        <v>0.45265703952364433</v>
      </c>
      <c r="G44" s="91">
        <f>SUM(G5:G43)</f>
        <v>10.994374770307262</v>
      </c>
      <c r="H44" s="91">
        <f>SUM(H5:H43)</f>
        <v>12.41643322827837</v>
      </c>
      <c r="I44" s="91">
        <f>SUM(I5:I43)</f>
        <v>112.41643322827835</v>
      </c>
      <c r="J44" s="92">
        <f>分析係数表!G47</f>
        <v>0.23980744030503759</v>
      </c>
      <c r="K44" s="93">
        <f>SUM(K5:K43)</f>
        <v>34.861251996757979</v>
      </c>
      <c r="L44" s="94">
        <f>最終需要_まとめ!$L$33</f>
        <v>0.62733333333333341</v>
      </c>
      <c r="M44" s="91">
        <f>K44*L44</f>
        <v>21.869625419299506</v>
      </c>
      <c r="N44" s="95">
        <f>分析係数表!H47</f>
        <v>1</v>
      </c>
      <c r="O44" s="96">
        <f>SUM(O5:O43)</f>
        <v>21.869625419299503</v>
      </c>
      <c r="P44" s="92">
        <f>分析係数表!C47</f>
        <v>0.45265703952364433</v>
      </c>
      <c r="Q44" s="96">
        <f>SUM(Q5:Q43)</f>
        <v>10.658957966925854</v>
      </c>
      <c r="R44" s="91">
        <f>SUM(R5:R43)</f>
        <v>11.874428884228026</v>
      </c>
      <c r="S44" s="97">
        <f>SUM(S5:S43)</f>
        <v>124.2908621125064</v>
      </c>
      <c r="T44" s="98">
        <f>分析係数表!F47</f>
        <v>0.49576236686958514</v>
      </c>
      <c r="U44" s="99">
        <f>SUM(U5:U43)</f>
        <v>79.396266142889914</v>
      </c>
      <c r="V44" s="100">
        <f>分析係数表!D47</f>
        <v>6.8132090397126518E-2</v>
      </c>
      <c r="W44" s="101">
        <f>SUM(W5:W43)</f>
        <v>6</v>
      </c>
      <c r="X44" s="92">
        <f>分析係数表!E47</f>
        <v>5.7986453629434859E-2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1.4618360363041205E-2</v>
      </c>
      <c r="G5" s="77">
        <f t="shared" ref="G5:G38" si="1">E5*F5</f>
        <v>0</v>
      </c>
      <c r="H5" s="77">
        <f t="array" ref="H5:H43">MMULT(逆行列係数!C5:AO43,'29'!G5:G43)</f>
        <v>2.7513675188878046E-5</v>
      </c>
      <c r="I5" s="77">
        <f t="shared" ref="I5:I38" si="2">C5+H5</f>
        <v>2.7513675188878046E-5</v>
      </c>
      <c r="J5" s="76">
        <f>分析係数表!G8</f>
        <v>0.12073170731707317</v>
      </c>
      <c r="K5" s="78">
        <f t="shared" ref="K5:K38" si="3">I5*J5</f>
        <v>3.321772980120642E-6</v>
      </c>
      <c r="L5" s="79" t="s">
        <v>186</v>
      </c>
      <c r="M5" s="80" t="s">
        <v>186</v>
      </c>
      <c r="N5" s="81">
        <f>分析係数表!H8</f>
        <v>1.0812797278425854E-2</v>
      </c>
      <c r="O5" s="82">
        <f t="shared" ref="O5:O43" si="4">$M$44*N5</f>
        <v>4.4965322382875164E-2</v>
      </c>
      <c r="P5" s="76">
        <f>分析係数表!C8</f>
        <v>1.4618360363041205E-2</v>
      </c>
      <c r="Q5" s="82">
        <f t="shared" ref="Q5:Q38" si="5">O5*P5</f>
        <v>6.5731928643319179E-4</v>
      </c>
      <c r="R5" s="83">
        <f t="array" ref="R5:R43">MMULT(逆行列係数!C5:AO43,'29'!Q5:Q43)</f>
        <v>9.3044420270649829E-4</v>
      </c>
      <c r="S5" s="84">
        <f t="shared" ref="S5:S38" si="6">I5+R5</f>
        <v>9.5795787789537635E-4</v>
      </c>
      <c r="T5" s="85">
        <f>分析係数表!F8</f>
        <v>0.45487804878048782</v>
      </c>
      <c r="U5" s="86">
        <f t="shared" ref="U5:U38" si="7">S5*T5</f>
        <v>4.3575401031094562E-4</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投入係数表!AE6</f>
        <v>0</v>
      </c>
      <c r="E6" s="77">
        <f t="shared" si="0"/>
        <v>0</v>
      </c>
      <c r="F6" s="76">
        <f>分析係数表!C9</f>
        <v>8.6715867158671633E-2</v>
      </c>
      <c r="G6" s="77">
        <f t="shared" si="1"/>
        <v>0</v>
      </c>
      <c r="H6" s="77">
        <v>2.1355510275021305E-5</v>
      </c>
      <c r="I6" s="77">
        <f t="shared" si="2"/>
        <v>2.1355510275021305E-5</v>
      </c>
      <c r="J6" s="76">
        <f>分析係数表!G9</f>
        <v>0.23529411764705882</v>
      </c>
      <c r="K6" s="78">
        <f t="shared" si="3"/>
        <v>5.0248259470638366E-6</v>
      </c>
      <c r="L6" s="79"/>
      <c r="M6" s="80"/>
      <c r="N6" s="81">
        <f>分析係数表!H9</f>
        <v>5.7539453375192939E-4</v>
      </c>
      <c r="O6" s="82">
        <f t="shared" si="4"/>
        <v>2.3927943936507662E-3</v>
      </c>
      <c r="P6" s="76">
        <f>分析係数表!C9</f>
        <v>8.6715867158671633E-2</v>
      </c>
      <c r="Q6" s="82">
        <f t="shared" si="5"/>
        <v>2.0749324077783409E-4</v>
      </c>
      <c r="R6" s="83">
        <v>2.462774218054437E-4</v>
      </c>
      <c r="S6" s="84">
        <f t="shared" si="6"/>
        <v>2.6763293208046502E-4</v>
      </c>
      <c r="T6" s="85">
        <f>分析係数表!F9</f>
        <v>0.68627450980392157</v>
      </c>
      <c r="U6" s="86">
        <f t="shared" si="7"/>
        <v>1.8366965927090736E-4</v>
      </c>
      <c r="V6" s="87">
        <f>分析係数表!D9</f>
        <v>9.8039215686274508E-2</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5.1169590643275198E-3</v>
      </c>
      <c r="G7" s="77">
        <f t="shared" si="1"/>
        <v>0</v>
      </c>
      <c r="H7" s="77">
        <v>1.2705680359304066E-6</v>
      </c>
      <c r="I7" s="77">
        <f t="shared" si="2"/>
        <v>1.2705680359304066E-6</v>
      </c>
      <c r="J7" s="76">
        <f>分析係数表!G10</f>
        <v>0.19230769230769232</v>
      </c>
      <c r="K7" s="78">
        <f t="shared" si="3"/>
        <v>2.4434000690969358E-7</v>
      </c>
      <c r="L7" s="79"/>
      <c r="M7" s="80"/>
      <c r="N7" s="81">
        <f>分析係数表!H10</f>
        <v>1.0751897856970359E-3</v>
      </c>
      <c r="O7" s="82">
        <f t="shared" si="4"/>
        <v>4.4712070421503367E-3</v>
      </c>
      <c r="P7" s="76">
        <f>分析係数表!C10</f>
        <v>5.1169590643275198E-3</v>
      </c>
      <c r="Q7" s="82">
        <f t="shared" si="5"/>
        <v>2.2878983402816204E-5</v>
      </c>
      <c r="R7" s="83">
        <v>3.9945716717672107E-5</v>
      </c>
      <c r="S7" s="84">
        <f t="shared" si="6"/>
        <v>4.1216284753602513E-5</v>
      </c>
      <c r="T7" s="85">
        <f>分析係数表!F10</f>
        <v>0.57692307692307687</v>
      </c>
      <c r="U7" s="86">
        <f t="shared" si="7"/>
        <v>2.3778625819386064E-5</v>
      </c>
      <c r="V7" s="87">
        <f>分析係数表!D10</f>
        <v>0</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1.5386032798968108E-2</v>
      </c>
      <c r="G8" s="77">
        <f t="shared" si="1"/>
        <v>0</v>
      </c>
      <c r="H8" s="77">
        <v>2.5918677341228518E-4</v>
      </c>
      <c r="I8" s="77">
        <f t="shared" si="2"/>
        <v>2.5918677341228518E-4</v>
      </c>
      <c r="J8" s="76">
        <f>分析係数表!G11</f>
        <v>0.34285714285714286</v>
      </c>
      <c r="K8" s="78">
        <f t="shared" si="3"/>
        <v>8.8864036598497773E-5</v>
      </c>
      <c r="L8" s="79"/>
      <c r="M8" s="80"/>
      <c r="N8" s="81">
        <f>分析係数表!H11</f>
        <v>-2.0999800501895233E-5</v>
      </c>
      <c r="O8" s="82">
        <f t="shared" si="4"/>
        <v>-8.7328262541998776E-5</v>
      </c>
      <c r="P8" s="76">
        <f>分析係数表!C11</f>
        <v>1.5386032798968108E-2</v>
      </c>
      <c r="Q8" s="82">
        <f t="shared" si="5"/>
        <v>-1.3436355117480911E-6</v>
      </c>
      <c r="R8" s="83">
        <v>7.1735645475814634E-5</v>
      </c>
      <c r="S8" s="84">
        <f t="shared" si="6"/>
        <v>3.3092241888809981E-4</v>
      </c>
      <c r="T8" s="85">
        <f>分析係数表!F11</f>
        <v>0.5591836734693878</v>
      </c>
      <c r="U8" s="86">
        <f t="shared" si="7"/>
        <v>1.8504641382722318E-4</v>
      </c>
      <c r="V8" s="87">
        <f>分析係数表!D11</f>
        <v>0</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0.16460779895554434</v>
      </c>
      <c r="G9" s="77">
        <f t="shared" si="1"/>
        <v>0</v>
      </c>
      <c r="H9" s="77">
        <v>9.0595987691688017E-4</v>
      </c>
      <c r="I9" s="77">
        <f t="shared" si="2"/>
        <v>9.0595987691688017E-4</v>
      </c>
      <c r="J9" s="76">
        <f>分析係数表!G12</f>
        <v>0.13343519440833349</v>
      </c>
      <c r="K9" s="78">
        <f t="shared" si="3"/>
        <v>1.2088693230255378E-4</v>
      </c>
      <c r="L9" s="79"/>
      <c r="M9" s="80"/>
      <c r="N9" s="81">
        <f>分析係数表!H12</f>
        <v>9.0250842616995133E-2</v>
      </c>
      <c r="O9" s="82">
        <f t="shared" si="4"/>
        <v>0.37531067392674811</v>
      </c>
      <c r="P9" s="76">
        <f>分析係数表!C12</f>
        <v>0.16460779895554434</v>
      </c>
      <c r="Q9" s="82">
        <f t="shared" si="5"/>
        <v>6.1779063959604009E-2</v>
      </c>
      <c r="R9" s="83">
        <v>7.1762626060156376E-2</v>
      </c>
      <c r="S9" s="84">
        <f t="shared" si="6"/>
        <v>7.266858593707326E-2</v>
      </c>
      <c r="T9" s="85">
        <f>分析係数表!F12</f>
        <v>0.36075703601154802</v>
      </c>
      <c r="U9" s="86">
        <f t="shared" si="7"/>
        <v>2.6215703673809009E-2</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投入係数表!AE10</f>
        <v>1.0648946819159585E-5</v>
      </c>
      <c r="E10" s="77">
        <f t="shared" si="0"/>
        <v>1.0648946819159584E-3</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5.9488012443609559E-2</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投入係数表!AE11</f>
        <v>3.5141524503226628E-4</v>
      </c>
      <c r="E11" s="77">
        <f t="shared" si="0"/>
        <v>3.5141524503226627E-2</v>
      </c>
      <c r="F11" s="76">
        <f>分析係数表!C14</f>
        <v>0.17268980347649487</v>
      </c>
      <c r="G11" s="77">
        <f t="shared" si="1"/>
        <v>6.0685829603266354E-3</v>
      </c>
      <c r="H11" s="77">
        <v>2.8365081097197448E-2</v>
      </c>
      <c r="I11" s="77">
        <f t="shared" si="2"/>
        <v>2.8365081097197448E-2</v>
      </c>
      <c r="J11" s="76">
        <f>分析係数表!G14</f>
        <v>0.183307408127552</v>
      </c>
      <c r="K11" s="78">
        <f t="shared" si="3"/>
        <v>5.1995294972550831E-3</v>
      </c>
      <c r="L11" s="79"/>
      <c r="M11" s="80"/>
      <c r="N11" s="81">
        <f>分析係数表!H14</f>
        <v>1.1717888680057539E-3</v>
      </c>
      <c r="O11" s="82">
        <f t="shared" si="4"/>
        <v>4.8729170498435313E-3</v>
      </c>
      <c r="P11" s="76">
        <f>分析係数表!C14</f>
        <v>0.17268980347649487</v>
      </c>
      <c r="Q11" s="82">
        <f t="shared" si="5"/>
        <v>8.4150308769474064E-4</v>
      </c>
      <c r="R11" s="83">
        <v>3.8984543019304095E-3</v>
      </c>
      <c r="S11" s="84">
        <f t="shared" si="6"/>
        <v>3.2263535399127859E-2</v>
      </c>
      <c r="T11" s="85">
        <f>分析係数表!F14</f>
        <v>0.31324129885280966</v>
      </c>
      <c r="U11" s="86">
        <f t="shared" si="7"/>
        <v>1.0106271734006413E-2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投入係数表!AE12</f>
        <v>3.1946840457478754E-5</v>
      </c>
      <c r="E12" s="77">
        <f t="shared" si="0"/>
        <v>3.1946840457478753E-3</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3.4337472831513914E-2</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投入係数表!AE13</f>
        <v>3.0881945775562794E-4</v>
      </c>
      <c r="E13" s="77">
        <f t="shared" si="0"/>
        <v>3.0881945775562795E-2</v>
      </c>
      <c r="F13" s="76">
        <f>分析係数表!C16</f>
        <v>4.378703578052201E-2</v>
      </c>
      <c r="G13" s="77">
        <f t="shared" si="1"/>
        <v>1.3522288646467086E-3</v>
      </c>
      <c r="H13" s="77">
        <v>2.6337624518699551E-3</v>
      </c>
      <c r="I13" s="77">
        <f t="shared" si="2"/>
        <v>2.6337624518699551E-3</v>
      </c>
      <c r="J13" s="76">
        <f>分析係数表!G16</f>
        <v>3.3270852858481727E-2</v>
      </c>
      <c r="K13" s="78">
        <f t="shared" si="3"/>
        <v>8.7627523000359336E-5</v>
      </c>
      <c r="L13" s="79"/>
      <c r="M13" s="80"/>
      <c r="N13" s="81">
        <f>分析係数表!H16</f>
        <v>1.6795640441415807E-2</v>
      </c>
      <c r="O13" s="82">
        <f t="shared" si="4"/>
        <v>6.9845144381090615E-2</v>
      </c>
      <c r="P13" s="76">
        <f>分析係数表!C16</f>
        <v>4.378703578052201E-2</v>
      </c>
      <c r="Q13" s="82">
        <f t="shared" si="5"/>
        <v>3.0583118361105408E-3</v>
      </c>
      <c r="R13" s="83">
        <v>3.6979872174572243E-3</v>
      </c>
      <c r="S13" s="84">
        <f t="shared" si="6"/>
        <v>6.3317496693271798E-3</v>
      </c>
      <c r="T13" s="85">
        <f>分析係数表!F16</f>
        <v>0.28912839737582008</v>
      </c>
      <c r="U13" s="86">
        <f t="shared" si="7"/>
        <v>1.8306886344774463E-3</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投入係数表!AE14</f>
        <v>5.1114944731966007E-4</v>
      </c>
      <c r="E14" s="77">
        <f t="shared" si="0"/>
        <v>5.1114944731966004E-2</v>
      </c>
      <c r="F14" s="76">
        <f>分析係数表!C17</f>
        <v>0.16391620825693176</v>
      </c>
      <c r="G14" s="77">
        <f t="shared" si="1"/>
        <v>8.3785679257264972E-3</v>
      </c>
      <c r="H14" s="77">
        <v>1.7299689353643323E-2</v>
      </c>
      <c r="I14" s="77">
        <f t="shared" si="2"/>
        <v>1.7299689353643323E-2</v>
      </c>
      <c r="J14" s="76">
        <f>分析係数表!G17</f>
        <v>0.21229407998137262</v>
      </c>
      <c r="K14" s="78">
        <f t="shared" si="3"/>
        <v>3.6726216352952561E-3</v>
      </c>
      <c r="L14" s="79"/>
      <c r="M14" s="80"/>
      <c r="N14" s="81">
        <f>分析係数表!H17</f>
        <v>3.0554709730257561E-3</v>
      </c>
      <c r="O14" s="82">
        <f t="shared" si="4"/>
        <v>1.270626219986082E-2</v>
      </c>
      <c r="P14" s="76">
        <f>分析係数表!C17</f>
        <v>0.16391620825693176</v>
      </c>
      <c r="Q14" s="82">
        <f t="shared" si="5"/>
        <v>2.0827623209195662E-3</v>
      </c>
      <c r="R14" s="83">
        <v>4.2311904785233339E-3</v>
      </c>
      <c r="S14" s="84">
        <f t="shared" si="6"/>
        <v>2.1530879832166658E-2</v>
      </c>
      <c r="T14" s="85">
        <f>分析係数表!F17</f>
        <v>0.32277781011700329</v>
      </c>
      <c r="U14" s="86">
        <f t="shared" si="7"/>
        <v>6.9496902421191048E-3</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投入係数表!AE15</f>
        <v>7.4542627734117093E-5</v>
      </c>
      <c r="E15" s="77">
        <f t="shared" si="0"/>
        <v>7.4542627734117094E-3</v>
      </c>
      <c r="F15" s="76">
        <f>分析係数表!C18</f>
        <v>9.9153926079857513E-2</v>
      </c>
      <c r="G15" s="77">
        <f t="shared" si="1"/>
        <v>7.3911942001469826E-4</v>
      </c>
      <c r="H15" s="77">
        <v>6.3360244072562062E-3</v>
      </c>
      <c r="I15" s="77">
        <f t="shared" si="2"/>
        <v>6.3360244072562062E-3</v>
      </c>
      <c r="J15" s="76">
        <f>分析係数表!G18</f>
        <v>0.21554507077228707</v>
      </c>
      <c r="K15" s="78">
        <f t="shared" si="3"/>
        <v>1.3656988292769772E-3</v>
      </c>
      <c r="L15" s="79"/>
      <c r="M15" s="80"/>
      <c r="N15" s="81">
        <f>分析係数表!H18</f>
        <v>4.4309579058998937E-4</v>
      </c>
      <c r="O15" s="82">
        <f t="shared" si="4"/>
        <v>1.842626339636174E-3</v>
      </c>
      <c r="P15" s="76">
        <f>分析係数表!C18</f>
        <v>9.9153926079857513E-2</v>
      </c>
      <c r="Q15" s="82">
        <f t="shared" si="5"/>
        <v>1.8270363587308361E-4</v>
      </c>
      <c r="R15" s="83">
        <v>4.4395274400742664E-4</v>
      </c>
      <c r="S15" s="84">
        <f t="shared" si="6"/>
        <v>6.7799771512636331E-3</v>
      </c>
      <c r="T15" s="85">
        <f>分析係数表!F18</f>
        <v>0.45865408492674448</v>
      </c>
      <c r="U15" s="86">
        <f t="shared" si="7"/>
        <v>3.1096642161370573E-3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投入係数表!AE16</f>
        <v>0</v>
      </c>
      <c r="E16" s="77">
        <f t="shared" si="0"/>
        <v>0</v>
      </c>
      <c r="F16" s="76">
        <f>分析係数表!C19</f>
        <v>0.34885493758536357</v>
      </c>
      <c r="G16" s="77">
        <f t="shared" si="1"/>
        <v>0</v>
      </c>
      <c r="H16" s="77">
        <v>1.4468780225866579E-2</v>
      </c>
      <c r="I16" s="77">
        <f t="shared" si="2"/>
        <v>1.4468780225866579E-2</v>
      </c>
      <c r="J16" s="76">
        <f>分析係数表!G19</f>
        <v>5.7666214382632294E-2</v>
      </c>
      <c r="K16" s="78">
        <f t="shared" si="3"/>
        <v>8.3435978236001305E-4</v>
      </c>
      <c r="L16" s="79"/>
      <c r="M16" s="80"/>
      <c r="N16" s="81">
        <f>分析係数表!H19</f>
        <v>-1.1339892271023426E-4</v>
      </c>
      <c r="O16" s="82">
        <f t="shared" si="4"/>
        <v>-4.7157261772679335E-4</v>
      </c>
      <c r="P16" s="76">
        <f>分析係数表!C19</f>
        <v>0.34885493758536357</v>
      </c>
      <c r="Q16" s="82">
        <f t="shared" si="5"/>
        <v>-1.6451043612404701E-4</v>
      </c>
      <c r="R16" s="83">
        <v>1.0362248201670927E-3</v>
      </c>
      <c r="S16" s="84">
        <f t="shared" si="6"/>
        <v>1.5505005046033672E-2</v>
      </c>
      <c r="T16" s="85">
        <f>分析係数表!F19</f>
        <v>0.24001206090758329</v>
      </c>
      <c r="U16" s="86">
        <f t="shared" si="7"/>
        <v>3.7213882154810197E-3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投入係数表!AE17</f>
        <v>0</v>
      </c>
      <c r="E17" s="77">
        <f t="shared" si="0"/>
        <v>0</v>
      </c>
      <c r="F17" s="76">
        <f>分析係数表!C20</f>
        <v>6.1611763739423342E-2</v>
      </c>
      <c r="G17" s="77">
        <f t="shared" si="1"/>
        <v>0</v>
      </c>
      <c r="H17" s="77">
        <v>8.8177952248313593E-4</v>
      </c>
      <c r="I17" s="77">
        <f t="shared" si="2"/>
        <v>8.8177952248313593E-4</v>
      </c>
      <c r="J17" s="76">
        <f>分析係数表!G20</f>
        <v>9.9807003032809483E-2</v>
      </c>
      <c r="K17" s="78">
        <f t="shared" si="3"/>
        <v>8.8007771474743639E-5</v>
      </c>
      <c r="L17" s="79"/>
      <c r="M17" s="80"/>
      <c r="N17" s="81">
        <f>分析係数表!H20</f>
        <v>5.5019477314965503E-4</v>
      </c>
      <c r="O17" s="82">
        <f t="shared" si="4"/>
        <v>2.2880004786003673E-3</v>
      </c>
      <c r="P17" s="76">
        <f>分析係数表!C20</f>
        <v>6.1611763739423342E-2</v>
      </c>
      <c r="Q17" s="82">
        <f t="shared" si="5"/>
        <v>1.4096774492321337E-4</v>
      </c>
      <c r="R17" s="83">
        <v>3.8594324643886723E-4</v>
      </c>
      <c r="S17" s="84">
        <f t="shared" si="6"/>
        <v>1.2677227689220031E-3</v>
      </c>
      <c r="T17" s="85">
        <f>分析係数表!F20</f>
        <v>0.22277364212848083</v>
      </c>
      <c r="U17" s="86">
        <f t="shared" si="7"/>
        <v>2.8241521844195712E-4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投入係数表!AE18</f>
        <v>3.3011735139394714E-4</v>
      </c>
      <c r="E18" s="77">
        <f t="shared" si="0"/>
        <v>3.3011735139394711E-2</v>
      </c>
      <c r="F18" s="76">
        <f>分析係数表!C21</f>
        <v>0.26616480709772816</v>
      </c>
      <c r="G18" s="77">
        <f t="shared" si="1"/>
        <v>8.786562115338287E-3</v>
      </c>
      <c r="H18" s="77">
        <v>3.6189847540905311E-2</v>
      </c>
      <c r="I18" s="77">
        <f t="shared" si="2"/>
        <v>3.6189847540905311E-2</v>
      </c>
      <c r="J18" s="76">
        <f>分析係数表!G21</f>
        <v>0.28515758528748203</v>
      </c>
      <c r="K18" s="78">
        <f t="shared" si="3"/>
        <v>1.0319809536686679E-2</v>
      </c>
      <c r="L18" s="79"/>
      <c r="M18" s="80"/>
      <c r="N18" s="81">
        <f>分析係数表!H21</f>
        <v>9.2609120213357971E-4</v>
      </c>
      <c r="O18" s="82">
        <f t="shared" si="4"/>
        <v>3.8511763781021455E-3</v>
      </c>
      <c r="P18" s="76">
        <f>分析係数表!C21</f>
        <v>0.26616480709772816</v>
      </c>
      <c r="Q18" s="82">
        <f t="shared" si="5"/>
        <v>1.0250476177768851E-3</v>
      </c>
      <c r="R18" s="83">
        <v>2.7883345534313181E-3</v>
      </c>
      <c r="S18" s="84">
        <f t="shared" si="6"/>
        <v>3.8978182094336629E-2</v>
      </c>
      <c r="T18" s="85">
        <f>分析係数表!F21</f>
        <v>0.42568537635878856</v>
      </c>
      <c r="U18" s="86">
        <f t="shared" si="7"/>
        <v>1.6592442114609082E-2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投入係数表!AE19</f>
        <v>0</v>
      </c>
      <c r="E19" s="77">
        <f t="shared" si="0"/>
        <v>0</v>
      </c>
      <c r="F19" s="76">
        <f>分析係数表!C22</f>
        <v>6.8073136427566849E-2</v>
      </c>
      <c r="G19" s="77">
        <f t="shared" si="1"/>
        <v>0</v>
      </c>
      <c r="H19" s="77">
        <v>1.3291218729288051E-3</v>
      </c>
      <c r="I19" s="77">
        <f t="shared" si="2"/>
        <v>1.3291218729288051E-3</v>
      </c>
      <c r="J19" s="76">
        <f>分析係数表!G22</f>
        <v>0.19468102201510526</v>
      </c>
      <c r="K19" s="78">
        <f t="shared" si="3"/>
        <v>2.5875480460441064E-4</v>
      </c>
      <c r="L19" s="79"/>
      <c r="M19" s="80"/>
      <c r="N19" s="81">
        <f>分析係数表!H22</f>
        <v>4.4099581053979989E-5</v>
      </c>
      <c r="O19" s="82">
        <f t="shared" si="4"/>
        <v>1.8338935133819742E-4</v>
      </c>
      <c r="P19" s="76">
        <f>分析係数表!C22</f>
        <v>6.8073136427566849E-2</v>
      </c>
      <c r="Q19" s="82">
        <f t="shared" si="5"/>
        <v>1.2483888333008101E-5</v>
      </c>
      <c r="R19" s="83">
        <v>1.3377960877782323E-4</v>
      </c>
      <c r="S19" s="84">
        <f t="shared" si="6"/>
        <v>1.4629014817066283E-3</v>
      </c>
      <c r="T19" s="85">
        <f>分析係数表!F22</f>
        <v>0.41266270287642615</v>
      </c>
      <c r="U19" s="86">
        <f t="shared" si="7"/>
        <v>6.0368487948298595E-4</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1.0479391505039853E-4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投入係数表!AE21</f>
        <v>0</v>
      </c>
      <c r="E21" s="77">
        <f t="shared" si="0"/>
        <v>0</v>
      </c>
      <c r="F21" s="76">
        <f>分析係数表!C24</f>
        <v>0.19862660944206012</v>
      </c>
      <c r="G21" s="77">
        <f t="shared" si="1"/>
        <v>0</v>
      </c>
      <c r="H21" s="77">
        <v>1.5077181957848023E-3</v>
      </c>
      <c r="I21" s="77">
        <f t="shared" si="2"/>
        <v>1.5077181957848023E-3</v>
      </c>
      <c r="J21" s="76">
        <f>分析係数表!G24</f>
        <v>0.20794148380355276</v>
      </c>
      <c r="K21" s="78">
        <f t="shared" si="3"/>
        <v>3.1351715878910727E-4</v>
      </c>
      <c r="L21" s="79"/>
      <c r="M21" s="80"/>
      <c r="N21" s="81">
        <f>分析係数表!H24</f>
        <v>3.2549690777937607E-4</v>
      </c>
      <c r="O21" s="82">
        <f t="shared" si="4"/>
        <v>1.3535880694009808E-3</v>
      </c>
      <c r="P21" s="76">
        <f>分析係数表!C24</f>
        <v>0.19862660944206012</v>
      </c>
      <c r="Q21" s="82">
        <f t="shared" si="5"/>
        <v>2.6885860880634081E-4</v>
      </c>
      <c r="R21" s="83">
        <v>1.0483427931452084E-3</v>
      </c>
      <c r="S21" s="84">
        <f t="shared" si="6"/>
        <v>2.5560609889300106E-3</v>
      </c>
      <c r="T21" s="85">
        <f>分析係数表!F24</f>
        <v>0.39132706374085685</v>
      </c>
      <c r="U21" s="86">
        <f t="shared" si="7"/>
        <v>1.0002558415405319E-3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投入係数表!AE22</f>
        <v>0</v>
      </c>
      <c r="E22" s="77">
        <f t="shared" si="0"/>
        <v>0</v>
      </c>
      <c r="F22" s="76">
        <f>分析係数表!C25</f>
        <v>0.10815402038505095</v>
      </c>
      <c r="G22" s="77">
        <f t="shared" si="1"/>
        <v>0</v>
      </c>
      <c r="H22" s="77">
        <v>3.228237058960407E-3</v>
      </c>
      <c r="I22" s="77">
        <f t="shared" si="2"/>
        <v>3.228237058960407E-3</v>
      </c>
      <c r="J22" s="76">
        <f>分析係数表!G25</f>
        <v>0.19693726937269374</v>
      </c>
      <c r="K22" s="78">
        <f t="shared" si="3"/>
        <v>6.3576019127939822E-4</v>
      </c>
      <c r="L22" s="79"/>
      <c r="M22" s="80"/>
      <c r="N22" s="81">
        <f>分析係数表!H25</f>
        <v>5.1029515219605417E-4</v>
      </c>
      <c r="O22" s="82">
        <f t="shared" si="4"/>
        <v>2.1220767797705702E-3</v>
      </c>
      <c r="P22" s="76">
        <f>分析係数表!C25</f>
        <v>0.10815402038505095</v>
      </c>
      <c r="Q22" s="82">
        <f t="shared" si="5"/>
        <v>2.2951113529794953E-4</v>
      </c>
      <c r="R22" s="83">
        <v>1.9412767826599141E-3</v>
      </c>
      <c r="S22" s="84">
        <f t="shared" si="6"/>
        <v>5.1695138416203209E-3</v>
      </c>
      <c r="T22" s="85">
        <f>分析係数表!F25</f>
        <v>0.3500369003690037</v>
      </c>
      <c r="U22" s="86">
        <f t="shared" si="7"/>
        <v>1.8095206015354378E-3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投入係数表!AE23</f>
        <v>1.0648946819159585E-5</v>
      </c>
      <c r="E23" s="77">
        <f t="shared" si="0"/>
        <v>1.0648946819159584E-3</v>
      </c>
      <c r="F23" s="76">
        <f>分析係数表!C26</f>
        <v>0.27743634767339775</v>
      </c>
      <c r="G23" s="77">
        <f t="shared" si="1"/>
        <v>2.9544049120758817E-4</v>
      </c>
      <c r="H23" s="77">
        <v>5.78028137746355E-3</v>
      </c>
      <c r="I23" s="77">
        <f t="shared" si="2"/>
        <v>5.78028137746355E-3</v>
      </c>
      <c r="J23" s="76">
        <f>分析係数表!G26</f>
        <v>0.19644944793245292</v>
      </c>
      <c r="K23" s="78">
        <f t="shared" si="3"/>
        <v>1.1355330854969528E-3</v>
      </c>
      <c r="L23" s="79"/>
      <c r="M23" s="80"/>
      <c r="N23" s="81">
        <f>分析係数表!H26</f>
        <v>1.0285702285828285E-2</v>
      </c>
      <c r="O23" s="82">
        <f t="shared" si="4"/>
        <v>4.2773382993070999E-2</v>
      </c>
      <c r="P23" s="76">
        <f>分析係数表!C26</f>
        <v>0.27743634767339775</v>
      </c>
      <c r="Q23" s="82">
        <f t="shared" si="5"/>
        <v>1.1866891155233044E-2</v>
      </c>
      <c r="R23" s="83">
        <v>1.2977186400346253E-2</v>
      </c>
      <c r="S23" s="84">
        <f t="shared" si="6"/>
        <v>1.8757467777809803E-2</v>
      </c>
      <c r="T23" s="85">
        <f>分析係数表!F26</f>
        <v>0.33444468499675256</v>
      </c>
      <c r="U23" s="86">
        <f t="shared" si="7"/>
        <v>6.2733354022863359E-3</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投入係数表!AE24</f>
        <v>5.3244734095797924E-5</v>
      </c>
      <c r="E24" s="77">
        <f t="shared" si="0"/>
        <v>5.3244734095797925E-3</v>
      </c>
      <c r="F24" s="76">
        <f>分析係数表!C27</f>
        <v>0.68206432556613061</v>
      </c>
      <c r="G24" s="77">
        <f t="shared" si="1"/>
        <v>3.6316333650998371E-3</v>
      </c>
      <c r="H24" s="77">
        <v>6.5350563894063709E-3</v>
      </c>
      <c r="I24" s="77">
        <f t="shared" si="2"/>
        <v>6.5350563894063709E-3</v>
      </c>
      <c r="J24" s="76">
        <f>分析係数表!G27</f>
        <v>0.17097786061735692</v>
      </c>
      <c r="K24" s="78">
        <f t="shared" si="3"/>
        <v>1.1173499604744902E-3</v>
      </c>
      <c r="L24" s="79"/>
      <c r="M24" s="80"/>
      <c r="N24" s="81">
        <f>分析係数表!H27</f>
        <v>1.1068994844548976E-2</v>
      </c>
      <c r="O24" s="82">
        <f t="shared" si="4"/>
        <v>4.6030727185887549E-2</v>
      </c>
      <c r="P24" s="76">
        <f>分析係数表!C27</f>
        <v>0.68206432556613061</v>
      </c>
      <c r="Q24" s="82">
        <f t="shared" si="5"/>
        <v>3.1395916893360944E-2</v>
      </c>
      <c r="R24" s="83">
        <v>3.2344400654649615E-2</v>
      </c>
      <c r="S24" s="84">
        <f t="shared" si="6"/>
        <v>3.8879457044055987E-2</v>
      </c>
      <c r="T24" s="85">
        <f>分析係数表!F27</f>
        <v>0.32177115061144701</v>
      </c>
      <c r="U24" s="86">
        <f t="shared" si="7"/>
        <v>1.2510287628214224E-2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投入係数表!AE25</f>
        <v>0</v>
      </c>
      <c r="E25" s="77">
        <f t="shared" si="0"/>
        <v>0</v>
      </c>
      <c r="F25" s="76">
        <f>分析係数表!C28</f>
        <v>0.14118101348541556</v>
      </c>
      <c r="G25" s="77">
        <f t="shared" si="1"/>
        <v>0</v>
      </c>
      <c r="H25" s="77">
        <v>7.1023376806535372E-3</v>
      </c>
      <c r="I25" s="77">
        <f t="shared" si="2"/>
        <v>7.1023376806535372E-3</v>
      </c>
      <c r="J25" s="76">
        <f>分析係数表!G28</f>
        <v>0.12484707609493516</v>
      </c>
      <c r="K25" s="78">
        <f t="shared" si="3"/>
        <v>8.8670609286847747E-4</v>
      </c>
      <c r="L25" s="79"/>
      <c r="M25" s="80"/>
      <c r="N25" s="81">
        <f>分析係数表!H28</f>
        <v>2.043280588834406E-2</v>
      </c>
      <c r="O25" s="82">
        <f t="shared" si="4"/>
        <v>8.4970399453364792E-2</v>
      </c>
      <c r="P25" s="76">
        <f>分析係数表!C28</f>
        <v>0.14118101348541556</v>
      </c>
      <c r="Q25" s="82">
        <f t="shared" si="5"/>
        <v>1.1996207111086642E-2</v>
      </c>
      <c r="R25" s="83">
        <v>1.3780828338994794E-2</v>
      </c>
      <c r="S25" s="84">
        <f t="shared" si="6"/>
        <v>2.0883166019648333E-2</v>
      </c>
      <c r="T25" s="85">
        <f>分析係数表!F28</f>
        <v>0.21311475409836064</v>
      </c>
      <c r="U25" s="86">
        <f t="shared" si="7"/>
        <v>4.450510791072595E-3</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投入係数表!AE26</f>
        <v>4.2595787276638339E-5</v>
      </c>
      <c r="E26" s="77">
        <f t="shared" si="0"/>
        <v>4.2595787276638337E-3</v>
      </c>
      <c r="F26" s="76">
        <f>分析係数表!C29</f>
        <v>0.16227976317854342</v>
      </c>
      <c r="G26" s="77">
        <f t="shared" si="1"/>
        <v>6.9124342716564825E-4</v>
      </c>
      <c r="H26" s="77">
        <v>1.4329524134417307E-2</v>
      </c>
      <c r="I26" s="77">
        <f t="shared" si="2"/>
        <v>1.4329524134417307E-2</v>
      </c>
      <c r="J26" s="76">
        <f>分析係数表!G29</f>
        <v>0.26081698468153725</v>
      </c>
      <c r="K26" s="78">
        <f t="shared" si="3"/>
        <v>3.7373832766600368E-3</v>
      </c>
      <c r="L26" s="79"/>
      <c r="M26" s="80"/>
      <c r="N26" s="81">
        <f>分析係数表!H29</f>
        <v>1.0220602904272409E-2</v>
      </c>
      <c r="O26" s="82">
        <f t="shared" si="4"/>
        <v>4.2502665379190799E-2</v>
      </c>
      <c r="P26" s="76">
        <f>分析係数表!C29</f>
        <v>0.16227976317854342</v>
      </c>
      <c r="Q26" s="82">
        <f t="shared" si="5"/>
        <v>6.8973224721919591E-3</v>
      </c>
      <c r="R26" s="83">
        <v>9.1003552041226503E-3</v>
      </c>
      <c r="S26" s="84">
        <f t="shared" si="6"/>
        <v>2.3429879338539957E-2</v>
      </c>
      <c r="T26" s="85">
        <f>分析係数表!F29</f>
        <v>0.4334856221445848</v>
      </c>
      <c r="U26" s="86">
        <f t="shared" si="7"/>
        <v>1.0156515821839546E-2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投入係数表!AE27</f>
        <v>8.9983600621898491E-3</v>
      </c>
      <c r="E27" s="77">
        <f t="shared" si="0"/>
        <v>0.89983600621898496</v>
      </c>
      <c r="F27" s="76">
        <f>分析係数表!C30</f>
        <v>1</v>
      </c>
      <c r="G27" s="77">
        <f t="shared" si="1"/>
        <v>0.89983600621898496</v>
      </c>
      <c r="H27" s="77">
        <v>0.93306918377897918</v>
      </c>
      <c r="I27" s="77">
        <f t="shared" si="2"/>
        <v>0.93306918377897918</v>
      </c>
      <c r="J27" s="76">
        <f>分析係数表!G30</f>
        <v>0.34448439248553536</v>
      </c>
      <c r="K27" s="78">
        <f t="shared" si="3"/>
        <v>0.32142777092107599</v>
      </c>
      <c r="L27" s="79"/>
      <c r="M27" s="80"/>
      <c r="N27" s="81">
        <f>分析係数表!H30</f>
        <v>0</v>
      </c>
      <c r="O27" s="82">
        <f t="shared" si="4"/>
        <v>0</v>
      </c>
      <c r="P27" s="76">
        <f>分析係数表!C30</f>
        <v>1</v>
      </c>
      <c r="Q27" s="82">
        <f t="shared" si="5"/>
        <v>0</v>
      </c>
      <c r="R27" s="83">
        <v>1.115801718198586E-2</v>
      </c>
      <c r="S27" s="84">
        <f t="shared" si="6"/>
        <v>0.94422720096096502</v>
      </c>
      <c r="T27" s="85">
        <f>分析係数表!F30</f>
        <v>0.44001047643991525</v>
      </c>
      <c r="U27" s="86">
        <f t="shared" si="7"/>
        <v>0.41546986056236185</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投入係数表!AE28</f>
        <v>3.6099929716950992E-3</v>
      </c>
      <c r="E28" s="77">
        <f t="shared" si="0"/>
        <v>0.3609992971695099</v>
      </c>
      <c r="F28" s="76">
        <f>分析係数表!C31</f>
        <v>6.2020555045463999E-2</v>
      </c>
      <c r="G28" s="77">
        <f t="shared" si="1"/>
        <v>2.2389376781475404E-2</v>
      </c>
      <c r="H28" s="77">
        <v>2.5510979628545614E-2</v>
      </c>
      <c r="I28" s="77">
        <f t="shared" si="2"/>
        <v>2.5510979628545614E-2</v>
      </c>
      <c r="J28" s="76">
        <f>分析係数表!G31</f>
        <v>7.0817490494296573E-2</v>
      </c>
      <c r="K28" s="78">
        <f t="shared" si="3"/>
        <v>1.8066235573447225E-3</v>
      </c>
      <c r="L28" s="79"/>
      <c r="M28" s="80"/>
      <c r="N28" s="81">
        <f>分析係数表!H31</f>
        <v>2.2278688352460652E-2</v>
      </c>
      <c r="O28" s="82">
        <f t="shared" si="4"/>
        <v>9.2646553730806491E-2</v>
      </c>
      <c r="P28" s="76">
        <f>分析係数表!C31</f>
        <v>6.2020555045463999E-2</v>
      </c>
      <c r="Q28" s="82">
        <f t="shared" si="5"/>
        <v>5.7459906854340223E-3</v>
      </c>
      <c r="R28" s="83">
        <v>7.72645459531336E-3</v>
      </c>
      <c r="S28" s="84">
        <f t="shared" si="6"/>
        <v>3.3237434223858976E-2</v>
      </c>
      <c r="T28" s="85">
        <f>分析係数表!F31</f>
        <v>0.3450570342205323</v>
      </c>
      <c r="U28" s="86">
        <f t="shared" si="7"/>
        <v>1.1468810478384798E-2</v>
      </c>
      <c r="V28" s="87">
        <f>分析係数表!D31</f>
        <v>0</v>
      </c>
      <c r="W28" s="88">
        <f t="shared" si="8"/>
        <v>0</v>
      </c>
      <c r="X28" s="76">
        <f>分析係数表!E31</f>
        <v>0</v>
      </c>
      <c r="Y28" s="89">
        <f t="shared" si="9"/>
        <v>0</v>
      </c>
    </row>
    <row r="29" spans="1:25" x14ac:dyDescent="0.2">
      <c r="A29" s="6" t="s">
        <v>17</v>
      </c>
      <c r="B29" s="5" t="s">
        <v>273</v>
      </c>
      <c r="C29" s="90"/>
      <c r="D29" s="76">
        <f>投入係数表!AE29</f>
        <v>3.7271313867058548E-4</v>
      </c>
      <c r="E29" s="77">
        <f t="shared" si="0"/>
        <v>3.727131386705855E-2</v>
      </c>
      <c r="F29" s="76">
        <f>分析係数表!C32</f>
        <v>0.51031613976705492</v>
      </c>
      <c r="G29" s="77">
        <f t="shared" si="1"/>
        <v>1.9020153016683625E-2</v>
      </c>
      <c r="H29" s="77">
        <v>2.4416904076925823E-2</v>
      </c>
      <c r="I29" s="77">
        <f t="shared" si="2"/>
        <v>2.4416904076925823E-2</v>
      </c>
      <c r="J29" s="76">
        <f>分析係数表!G32</f>
        <v>0.13989637305699482</v>
      </c>
      <c r="K29" s="78">
        <f t="shared" si="3"/>
        <v>3.4158363216424724E-3</v>
      </c>
      <c r="L29" s="79"/>
      <c r="M29" s="80"/>
      <c r="N29" s="81">
        <f>分析係数表!H32</f>
        <v>6.3083400707693279E-3</v>
      </c>
      <c r="O29" s="82">
        <f t="shared" si="4"/>
        <v>2.6233410067616432E-2</v>
      </c>
      <c r="P29" s="76">
        <f>分析係数表!C32</f>
        <v>0.51031613976705492</v>
      </c>
      <c r="Q29" s="82">
        <f t="shared" si="5"/>
        <v>1.3387332558632213E-2</v>
      </c>
      <c r="R29" s="83">
        <v>1.7429787824650812E-2</v>
      </c>
      <c r="S29" s="84">
        <f t="shared" si="6"/>
        <v>4.1846691901576638E-2</v>
      </c>
      <c r="T29" s="85">
        <f>分析係数表!F32</f>
        <v>0.48186528497409326</v>
      </c>
      <c r="U29" s="86">
        <f t="shared" si="7"/>
        <v>2.0164468118376307E-2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投入係数表!AE30</f>
        <v>1.0648946819159585E-5</v>
      </c>
      <c r="E30" s="77">
        <f t="shared" si="0"/>
        <v>1.0648946819159584E-3</v>
      </c>
      <c r="F30" s="76">
        <f>分析係数表!C33</f>
        <v>0.64380825565912114</v>
      </c>
      <c r="G30" s="77">
        <f t="shared" si="1"/>
        <v>6.8558798762498785E-4</v>
      </c>
      <c r="H30" s="77">
        <v>1.2482311374823318E-2</v>
      </c>
      <c r="I30" s="77">
        <f t="shared" si="2"/>
        <v>1.2482311374823318E-2</v>
      </c>
      <c r="J30" s="76">
        <f>分析係数表!G33</f>
        <v>0.50735483870967746</v>
      </c>
      <c r="K30" s="78">
        <f t="shared" si="3"/>
        <v>6.3329610742974569E-3</v>
      </c>
      <c r="L30" s="79"/>
      <c r="M30" s="80"/>
      <c r="N30" s="81">
        <f>分析係数表!H33</f>
        <v>9.5549092283623302E-4</v>
      </c>
      <c r="O30" s="82">
        <f t="shared" si="4"/>
        <v>3.9734359456609436E-3</v>
      </c>
      <c r="P30" s="76">
        <f>分析係数表!C33</f>
        <v>0.64380825565912114</v>
      </c>
      <c r="Q30" s="82">
        <f t="shared" si="5"/>
        <v>2.5581308651492227E-3</v>
      </c>
      <c r="R30" s="83">
        <v>7.8275145884475674E-3</v>
      </c>
      <c r="S30" s="84">
        <f t="shared" si="6"/>
        <v>2.0309825963270883E-2</v>
      </c>
      <c r="T30" s="85">
        <f>分析係数表!F33</f>
        <v>0.64387096774193553</v>
      </c>
      <c r="U30" s="86">
        <f t="shared" si="7"/>
        <v>1.3076907297641511E-2</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投入係数表!AE31</f>
        <v>1.0435967882776393E-3</v>
      </c>
      <c r="E31" s="77">
        <f t="shared" si="0"/>
        <v>0.10435967882776392</v>
      </c>
      <c r="F31" s="76">
        <f>分析係数表!C34</f>
        <v>0.4497281074016104</v>
      </c>
      <c r="G31" s="77">
        <f t="shared" si="1"/>
        <v>4.6933480848250178E-2</v>
      </c>
      <c r="H31" s="77">
        <v>0.10807942900182461</v>
      </c>
      <c r="I31" s="77">
        <f t="shared" si="2"/>
        <v>0.10807942900182461</v>
      </c>
      <c r="J31" s="76">
        <f>分析係数表!G34</f>
        <v>0.42484737951445389</v>
      </c>
      <c r="K31" s="78">
        <f t="shared" si="3"/>
        <v>4.5917262190843654E-2</v>
      </c>
      <c r="L31" s="79"/>
      <c r="M31" s="80"/>
      <c r="N31" s="81">
        <f>分析係数表!H34</f>
        <v>0.15783450057224457</v>
      </c>
      <c r="O31" s="82">
        <f t="shared" si="4"/>
        <v>0.65635922126566282</v>
      </c>
      <c r="P31" s="76">
        <f>分析係数表!C34</f>
        <v>0.4497281074016104</v>
      </c>
      <c r="Q31" s="82">
        <f t="shared" si="5"/>
        <v>0.29518319035540136</v>
      </c>
      <c r="R31" s="83">
        <v>0.32272940331058453</v>
      </c>
      <c r="S31" s="84">
        <f t="shared" si="6"/>
        <v>0.43080883231240913</v>
      </c>
      <c r="T31" s="85">
        <f>分析係数表!F34</f>
        <v>0.69859228761453362</v>
      </c>
      <c r="U31" s="86">
        <f t="shared" si="7"/>
        <v>0.30095972768967189</v>
      </c>
      <c r="V31" s="87">
        <f>分析係数表!D34</f>
        <v>0.16058186901394608</v>
      </c>
      <c r="W31" s="88">
        <f t="shared" si="8"/>
        <v>0</v>
      </c>
      <c r="X31" s="76">
        <f>分析係数表!E34</f>
        <v>0.11554380945100309</v>
      </c>
      <c r="Y31" s="89">
        <f t="shared" si="9"/>
        <v>0</v>
      </c>
    </row>
    <row r="32" spans="1:25" x14ac:dyDescent="0.2">
      <c r="A32" s="6" t="s">
        <v>20</v>
      </c>
      <c r="B32" s="5" t="s">
        <v>37</v>
      </c>
      <c r="C32" s="90"/>
      <c r="D32" s="76">
        <f>投入係数表!AE32</f>
        <v>7.7811854407599093E-2</v>
      </c>
      <c r="E32" s="77">
        <f t="shared" si="0"/>
        <v>7.7811854407599093</v>
      </c>
      <c r="F32" s="76">
        <f>分析係数表!C35</f>
        <v>0.49909685188370889</v>
      </c>
      <c r="G32" s="77">
        <f t="shared" si="1"/>
        <v>3.8835651574066206</v>
      </c>
      <c r="H32" s="77">
        <v>4.0745609135419603</v>
      </c>
      <c r="I32" s="77">
        <f t="shared" si="2"/>
        <v>4.0745609135419603</v>
      </c>
      <c r="J32" s="76">
        <f>分析係数表!G35</f>
        <v>0.31379756038452217</v>
      </c>
      <c r="K32" s="78">
        <f t="shared" si="3"/>
        <v>1.278587274307597</v>
      </c>
      <c r="L32" s="79"/>
      <c r="M32" s="80"/>
      <c r="N32" s="81">
        <f>分析係数表!H35</f>
        <v>5.9221537395394742E-2</v>
      </c>
      <c r="O32" s="82">
        <f t="shared" si="4"/>
        <v>0.24627443319469072</v>
      </c>
      <c r="P32" s="76">
        <f>分析係数表!C35</f>
        <v>0.49909685188370889</v>
      </c>
      <c r="Q32" s="82">
        <f t="shared" si="5"/>
        <v>0.12291479430691492</v>
      </c>
      <c r="R32" s="83">
        <v>0.16198269318874542</v>
      </c>
      <c r="S32" s="84">
        <f t="shared" si="6"/>
        <v>4.2365436067307058</v>
      </c>
      <c r="T32" s="85">
        <f>分析係数表!F35</f>
        <v>0.64201470231844249</v>
      </c>
      <c r="U32" s="86">
        <f t="shared" si="7"/>
        <v>2.7199232825343147</v>
      </c>
      <c r="V32" s="87">
        <f>分析係数表!D35</f>
        <v>4.5076338961143873E-2</v>
      </c>
      <c r="W32" s="88">
        <f t="shared" si="8"/>
        <v>0</v>
      </c>
      <c r="X32" s="76">
        <f>分析係数表!E35</f>
        <v>4.0269811778011151E-2</v>
      </c>
      <c r="Y32" s="89">
        <f t="shared" si="9"/>
        <v>0</v>
      </c>
    </row>
    <row r="33" spans="1:25" x14ac:dyDescent="0.2">
      <c r="A33" s="6" t="s">
        <v>21</v>
      </c>
      <c r="B33" s="5" t="s">
        <v>38</v>
      </c>
      <c r="C33" s="75">
        <f>最終需要_まとめ!C34</f>
        <v>100</v>
      </c>
      <c r="D33" s="76">
        <f>投入係数表!AE33</f>
        <v>2.1968777287926223E-2</v>
      </c>
      <c r="E33" s="77">
        <f t="shared" si="0"/>
        <v>2.1968777287926224</v>
      </c>
      <c r="F33" s="76">
        <f>分析係数表!C36</f>
        <v>0.87819146249052793</v>
      </c>
      <c r="G33" s="77">
        <f t="shared" si="1"/>
        <v>1.9292792655612625</v>
      </c>
      <c r="H33" s="77">
        <v>2.0337881772916964</v>
      </c>
      <c r="I33" s="77">
        <f t="shared" si="2"/>
        <v>102.0337881772917</v>
      </c>
      <c r="J33" s="76">
        <f>分析係数表!G36</f>
        <v>4.4874661895938493E-2</v>
      </c>
      <c r="K33" s="78">
        <f t="shared" si="3"/>
        <v>4.5787317464177715</v>
      </c>
      <c r="L33" s="79"/>
      <c r="M33" s="80"/>
      <c r="N33" s="81">
        <f>分析係数表!H36</f>
        <v>0.18774661640714413</v>
      </c>
      <c r="O33" s="82">
        <f t="shared" si="4"/>
        <v>0.78074959843048575</v>
      </c>
      <c r="P33" s="76">
        <f>分析係数表!C36</f>
        <v>0.87819146249052793</v>
      </c>
      <c r="Q33" s="82">
        <f t="shared" si="5"/>
        <v>0.68564763168456067</v>
      </c>
      <c r="R33" s="83">
        <v>0.71866922807139832</v>
      </c>
      <c r="S33" s="84">
        <f t="shared" si="6"/>
        <v>102.75245740536309</v>
      </c>
      <c r="T33" s="85">
        <f>分析係数表!F36</f>
        <v>0.85371541754520475</v>
      </c>
      <c r="U33" s="86">
        <f t="shared" si="7"/>
        <v>87.721357077615409</v>
      </c>
      <c r="V33" s="87">
        <f>分析係数表!D36</f>
        <v>1.8390731156688604E-2</v>
      </c>
      <c r="W33" s="88">
        <f t="shared" si="8"/>
        <v>2</v>
      </c>
      <c r="X33" s="76">
        <f>分析係数表!E36</f>
        <v>8.3700721998594338E-3</v>
      </c>
      <c r="Y33" s="89">
        <f t="shared" si="9"/>
        <v>1</v>
      </c>
    </row>
    <row r="34" spans="1:25" x14ac:dyDescent="0.2">
      <c r="A34" s="6" t="s">
        <v>22</v>
      </c>
      <c r="B34" s="5" t="s">
        <v>378</v>
      </c>
      <c r="C34" s="90"/>
      <c r="D34" s="76">
        <f>投入係数表!AE34</f>
        <v>5.005005005005005E-4</v>
      </c>
      <c r="E34" s="77">
        <f t="shared" si="0"/>
        <v>5.0050050050050046E-2</v>
      </c>
      <c r="F34" s="76">
        <f>分析係数表!C37</f>
        <v>0.51844868831853386</v>
      </c>
      <c r="G34" s="77">
        <f t="shared" si="1"/>
        <v>2.5948382798725415E-2</v>
      </c>
      <c r="H34" s="77">
        <v>0.1188017024243382</v>
      </c>
      <c r="I34" s="77">
        <f t="shared" si="2"/>
        <v>0.1188017024243382</v>
      </c>
      <c r="J34" s="76">
        <f>分析係数表!G37</f>
        <v>0.40787398349003462</v>
      </c>
      <c r="K34" s="78">
        <f t="shared" si="3"/>
        <v>4.8456123613212526E-2</v>
      </c>
      <c r="L34" s="79"/>
      <c r="M34" s="80"/>
      <c r="N34" s="81">
        <f>分析係数表!H37</f>
        <v>4.7856445363769047E-2</v>
      </c>
      <c r="O34" s="82">
        <f t="shared" si="4"/>
        <v>0.19901237750696099</v>
      </c>
      <c r="P34" s="76">
        <f>分析係数表!C37</f>
        <v>0.51844868831853386</v>
      </c>
      <c r="Q34" s="82">
        <f t="shared" si="5"/>
        <v>0.10317770607763682</v>
      </c>
      <c r="R34" s="83">
        <v>0.12461419374109971</v>
      </c>
      <c r="S34" s="84">
        <f t="shared" si="6"/>
        <v>0.24341589616543791</v>
      </c>
      <c r="T34" s="85">
        <f>分析係数表!F37</f>
        <v>0.62993916303078723</v>
      </c>
      <c r="U34" s="86">
        <f t="shared" si="7"/>
        <v>0.15333720589884497</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投入係数表!AE35</f>
        <v>2.1723851511085556E-3</v>
      </c>
      <c r="E35" s="77">
        <f t="shared" si="0"/>
        <v>0.21723851511085557</v>
      </c>
      <c r="F35" s="76">
        <f>分析係数表!C38</f>
        <v>4.0466683025854988E-2</v>
      </c>
      <c r="G35" s="77">
        <f t="shared" si="1"/>
        <v>8.7909221319984014E-3</v>
      </c>
      <c r="H35" s="77">
        <v>2.0533342667575824E-2</v>
      </c>
      <c r="I35" s="77">
        <f t="shared" si="2"/>
        <v>2.0533342667575824E-2</v>
      </c>
      <c r="J35" s="76">
        <f>分析係数表!G38</f>
        <v>0.23169218038891187</v>
      </c>
      <c r="K35" s="78">
        <f t="shared" si="3"/>
        <v>4.7574149333233185E-3</v>
      </c>
      <c r="L35" s="79"/>
      <c r="M35" s="80"/>
      <c r="N35" s="81">
        <f>分析係数表!H38</f>
        <v>4.3698484864393788E-2</v>
      </c>
      <c r="O35" s="82">
        <f t="shared" si="4"/>
        <v>0.18172138152364523</v>
      </c>
      <c r="P35" s="76">
        <f>分析係数表!C38</f>
        <v>4.0466683025854988E-2</v>
      </c>
      <c r="Q35" s="82">
        <f t="shared" si="5"/>
        <v>7.3536615451378125E-3</v>
      </c>
      <c r="R35" s="83">
        <v>9.138960212551013E-3</v>
      </c>
      <c r="S35" s="84">
        <f t="shared" si="6"/>
        <v>2.9672302880126837E-2</v>
      </c>
      <c r="T35" s="85">
        <f>分析係数表!F38</f>
        <v>0.47745138601572196</v>
      </c>
      <c r="U35" s="86">
        <f t="shared" si="7"/>
        <v>1.4167082136394856E-2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投入係数表!AE36</f>
        <v>0</v>
      </c>
      <c r="E36" s="77">
        <f t="shared" si="0"/>
        <v>0</v>
      </c>
      <c r="F36" s="76">
        <f>分析係数表!C39</f>
        <v>1</v>
      </c>
      <c r="G36" s="77">
        <f t="shared" si="1"/>
        <v>0</v>
      </c>
      <c r="H36" s="77">
        <v>9.3710960651374429E-3</v>
      </c>
      <c r="I36" s="77">
        <f t="shared" si="2"/>
        <v>9.3710960651374429E-3</v>
      </c>
      <c r="J36" s="76">
        <f>分析係数表!G39</f>
        <v>0.35155763393872286</v>
      </c>
      <c r="K36" s="78">
        <f t="shared" si="3"/>
        <v>3.2944803600721954E-3</v>
      </c>
      <c r="L36" s="79"/>
      <c r="M36" s="80"/>
      <c r="N36" s="81">
        <f>分析係数表!H39</f>
        <v>3.8093638110437951E-3</v>
      </c>
      <c r="O36" s="82">
        <f t="shared" si="4"/>
        <v>1.5841346825118577E-2</v>
      </c>
      <c r="P36" s="76">
        <f>分析係数表!C39</f>
        <v>1</v>
      </c>
      <c r="Q36" s="82">
        <f t="shared" si="5"/>
        <v>1.5841346825118577E-2</v>
      </c>
      <c r="R36" s="83">
        <v>1.9754741694336317E-2</v>
      </c>
      <c r="S36" s="84">
        <f t="shared" si="6"/>
        <v>2.912583775947376E-2</v>
      </c>
      <c r="T36" s="85">
        <f>分析係数表!F39</f>
        <v>0.70231445322154884</v>
      </c>
      <c r="U36" s="86">
        <f t="shared" si="7"/>
        <v>2.0455496820664356E-2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投入係数表!AE37</f>
        <v>0</v>
      </c>
      <c r="E37" s="77">
        <f t="shared" si="0"/>
        <v>0</v>
      </c>
      <c r="F37" s="76">
        <f>分析係数表!C40</f>
        <v>0.93645125291670894</v>
      </c>
      <c r="G37" s="77">
        <f t="shared" si="1"/>
        <v>0</v>
      </c>
      <c r="H37" s="77">
        <v>1.3396062371506291E-3</v>
      </c>
      <c r="I37" s="77">
        <f t="shared" si="2"/>
        <v>1.3396062371506291E-3</v>
      </c>
      <c r="J37" s="76">
        <f>分析係数表!G40</f>
        <v>0.5322000781555295</v>
      </c>
      <c r="K37" s="78">
        <f t="shared" si="3"/>
        <v>7.1293854410919963E-4</v>
      </c>
      <c r="L37" s="79"/>
      <c r="M37" s="80"/>
      <c r="N37" s="81">
        <f>分析係数表!H40</f>
        <v>3.4185575237035248E-2</v>
      </c>
      <c r="O37" s="82">
        <f t="shared" si="4"/>
        <v>0.14216167859211978</v>
      </c>
      <c r="P37" s="76">
        <f>分析係数表!C40</f>
        <v>0.93645125291670894</v>
      </c>
      <c r="Q37" s="82">
        <f t="shared" si="5"/>
        <v>0.13312748203433306</v>
      </c>
      <c r="R37" s="83">
        <v>0.1333536661007319</v>
      </c>
      <c r="S37" s="84">
        <f t="shared" si="6"/>
        <v>0.13469327233788253</v>
      </c>
      <c r="T37" s="85">
        <f>分析係数表!F40</f>
        <v>0.72698319656115673</v>
      </c>
      <c r="U37" s="86">
        <f t="shared" si="7"/>
        <v>9.7919745679476269E-2</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投入係数表!AE38</f>
        <v>0</v>
      </c>
      <c r="E38" s="77">
        <f t="shared" si="0"/>
        <v>0</v>
      </c>
      <c r="F38" s="76">
        <f>分析係数表!C41</f>
        <v>0.75829086289227354</v>
      </c>
      <c r="G38" s="77">
        <f t="shared" si="1"/>
        <v>0</v>
      </c>
      <c r="H38" s="77">
        <v>8.0596896093253396E-4</v>
      </c>
      <c r="I38" s="77">
        <f t="shared" si="2"/>
        <v>8.0596896093253396E-4</v>
      </c>
      <c r="J38" s="76">
        <f>分析係数表!G41</f>
        <v>0.44682169065091015</v>
      </c>
      <c r="K38" s="78">
        <f t="shared" si="3"/>
        <v>3.6012441373603217E-4</v>
      </c>
      <c r="L38" s="79"/>
      <c r="M38" s="80"/>
      <c r="N38" s="81">
        <f>分析係数表!H41</f>
        <v>5.4536481903421918E-2</v>
      </c>
      <c r="O38" s="82">
        <f t="shared" si="4"/>
        <v>0.22679149782157079</v>
      </c>
      <c r="P38" s="76">
        <f>分析係数表!C41</f>
        <v>0.75829086289227354</v>
      </c>
      <c r="Q38" s="82">
        <f t="shared" si="5"/>
        <v>0.17197392057975008</v>
      </c>
      <c r="R38" s="83">
        <v>0.1749759134038644</v>
      </c>
      <c r="S38" s="84">
        <f t="shared" si="6"/>
        <v>0.17578188236479694</v>
      </c>
      <c r="T38" s="85">
        <f>分析係数表!F41</f>
        <v>0.55047809650878365</v>
      </c>
      <c r="U38" s="86">
        <f t="shared" si="7"/>
        <v>9.6764076004904345E-2</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投入係数表!AE39</f>
        <v>1.7038314910655336E-4</v>
      </c>
      <c r="E39" s="77">
        <f>$C$33*D39</f>
        <v>1.7038314910655335E-2</v>
      </c>
      <c r="F39" s="76">
        <f>分析係数表!C42</f>
        <v>0.17334729285073291</v>
      </c>
      <c r="G39" s="77">
        <f>E39*F39</f>
        <v>2.9535457645003794E-3</v>
      </c>
      <c r="H39" s="77">
        <v>5.4167570568565207E-3</v>
      </c>
      <c r="I39" s="77">
        <f>C39+H39</f>
        <v>5.4167570568565207E-3</v>
      </c>
      <c r="J39" s="76">
        <f>分析係数表!G42</f>
        <v>0.48544520547945208</v>
      </c>
      <c r="K39" s="78">
        <f>I39*J39</f>
        <v>2.6295387424979857E-3</v>
      </c>
      <c r="L39" s="79"/>
      <c r="M39" s="80"/>
      <c r="N39" s="81">
        <f>分析係数表!H42</f>
        <v>1.188798706412289E-2</v>
      </c>
      <c r="O39" s="82">
        <f t="shared" si="4"/>
        <v>4.9436529425025501E-2</v>
      </c>
      <c r="P39" s="76">
        <f>分析係数表!C42</f>
        <v>0.17334729285073291</v>
      </c>
      <c r="Q39" s="82">
        <f>O39*P39</f>
        <v>8.5696885437637708E-3</v>
      </c>
      <c r="R39" s="83">
        <v>9.0054811286642972E-3</v>
      </c>
      <c r="S39" s="84">
        <f>I39+R39</f>
        <v>1.4422238185520818E-2</v>
      </c>
      <c r="T39" s="85">
        <f>分析係数表!F42</f>
        <v>0.55565068493150682</v>
      </c>
      <c r="U39" s="86">
        <f>S39*T39</f>
        <v>8.0137265260299753E-3</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投入係数表!AE40</f>
        <v>2.2022022022022022E-2</v>
      </c>
      <c r="E40" s="77">
        <f>$C$33*D40</f>
        <v>2.2022022022022023</v>
      </c>
      <c r="F40" s="76">
        <f>分析係数表!C43</f>
        <v>0.30653454239506406</v>
      </c>
      <c r="G40" s="77">
        <f>E40*F40</f>
        <v>0.67505104431345442</v>
      </c>
      <c r="H40" s="77">
        <v>0.90909194375937119</v>
      </c>
      <c r="I40" s="77">
        <f>C40+H40</f>
        <v>0.90909194375937119</v>
      </c>
      <c r="J40" s="76">
        <f>分析係数表!G43</f>
        <v>0.32328917028178372</v>
      </c>
      <c r="K40" s="78">
        <f>I40*J40</f>
        <v>0.29389958020782109</v>
      </c>
      <c r="L40" s="79"/>
      <c r="M40" s="80"/>
      <c r="N40" s="81">
        <f>分析係数表!H43</f>
        <v>3.3255284074801286E-2</v>
      </c>
      <c r="O40" s="82">
        <f t="shared" si="4"/>
        <v>0.13829303656150924</v>
      </c>
      <c r="P40" s="76">
        <f>分析係数表!C43</f>
        <v>0.30653454239506406</v>
      </c>
      <c r="Q40" s="82">
        <f>O40*P40</f>
        <v>4.2391592678806093E-2</v>
      </c>
      <c r="R40" s="83">
        <v>8.0066612027460474E-2</v>
      </c>
      <c r="S40" s="84">
        <f>I40+R40</f>
        <v>0.98915855578683165</v>
      </c>
      <c r="T40" s="85">
        <f>分析係数表!F43</f>
        <v>0.5899871028256537</v>
      </c>
      <c r="U40" s="86">
        <f>S40*T40</f>
        <v>0.58359079056388052</v>
      </c>
      <c r="V40" s="87">
        <f>分析係数表!D43</f>
        <v>0.19341853284871224</v>
      </c>
      <c r="W40" s="88">
        <f>ROUND(S40*V40,0)</f>
        <v>0</v>
      </c>
      <c r="X40" s="76">
        <f>分析係数表!E43</f>
        <v>0.14812209325047876</v>
      </c>
      <c r="Y40" s="89">
        <f>ROUND(S40*X40,0)</f>
        <v>0</v>
      </c>
    </row>
    <row r="41" spans="1:25" x14ac:dyDescent="0.2">
      <c r="A41" s="6" t="s">
        <v>341</v>
      </c>
      <c r="B41" s="5" t="s">
        <v>42</v>
      </c>
      <c r="C41" s="90"/>
      <c r="D41" s="76">
        <f>投入係数表!AE41</f>
        <v>5.005005005005005E-4</v>
      </c>
      <c r="E41" s="77">
        <f>$C$33*D41</f>
        <v>5.0050050050050046E-2</v>
      </c>
      <c r="F41" s="76">
        <f>分析係数表!C44</f>
        <v>0.56999532308435041</v>
      </c>
      <c r="G41" s="77">
        <f>E41*F41</f>
        <v>2.8528294448666183E-2</v>
      </c>
      <c r="H41" s="77">
        <v>3.0716146374276908E-2</v>
      </c>
      <c r="I41" s="77">
        <f>C41+H41</f>
        <v>3.0716146374276908E-2</v>
      </c>
      <c r="J41" s="76">
        <f>分析係数表!G44</f>
        <v>0.26801390783179974</v>
      </c>
      <c r="K41" s="78">
        <f>I41*J41</f>
        <v>8.2323544233035215E-3</v>
      </c>
      <c r="L41" s="79"/>
      <c r="M41" s="80"/>
      <c r="N41" s="81">
        <f>分析係数表!H44</f>
        <v>0.11320362456556662</v>
      </c>
      <c r="O41" s="82">
        <f t="shared" si="4"/>
        <v>0.47076046488515272</v>
      </c>
      <c r="P41" s="76">
        <f>分析係数表!C44</f>
        <v>0.56999532308435041</v>
      </c>
      <c r="Q41" s="82">
        <f>O41*P41</f>
        <v>0.26833126327755163</v>
      </c>
      <c r="R41" s="83">
        <v>0.27278070152797684</v>
      </c>
      <c r="S41" s="84">
        <f>I41+R41</f>
        <v>0.30349684790225373</v>
      </c>
      <c r="T41" s="85">
        <f>分析係数表!F44</f>
        <v>0.48400791440152141</v>
      </c>
      <c r="U41" s="86">
        <f>S41*T41</f>
        <v>0.14689487638060558</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投入係数表!AE42</f>
        <v>4.3660681958554301E-4</v>
      </c>
      <c r="E42" s="77">
        <f>$C$33*D42</f>
        <v>4.3660681958554298E-2</v>
      </c>
      <c r="F42" s="76">
        <f>分析係数表!C45</f>
        <v>1</v>
      </c>
      <c r="G42" s="77">
        <f>E42*F42</f>
        <v>4.3660681958554298E-2</v>
      </c>
      <c r="H42" s="77">
        <v>7.2005018972941565E-2</v>
      </c>
      <c r="I42" s="77">
        <f>C42+H42</f>
        <v>7.2005018972941565E-2</v>
      </c>
      <c r="J42" s="76">
        <f>分析係数表!G45</f>
        <v>0</v>
      </c>
      <c r="K42" s="78">
        <f>I42*J42</f>
        <v>0</v>
      </c>
      <c r="L42" s="79"/>
      <c r="M42" s="80"/>
      <c r="N42" s="81">
        <f>分析係数表!H45</f>
        <v>0</v>
      </c>
      <c r="O42" s="82">
        <f t="shared" si="4"/>
        <v>0</v>
      </c>
      <c r="P42" s="76">
        <f>分析係数表!C45</f>
        <v>1</v>
      </c>
      <c r="Q42" s="82">
        <f>O42*P42</f>
        <v>0</v>
      </c>
      <c r="R42" s="83">
        <v>5.2089368702763223E-3</v>
      </c>
      <c r="S42" s="84">
        <f>I42+R42</f>
        <v>7.7213955843217885E-2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1.9061614806295658E-3</v>
      </c>
      <c r="E43" s="77">
        <f>$C$33*D43</f>
        <v>0.1906161480629566</v>
      </c>
      <c r="F43" s="76">
        <f>分析係数表!C46</f>
        <v>0.19592142404516388</v>
      </c>
      <c r="G43" s="77">
        <f>E43*F43</f>
        <v>3.7345787174498261E-2</v>
      </c>
      <c r="H43" s="77">
        <v>4.9452115303488461E-2</v>
      </c>
      <c r="I43" s="77">
        <f>C43+H43</f>
        <v>4.9452115303488461E-2</v>
      </c>
      <c r="J43" s="76">
        <f>分析係数表!G46</f>
        <v>9.3869169844529188E-3</v>
      </c>
      <c r="K43" s="78">
        <f>I43*J43</f>
        <v>4.6420290105943994E-4</v>
      </c>
      <c r="L43" s="79"/>
      <c r="M43" s="80"/>
      <c r="N43" s="81">
        <f>分析係数表!H46</f>
        <v>2.2224088871155723E-2</v>
      </c>
      <c r="O43" s="82">
        <f t="shared" si="4"/>
        <v>9.2419500248197298E-2</v>
      </c>
      <c r="P43" s="76">
        <f>分析係数表!C46</f>
        <v>0.19592142404516388</v>
      </c>
      <c r="Q43" s="82">
        <f>O43*P43</f>
        <v>1.810696009816919E-2</v>
      </c>
      <c r="R43" s="83">
        <v>2.065133608229611E-2</v>
      </c>
      <c r="S43" s="84">
        <f>I43+R43</f>
        <v>7.0103451385784568E-2</v>
      </c>
      <c r="T43" s="85">
        <f>分析係数表!F46</f>
        <v>0.31358169551188031</v>
      </c>
      <c r="U43" s="86">
        <f>S43*T43</f>
        <v>2.1983159146789E-2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投入係数表!AE44</f>
        <v>0.14324963261133475</v>
      </c>
      <c r="E44" s="91">
        <f>SUM(E5:E43)</f>
        <v>14.324963261133473</v>
      </c>
      <c r="F44" s="92">
        <f>分析係数表!C47</f>
        <v>0.45265703952364433</v>
      </c>
      <c r="G44" s="91">
        <f>SUM(G5:G43)</f>
        <v>7.6539310649808261</v>
      </c>
      <c r="H44" s="91">
        <f>SUM(H5:H43)</f>
        <v>8.5766441242294906</v>
      </c>
      <c r="I44" s="91">
        <f>SUM(I5:I43)</f>
        <v>108.57664412422949</v>
      </c>
      <c r="J44" s="92">
        <f>分析係数表!G47</f>
        <v>0.23980744030503759</v>
      </c>
      <c r="K44" s="93">
        <f>SUM(K5:K43)</f>
        <v>6.6288972339830652</v>
      </c>
      <c r="L44" s="94">
        <f>最終需要_まとめ!$L$33</f>
        <v>0.62733333333333341</v>
      </c>
      <c r="M44" s="91">
        <f>K44*L44</f>
        <v>4.1585281981187103</v>
      </c>
      <c r="N44" s="95">
        <f>分析係数表!H47</f>
        <v>1</v>
      </c>
      <c r="O44" s="96">
        <f>SUM(O5:O43)</f>
        <v>4.1585281981187094</v>
      </c>
      <c r="P44" s="92">
        <f>分析係数表!C47</f>
        <v>0.45265703952364433</v>
      </c>
      <c r="Q44" s="96">
        <f>SUM(Q5:Q43)</f>
        <v>2.0268100810225498</v>
      </c>
      <c r="R44" s="91">
        <f>SUM(R5:R43)</f>
        <v>2.2579329277418969</v>
      </c>
      <c r="S44" s="97">
        <f>SUM(S5:S43)</f>
        <v>110.83457705197141</v>
      </c>
      <c r="T44" s="98">
        <f>分析係数表!F47</f>
        <v>0.49576236686958514</v>
      </c>
      <c r="U44" s="99">
        <f>SUM(U5:U43)</f>
        <v>92.451986917178019</v>
      </c>
      <c r="V44" s="100">
        <f>分析係数表!D47</f>
        <v>6.8132090397126518E-2</v>
      </c>
      <c r="W44" s="101">
        <f>SUM(W5:W43)</f>
        <v>2</v>
      </c>
      <c r="X44" s="92">
        <f>分析係数表!E47</f>
        <v>5.7986453629434859E-2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2.0483828017779962E-5</v>
      </c>
      <c r="E5" s="77">
        <f t="shared" ref="E5:E38" si="0">$C$34*D5</f>
        <v>2.0483828017779961E-3</v>
      </c>
      <c r="F5" s="76">
        <f>分析係数表!C8</f>
        <v>1.4618360363041205E-2</v>
      </c>
      <c r="G5" s="77">
        <f t="shared" ref="G5:G38" si="1">E5*F5</f>
        <v>2.9943997957846746E-5</v>
      </c>
      <c r="H5" s="77">
        <f t="array" ref="H5:H43">MMULT(逆行列係数!C5:AO43,'30'!G5:G43)</f>
        <v>6.278584728145473E-5</v>
      </c>
      <c r="I5" s="77">
        <f t="shared" ref="I5:I38" si="2">C5+H5</f>
        <v>6.278584728145473E-5</v>
      </c>
      <c r="J5" s="76">
        <f>分析係数表!G8</f>
        <v>0.12073170731707317</v>
      </c>
      <c r="K5" s="78">
        <f t="shared" ref="K5:K38" si="3">I5*J5</f>
        <v>7.580242537639046E-6</v>
      </c>
      <c r="L5" s="79" t="s">
        <v>187</v>
      </c>
      <c r="M5" s="80" t="s">
        <v>187</v>
      </c>
      <c r="N5" s="81">
        <f>分析係数表!H8</f>
        <v>1.0812797278425854E-2</v>
      </c>
      <c r="O5" s="82">
        <f t="shared" ref="O5:O43" si="4">$M$44*N5</f>
        <v>0.30218694838183718</v>
      </c>
      <c r="P5" s="76">
        <f>分析係数表!C8</f>
        <v>1.4618360363041205E-2</v>
      </c>
      <c r="Q5" s="82">
        <f t="shared" ref="Q5:Q38" si="5">O5*P5</f>
        <v>4.4174777084534274E-3</v>
      </c>
      <c r="R5" s="83">
        <f t="array" ref="R5:R43">MMULT(逆行列係数!C5:AO43,'30'!Q5:Q43)</f>
        <v>6.2529985187547502E-3</v>
      </c>
      <c r="S5" s="84">
        <f t="shared" ref="S5:S38" si="6">I5+R5</f>
        <v>6.3157843660362045E-3</v>
      </c>
      <c r="T5" s="85">
        <f>分析係数表!F8</f>
        <v>0.45487804878048782</v>
      </c>
      <c r="U5" s="86">
        <f t="shared" ref="U5:U38" si="7">S5*T5</f>
        <v>2.872911668940859E-3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投入係数表!AF6</f>
        <v>0</v>
      </c>
      <c r="E6" s="77">
        <f t="shared" si="0"/>
        <v>0</v>
      </c>
      <c r="F6" s="76">
        <f>分析係数表!C9</f>
        <v>8.6715867158671633E-2</v>
      </c>
      <c r="G6" s="77">
        <f t="shared" si="1"/>
        <v>0</v>
      </c>
      <c r="H6" s="77">
        <v>6.5296482287004529E-5</v>
      </c>
      <c r="I6" s="77">
        <f t="shared" si="2"/>
        <v>6.5296482287004529E-5</v>
      </c>
      <c r="J6" s="76">
        <f>分析係数表!G9</f>
        <v>0.23529411764705882</v>
      </c>
      <c r="K6" s="78">
        <f t="shared" si="3"/>
        <v>1.5363878185177537E-5</v>
      </c>
      <c r="L6" s="79"/>
      <c r="M6" s="80"/>
      <c r="N6" s="81">
        <f>分析係数表!H9</f>
        <v>5.7539453375192939E-4</v>
      </c>
      <c r="O6" s="82">
        <f t="shared" si="4"/>
        <v>1.6080641650150204E-2</v>
      </c>
      <c r="P6" s="76">
        <f>分析係数表!C9</f>
        <v>8.6715867158671633E-2</v>
      </c>
      <c r="Q6" s="82">
        <f t="shared" si="5"/>
        <v>1.3944467851606274E-3</v>
      </c>
      <c r="R6" s="83">
        <v>1.6550937168211385E-3</v>
      </c>
      <c r="S6" s="84">
        <f t="shared" si="6"/>
        <v>1.720390199108143E-3</v>
      </c>
      <c r="T6" s="85">
        <f>分析係数表!F9</f>
        <v>0.68627450980392157</v>
      </c>
      <c r="U6" s="86">
        <f t="shared" si="7"/>
        <v>1.1806599405644119E-3</v>
      </c>
      <c r="V6" s="87">
        <f>分析係数表!D9</f>
        <v>9.8039215686274508E-2</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5.1169590643275198E-3</v>
      </c>
      <c r="G7" s="77">
        <f t="shared" si="1"/>
        <v>0</v>
      </c>
      <c r="H7" s="77">
        <v>2.9837651943224259E-6</v>
      </c>
      <c r="I7" s="77">
        <f t="shared" si="2"/>
        <v>2.9837651943224259E-6</v>
      </c>
      <c r="J7" s="76">
        <f>分析係数表!G10</f>
        <v>0.19230769230769232</v>
      </c>
      <c r="K7" s="78">
        <f t="shared" si="3"/>
        <v>5.738009989081589E-7</v>
      </c>
      <c r="L7" s="79"/>
      <c r="M7" s="80"/>
      <c r="N7" s="81">
        <f>分析係数表!H10</f>
        <v>1.0751897856970359E-3</v>
      </c>
      <c r="O7" s="82">
        <f t="shared" si="4"/>
        <v>3.00484982659741E-2</v>
      </c>
      <c r="P7" s="76">
        <f>分析係数表!C10</f>
        <v>5.1169590643275198E-3</v>
      </c>
      <c r="Q7" s="82">
        <f t="shared" si="5"/>
        <v>1.5375693557150594E-4</v>
      </c>
      <c r="R7" s="83">
        <v>2.6845296766816643E-4</v>
      </c>
      <c r="S7" s="84">
        <f t="shared" si="6"/>
        <v>2.7143673286248886E-4</v>
      </c>
      <c r="T7" s="85">
        <f>分析係数表!F10</f>
        <v>0.57692307692307687</v>
      </c>
      <c r="U7" s="86">
        <f t="shared" si="7"/>
        <v>1.5659811511297434E-4</v>
      </c>
      <c r="V7" s="87">
        <f>分析係数表!D10</f>
        <v>0</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1.5386032798968108E-2</v>
      </c>
      <c r="G8" s="77">
        <f t="shared" si="1"/>
        <v>0</v>
      </c>
      <c r="H8" s="77">
        <v>3.4321077983747667E-3</v>
      </c>
      <c r="I8" s="77">
        <f t="shared" si="2"/>
        <v>3.4321077983747667E-3</v>
      </c>
      <c r="J8" s="76">
        <f>分析係数表!G11</f>
        <v>0.34285714285714286</v>
      </c>
      <c r="K8" s="78">
        <f t="shared" si="3"/>
        <v>1.1767226737284915E-3</v>
      </c>
      <c r="L8" s="79"/>
      <c r="M8" s="80"/>
      <c r="N8" s="81">
        <f>分析係数表!H11</f>
        <v>-2.0999800501895233E-5</v>
      </c>
      <c r="O8" s="82">
        <f t="shared" si="4"/>
        <v>-5.8688473175730663E-4</v>
      </c>
      <c r="P8" s="76">
        <f>分析係数表!C11</f>
        <v>1.5386032798968108E-2</v>
      </c>
      <c r="Q8" s="82">
        <f t="shared" si="5"/>
        <v>-9.0298277320315195E-6</v>
      </c>
      <c r="R8" s="83">
        <v>4.8209541592864416E-4</v>
      </c>
      <c r="S8" s="84">
        <f t="shared" si="6"/>
        <v>3.9142032143034107E-3</v>
      </c>
      <c r="T8" s="85">
        <f>分析係数表!F11</f>
        <v>0.5591836734693878</v>
      </c>
      <c r="U8" s="86">
        <f t="shared" si="7"/>
        <v>2.1887585320798666E-3</v>
      </c>
      <c r="V8" s="87">
        <f>分析係数表!D11</f>
        <v>0</v>
      </c>
      <c r="W8" s="88">
        <f t="shared" si="8"/>
        <v>0</v>
      </c>
      <c r="X8" s="76">
        <f>分析係数表!E11</f>
        <v>0</v>
      </c>
      <c r="Y8" s="89">
        <f t="shared" si="9"/>
        <v>0</v>
      </c>
    </row>
    <row r="9" spans="1:25" x14ac:dyDescent="0.2">
      <c r="A9" s="6" t="s">
        <v>223</v>
      </c>
      <c r="B9" s="5" t="s">
        <v>191</v>
      </c>
      <c r="C9" s="90"/>
      <c r="D9" s="76">
        <f>投入係数表!AF9</f>
        <v>1.2290296810667977E-4</v>
      </c>
      <c r="E9" s="77">
        <f t="shared" si="0"/>
        <v>1.2290296810667976E-2</v>
      </c>
      <c r="F9" s="76">
        <f>分析係数表!C12</f>
        <v>0.16460779895554434</v>
      </c>
      <c r="G9" s="77">
        <f t="shared" si="1"/>
        <v>2.0230787065144019E-3</v>
      </c>
      <c r="H9" s="77">
        <v>3.3186548459051223E-3</v>
      </c>
      <c r="I9" s="77">
        <f t="shared" si="2"/>
        <v>3.3186548459051223E-3</v>
      </c>
      <c r="J9" s="76">
        <f>分析係数表!G12</f>
        <v>0.13343519440833349</v>
      </c>
      <c r="K9" s="78">
        <f t="shared" si="3"/>
        <v>4.4282535453750801E-4</v>
      </c>
      <c r="L9" s="79"/>
      <c r="M9" s="80"/>
      <c r="N9" s="81">
        <f>分析係数表!H12</f>
        <v>9.0250842616995133E-2</v>
      </c>
      <c r="O9" s="82">
        <f t="shared" si="4"/>
        <v>2.5222545116733768</v>
      </c>
      <c r="P9" s="76">
        <f>分析係数表!C12</f>
        <v>0.16460779895554434</v>
      </c>
      <c r="Q9" s="82">
        <f t="shared" si="5"/>
        <v>0.41518276357224587</v>
      </c>
      <c r="R9" s="83">
        <v>0.48227673744522004</v>
      </c>
      <c r="S9" s="84">
        <f t="shared" si="6"/>
        <v>0.48559539229112514</v>
      </c>
      <c r="T9" s="85">
        <f>分析係数表!F12</f>
        <v>0.36075703601154802</v>
      </c>
      <c r="U9" s="86">
        <f t="shared" si="7"/>
        <v>0.17518195442381121</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投入係数表!AF10</f>
        <v>1.4338679612445973E-3</v>
      </c>
      <c r="E10" s="77">
        <f t="shared" si="0"/>
        <v>0.14338679612445973</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0.39978587927307724</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投入係数表!AF11</f>
        <v>4.0148302914848723E-3</v>
      </c>
      <c r="E11" s="77">
        <f t="shared" si="0"/>
        <v>0.40148302914848721</v>
      </c>
      <c r="F11" s="76">
        <f>分析係数表!C14</f>
        <v>0.17268980347649487</v>
      </c>
      <c r="G11" s="77">
        <f t="shared" si="1"/>
        <v>6.9332025402800118E-2</v>
      </c>
      <c r="H11" s="77">
        <v>0.12233976794188814</v>
      </c>
      <c r="I11" s="77">
        <f t="shared" si="2"/>
        <v>0.12233976794188814</v>
      </c>
      <c r="J11" s="76">
        <f>分析係数表!G14</f>
        <v>0.183307408127552</v>
      </c>
      <c r="K11" s="78">
        <f t="shared" si="3"/>
        <v>2.2425785772353692E-2</v>
      </c>
      <c r="L11" s="79"/>
      <c r="M11" s="80"/>
      <c r="N11" s="81">
        <f>分析係数表!H14</f>
        <v>1.1717888680057539E-3</v>
      </c>
      <c r="O11" s="82">
        <f t="shared" si="4"/>
        <v>3.2748168032057705E-2</v>
      </c>
      <c r="P11" s="76">
        <f>分析係数表!C14</f>
        <v>0.17268980347649487</v>
      </c>
      <c r="Q11" s="82">
        <f t="shared" si="5"/>
        <v>5.6552747016712767E-3</v>
      </c>
      <c r="R11" s="83">
        <v>2.6199345328280249E-2</v>
      </c>
      <c r="S11" s="84">
        <f t="shared" si="6"/>
        <v>0.14853911327016839</v>
      </c>
      <c r="T11" s="85">
        <f>分析係数表!F14</f>
        <v>0.31324129885280966</v>
      </c>
      <c r="U11" s="86">
        <f t="shared" si="7"/>
        <v>4.6528584771192164E-2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投入係数表!AF12</f>
        <v>5.5306335648005903E-4</v>
      </c>
      <c r="E12" s="77">
        <f t="shared" si="0"/>
        <v>5.5306335648005904E-2</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0.23076307652697298</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投入係数表!AF13</f>
        <v>7.3926135316167887E-2</v>
      </c>
      <c r="E13" s="77">
        <f t="shared" si="0"/>
        <v>7.3926135316167887</v>
      </c>
      <c r="F13" s="76">
        <f>分析係数表!C16</f>
        <v>4.378703578052201E-2</v>
      </c>
      <c r="G13" s="77">
        <f t="shared" si="1"/>
        <v>0.32370063322047549</v>
      </c>
      <c r="H13" s="77">
        <v>0.34000177308682461</v>
      </c>
      <c r="I13" s="77">
        <f t="shared" si="2"/>
        <v>0.34000177308682461</v>
      </c>
      <c r="J13" s="76">
        <f>分析係数表!G16</f>
        <v>3.3270852858481727E-2</v>
      </c>
      <c r="K13" s="78">
        <f t="shared" si="3"/>
        <v>1.1312148963994633E-2</v>
      </c>
      <c r="L13" s="79"/>
      <c r="M13" s="80"/>
      <c r="N13" s="81">
        <f>分析係数表!H16</f>
        <v>1.6795640441415807E-2</v>
      </c>
      <c r="O13" s="82">
        <f t="shared" si="4"/>
        <v>0.46939040845949387</v>
      </c>
      <c r="P13" s="76">
        <f>分析係数表!C16</f>
        <v>4.378703578052201E-2</v>
      </c>
      <c r="Q13" s="82">
        <f t="shared" si="5"/>
        <v>2.0553214610249698E-2</v>
      </c>
      <c r="R13" s="83">
        <v>2.4852117435813777E-2</v>
      </c>
      <c r="S13" s="84">
        <f t="shared" si="6"/>
        <v>0.36485389052263839</v>
      </c>
      <c r="T13" s="85">
        <f>分析係数表!F16</f>
        <v>0.28912839737582008</v>
      </c>
      <c r="U13" s="86">
        <f t="shared" si="7"/>
        <v>0.10548962064314335</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投入係数表!AF14</f>
        <v>2.1712857698846762E-3</v>
      </c>
      <c r="E14" s="77">
        <f t="shared" si="0"/>
        <v>0.21712857698846763</v>
      </c>
      <c r="F14" s="76">
        <f>分析係数表!C17</f>
        <v>0.16391620825693176</v>
      </c>
      <c r="G14" s="77">
        <f t="shared" si="1"/>
        <v>3.55908930441729E-2</v>
      </c>
      <c r="H14" s="77">
        <v>5.5675989974758769E-2</v>
      </c>
      <c r="I14" s="77">
        <f t="shared" si="2"/>
        <v>5.5675989974758769E-2</v>
      </c>
      <c r="J14" s="76">
        <f>分析係数表!G17</f>
        <v>0.21229407998137262</v>
      </c>
      <c r="K14" s="78">
        <f t="shared" si="3"/>
        <v>1.1819683068743538E-2</v>
      </c>
      <c r="L14" s="79"/>
      <c r="M14" s="80"/>
      <c r="N14" s="81">
        <f>分析係数表!H17</f>
        <v>3.0554709730257561E-3</v>
      </c>
      <c r="O14" s="82">
        <f t="shared" si="4"/>
        <v>8.5391728470688114E-2</v>
      </c>
      <c r="P14" s="76">
        <f>分析係数表!C17</f>
        <v>0.16391620825693176</v>
      </c>
      <c r="Q14" s="82">
        <f t="shared" si="5"/>
        <v>1.3997088347420682E-2</v>
      </c>
      <c r="R14" s="83">
        <v>2.8435480298351096E-2</v>
      </c>
      <c r="S14" s="84">
        <f t="shared" si="6"/>
        <v>8.4111470273109862E-2</v>
      </c>
      <c r="T14" s="85">
        <f>分析係数表!F17</f>
        <v>0.32277781011700329</v>
      </c>
      <c r="U14" s="86">
        <f t="shared" si="7"/>
        <v>2.7149316180475822E-2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投入係数表!AF15</f>
        <v>2.0483828017779962E-5</v>
      </c>
      <c r="E15" s="77">
        <f t="shared" si="0"/>
        <v>2.0483828017779961E-3</v>
      </c>
      <c r="F15" s="76">
        <f>分析係数表!C18</f>
        <v>9.9153926079857513E-2</v>
      </c>
      <c r="G15" s="77">
        <f t="shared" si="1"/>
        <v>2.0310519691074685E-4</v>
      </c>
      <c r="H15" s="77">
        <v>3.1910386552446201E-3</v>
      </c>
      <c r="I15" s="77">
        <f t="shared" si="2"/>
        <v>3.1910386552446201E-3</v>
      </c>
      <c r="J15" s="76">
        <f>分析係数表!G18</f>
        <v>0.21554507077228707</v>
      </c>
      <c r="K15" s="78">
        <f t="shared" si="3"/>
        <v>6.8781265278180538E-4</v>
      </c>
      <c r="L15" s="79"/>
      <c r="M15" s="80"/>
      <c r="N15" s="81">
        <f>分析係数表!H18</f>
        <v>4.4309579058998937E-4</v>
      </c>
      <c r="O15" s="82">
        <f t="shared" si="4"/>
        <v>1.2383267840079169E-2</v>
      </c>
      <c r="P15" s="76">
        <f>分析係数表!C18</f>
        <v>9.9153926079857513E-2</v>
      </c>
      <c r="Q15" s="82">
        <f t="shared" si="5"/>
        <v>1.2278496240422869E-3</v>
      </c>
      <c r="R15" s="83">
        <v>2.98355972620448E-3</v>
      </c>
      <c r="S15" s="84">
        <f t="shared" si="6"/>
        <v>6.1745983814490996E-3</v>
      </c>
      <c r="T15" s="85">
        <f>分析係数表!F18</f>
        <v>0.45865408492674448</v>
      </c>
      <c r="U15" s="86">
        <f t="shared" si="7"/>
        <v>2.8320047704336942E-3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投入係数表!AF16</f>
        <v>1.8435445216001968E-4</v>
      </c>
      <c r="E16" s="77">
        <f t="shared" si="0"/>
        <v>1.8435445216001968E-2</v>
      </c>
      <c r="F16" s="76">
        <f>分析係数表!C19</f>
        <v>0.34885493758536357</v>
      </c>
      <c r="G16" s="77">
        <f t="shared" si="1"/>
        <v>6.431296090186756E-3</v>
      </c>
      <c r="H16" s="77">
        <v>2.6625811446318811E-2</v>
      </c>
      <c r="I16" s="77">
        <f t="shared" si="2"/>
        <v>2.6625811446318811E-2</v>
      </c>
      <c r="J16" s="76">
        <f>分析係数表!G19</f>
        <v>5.7666214382632294E-2</v>
      </c>
      <c r="K16" s="78">
        <f t="shared" si="3"/>
        <v>1.5354097509749653E-3</v>
      </c>
      <c r="L16" s="79"/>
      <c r="M16" s="80"/>
      <c r="N16" s="81">
        <f>分析係数表!H19</f>
        <v>-1.1339892271023426E-4</v>
      </c>
      <c r="O16" s="82">
        <f t="shared" si="4"/>
        <v>-3.1691775514894561E-3</v>
      </c>
      <c r="P16" s="76">
        <f>分析係数表!C19</f>
        <v>0.34885493758536357</v>
      </c>
      <c r="Q16" s="82">
        <f t="shared" si="5"/>
        <v>-1.1055832369217895E-3</v>
      </c>
      <c r="R16" s="83">
        <v>6.9638912755369715E-3</v>
      </c>
      <c r="S16" s="84">
        <f t="shared" si="6"/>
        <v>3.3589702721855783E-2</v>
      </c>
      <c r="T16" s="85">
        <f>分析係数表!F19</f>
        <v>0.24001206090758329</v>
      </c>
      <c r="U16" s="86">
        <f t="shared" si="7"/>
        <v>8.0619337755456662E-3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投入係数表!AF17</f>
        <v>0</v>
      </c>
      <c r="E17" s="77">
        <f t="shared" si="0"/>
        <v>0</v>
      </c>
      <c r="F17" s="76">
        <f>分析係数表!C20</f>
        <v>6.1611763739423342E-2</v>
      </c>
      <c r="G17" s="77">
        <f t="shared" si="1"/>
        <v>0</v>
      </c>
      <c r="H17" s="77">
        <v>1.3729361183224765E-3</v>
      </c>
      <c r="I17" s="77">
        <f t="shared" si="2"/>
        <v>1.3729361183224765E-3</v>
      </c>
      <c r="J17" s="76">
        <f>分析係数表!G20</f>
        <v>9.9807003032809483E-2</v>
      </c>
      <c r="K17" s="78">
        <f t="shared" si="3"/>
        <v>1.3702863932526509E-4</v>
      </c>
      <c r="L17" s="79"/>
      <c r="M17" s="80"/>
      <c r="N17" s="81">
        <f>分析係数表!H20</f>
        <v>5.5019477314965503E-4</v>
      </c>
      <c r="O17" s="82">
        <f t="shared" si="4"/>
        <v>1.5376379972041433E-2</v>
      </c>
      <c r="P17" s="76">
        <f>分析係数表!C20</f>
        <v>6.1611763739423342E-2</v>
      </c>
      <c r="Q17" s="82">
        <f t="shared" si="5"/>
        <v>9.4736589000501764E-4</v>
      </c>
      <c r="R17" s="83">
        <v>2.5937101239233533E-3</v>
      </c>
      <c r="S17" s="84">
        <f t="shared" si="6"/>
        <v>3.9666462422458301E-3</v>
      </c>
      <c r="T17" s="85">
        <f>分析係数表!F20</f>
        <v>0.22277364212848083</v>
      </c>
      <c r="U17" s="86">
        <f t="shared" si="7"/>
        <v>8.836642304203558E-4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投入係数表!AF18</f>
        <v>1.4133841332268173E-3</v>
      </c>
      <c r="E18" s="77">
        <f t="shared" si="0"/>
        <v>0.14133841332268174</v>
      </c>
      <c r="F18" s="76">
        <f>分析係数表!C21</f>
        <v>0.26616480709772816</v>
      </c>
      <c r="G18" s="77">
        <f t="shared" si="1"/>
        <v>3.7619311517530556E-2</v>
      </c>
      <c r="H18" s="77">
        <v>5.4109384272437534E-2</v>
      </c>
      <c r="I18" s="77">
        <f t="shared" si="2"/>
        <v>5.4109384272437534E-2</v>
      </c>
      <c r="J18" s="76">
        <f>分析係数表!G21</f>
        <v>0.28515758528748203</v>
      </c>
      <c r="K18" s="78">
        <f t="shared" si="3"/>
        <v>1.5429701360520746E-2</v>
      </c>
      <c r="L18" s="79"/>
      <c r="M18" s="80"/>
      <c r="N18" s="81">
        <f>分析係数表!H21</f>
        <v>9.2609120213357971E-4</v>
      </c>
      <c r="O18" s="82">
        <f t="shared" si="4"/>
        <v>2.5881616670497223E-2</v>
      </c>
      <c r="P18" s="76">
        <f>分析係数表!C21</f>
        <v>0.26616480709772816</v>
      </c>
      <c r="Q18" s="82">
        <f t="shared" si="5"/>
        <v>6.8887755084802386E-3</v>
      </c>
      <c r="R18" s="83">
        <v>1.8738847296465563E-2</v>
      </c>
      <c r="S18" s="84">
        <f t="shared" si="6"/>
        <v>7.2848231568903105E-2</v>
      </c>
      <c r="T18" s="85">
        <f>分析係数表!F21</f>
        <v>0.42568537635878856</v>
      </c>
      <c r="U18" s="86">
        <f t="shared" si="7"/>
        <v>3.1010426872480699E-2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投入係数表!AF19</f>
        <v>2.0483828017779962E-5</v>
      </c>
      <c r="E19" s="77">
        <f t="shared" si="0"/>
        <v>2.0483828017779961E-3</v>
      </c>
      <c r="F19" s="76">
        <f>分析係数表!C22</f>
        <v>6.8073136427566849E-2</v>
      </c>
      <c r="G19" s="77">
        <f t="shared" si="1"/>
        <v>1.3943984192131515E-4</v>
      </c>
      <c r="H19" s="77">
        <v>3.1877951254731755E-3</v>
      </c>
      <c r="I19" s="77">
        <f t="shared" si="2"/>
        <v>3.1877951254731755E-3</v>
      </c>
      <c r="J19" s="76">
        <f>分析係数表!G22</f>
        <v>0.19468102201510526</v>
      </c>
      <c r="K19" s="78">
        <f t="shared" si="3"/>
        <v>6.2060321300188854E-4</v>
      </c>
      <c r="L19" s="79"/>
      <c r="M19" s="80"/>
      <c r="N19" s="81">
        <f>分析係数表!H22</f>
        <v>4.4099581053979989E-5</v>
      </c>
      <c r="O19" s="82">
        <f t="shared" si="4"/>
        <v>1.2324579366903439E-3</v>
      </c>
      <c r="P19" s="76">
        <f>分析係数表!C22</f>
        <v>6.8073136427566849E-2</v>
      </c>
      <c r="Q19" s="82">
        <f t="shared" si="5"/>
        <v>8.3897277265559335E-5</v>
      </c>
      <c r="R19" s="83">
        <v>8.990584207994619E-4</v>
      </c>
      <c r="S19" s="84">
        <f t="shared" si="6"/>
        <v>4.086853546272637E-3</v>
      </c>
      <c r="T19" s="85">
        <f>分析係数表!F22</f>
        <v>0.41266270287642615</v>
      </c>
      <c r="U19" s="86">
        <f t="shared" si="7"/>
        <v>1.6864920306649738E-3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投入係数表!AF20</f>
        <v>2.0483828017779962E-5</v>
      </c>
      <c r="E20" s="77">
        <f t="shared" si="0"/>
        <v>2.0483828017779961E-3</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7.04261678108768E-4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投入係数表!AF21</f>
        <v>2.0483828017779962E-5</v>
      </c>
      <c r="E21" s="77">
        <f t="shared" si="0"/>
        <v>2.0483828017779961E-3</v>
      </c>
      <c r="F21" s="76">
        <f>分析係数表!C24</f>
        <v>0.19862660944206012</v>
      </c>
      <c r="G21" s="77">
        <f t="shared" si="1"/>
        <v>4.0686333075659088E-4</v>
      </c>
      <c r="H21" s="77">
        <v>5.7653615682854101E-3</v>
      </c>
      <c r="I21" s="77">
        <f t="shared" si="2"/>
        <v>5.7653615682854101E-3</v>
      </c>
      <c r="J21" s="76">
        <f>分析係数表!G24</f>
        <v>0.20794148380355276</v>
      </c>
      <c r="K21" s="78">
        <f t="shared" si="3"/>
        <v>1.1988578391732461E-3</v>
      </c>
      <c r="L21" s="79"/>
      <c r="M21" s="80"/>
      <c r="N21" s="81">
        <f>分析係数表!H24</f>
        <v>3.2549690777937607E-4</v>
      </c>
      <c r="O21" s="82">
        <f t="shared" si="4"/>
        <v>9.0967133422382527E-3</v>
      </c>
      <c r="P21" s="76">
        <f>分析係数表!C24</f>
        <v>0.19862660944206012</v>
      </c>
      <c r="Q21" s="82">
        <f t="shared" si="5"/>
        <v>1.8068493282351347E-3</v>
      </c>
      <c r="R21" s="83">
        <v>7.0453294390099199E-3</v>
      </c>
      <c r="S21" s="84">
        <f t="shared" si="6"/>
        <v>1.281069100729533E-2</v>
      </c>
      <c r="T21" s="85">
        <f>分析係数表!F24</f>
        <v>0.39132706374085685</v>
      </c>
      <c r="U21" s="86">
        <f t="shared" si="7"/>
        <v>5.013170096376281E-3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投入係数表!AF22</f>
        <v>0</v>
      </c>
      <c r="E22" s="77">
        <f t="shared" si="0"/>
        <v>0</v>
      </c>
      <c r="F22" s="76">
        <f>分析係数表!C25</f>
        <v>0.10815402038505095</v>
      </c>
      <c r="G22" s="77">
        <f t="shared" si="1"/>
        <v>0</v>
      </c>
      <c r="H22" s="77">
        <v>1.0836328305405351E-2</v>
      </c>
      <c r="I22" s="77">
        <f t="shared" si="2"/>
        <v>1.0836328305405351E-2</v>
      </c>
      <c r="J22" s="76">
        <f>分析係数表!G25</f>
        <v>0.19693726937269374</v>
      </c>
      <c r="K22" s="78">
        <f t="shared" si="3"/>
        <v>2.1340769064925593E-3</v>
      </c>
      <c r="L22" s="79"/>
      <c r="M22" s="80"/>
      <c r="N22" s="81">
        <f>分析係数表!H25</f>
        <v>5.1029515219605417E-4</v>
      </c>
      <c r="O22" s="82">
        <f t="shared" si="4"/>
        <v>1.4261298981702553E-2</v>
      </c>
      <c r="P22" s="76">
        <f>分析係数表!C25</f>
        <v>0.10815402038505095</v>
      </c>
      <c r="Q22" s="82">
        <f t="shared" si="5"/>
        <v>1.5424168207843643E-3</v>
      </c>
      <c r="R22" s="83">
        <v>1.3046242656094579E-2</v>
      </c>
      <c r="S22" s="84">
        <f t="shared" si="6"/>
        <v>2.3882570961499931E-2</v>
      </c>
      <c r="T22" s="85">
        <f>分析係数表!F25</f>
        <v>0.3500369003690037</v>
      </c>
      <c r="U22" s="86">
        <f t="shared" si="7"/>
        <v>8.3597811122062115E-3</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投入係数表!AF23</f>
        <v>1.0241914008889981E-4</v>
      </c>
      <c r="E23" s="77">
        <f t="shared" si="0"/>
        <v>1.0241914008889982E-2</v>
      </c>
      <c r="F23" s="76">
        <f>分析係数表!C26</f>
        <v>0.27743634767339775</v>
      </c>
      <c r="G23" s="77">
        <f t="shared" si="1"/>
        <v>2.8414792158114439E-3</v>
      </c>
      <c r="H23" s="77">
        <v>1.6286704134768713E-2</v>
      </c>
      <c r="I23" s="77">
        <f t="shared" si="2"/>
        <v>1.6286704134768713E-2</v>
      </c>
      <c r="J23" s="76">
        <f>分析係数表!G26</f>
        <v>0.19644944793245292</v>
      </c>
      <c r="K23" s="78">
        <f t="shared" si="3"/>
        <v>3.1995140359145119E-3</v>
      </c>
      <c r="L23" s="79"/>
      <c r="M23" s="80"/>
      <c r="N23" s="81">
        <f>分析係数表!H26</f>
        <v>1.0285702285828285E-2</v>
      </c>
      <c r="O23" s="82">
        <f t="shared" si="4"/>
        <v>0.28745614161472882</v>
      </c>
      <c r="P23" s="76">
        <f>分析係数表!C26</f>
        <v>0.27743634767339775</v>
      </c>
      <c r="Q23" s="82">
        <f t="shared" si="5"/>
        <v>7.9750782045877364E-2</v>
      </c>
      <c r="R23" s="83">
        <v>8.7212459492927205E-2</v>
      </c>
      <c r="S23" s="84">
        <f t="shared" si="6"/>
        <v>0.10349916362769591</v>
      </c>
      <c r="T23" s="85">
        <f>分析係数表!F26</f>
        <v>0.33444468499675256</v>
      </c>
      <c r="U23" s="86">
        <f t="shared" si="7"/>
        <v>3.4614745176892107E-2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投入係数表!AF24</f>
        <v>1.2290296810667977E-4</v>
      </c>
      <c r="E24" s="77">
        <f t="shared" si="0"/>
        <v>1.2290296810667976E-2</v>
      </c>
      <c r="F24" s="76">
        <f>分析係数表!C27</f>
        <v>0.68206432556613061</v>
      </c>
      <c r="G24" s="77">
        <f t="shared" si="1"/>
        <v>8.3827730051758195E-3</v>
      </c>
      <c r="H24" s="77">
        <v>1.4679903801251679E-2</v>
      </c>
      <c r="I24" s="77">
        <f t="shared" si="2"/>
        <v>1.4679903801251679E-2</v>
      </c>
      <c r="J24" s="76">
        <f>分析係数表!G27</f>
        <v>0.17097786061735692</v>
      </c>
      <c r="K24" s="78">
        <f t="shared" si="3"/>
        <v>2.5099385460066177E-3</v>
      </c>
      <c r="L24" s="79"/>
      <c r="M24" s="80"/>
      <c r="N24" s="81">
        <f>分析係数表!H27</f>
        <v>1.1068994844548976E-2</v>
      </c>
      <c r="O24" s="82">
        <f t="shared" si="4"/>
        <v>0.30934694210927632</v>
      </c>
      <c r="P24" s="76">
        <f>分析係数表!C27</f>
        <v>0.68206432556613061</v>
      </c>
      <c r="Q24" s="82">
        <f t="shared" si="5"/>
        <v>0.21099451343570841</v>
      </c>
      <c r="R24" s="83">
        <v>0.21736874580466631</v>
      </c>
      <c r="S24" s="84">
        <f t="shared" si="6"/>
        <v>0.23204864960591798</v>
      </c>
      <c r="T24" s="85">
        <f>分析係数表!F27</f>
        <v>0.32177115061144701</v>
      </c>
      <c r="U24" s="86">
        <f t="shared" si="7"/>
        <v>7.4666560981528726E-2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投入係数表!AF25</f>
        <v>1.7083512566828489E-2</v>
      </c>
      <c r="E25" s="77">
        <f t="shared" si="0"/>
        <v>1.7083512566828489</v>
      </c>
      <c r="F25" s="76">
        <f>分析係数表!C28</f>
        <v>0.14118101348541556</v>
      </c>
      <c r="G25" s="77">
        <f t="shared" si="1"/>
        <v>0.24118676180756793</v>
      </c>
      <c r="H25" s="77">
        <v>0.29044944899841751</v>
      </c>
      <c r="I25" s="77">
        <f t="shared" si="2"/>
        <v>0.29044944899841751</v>
      </c>
      <c r="J25" s="76">
        <f>分析係数表!G28</f>
        <v>0.12484707609493516</v>
      </c>
      <c r="K25" s="78">
        <f t="shared" si="3"/>
        <v>3.6261764460837419E-2</v>
      </c>
      <c r="L25" s="79"/>
      <c r="M25" s="80"/>
      <c r="N25" s="81">
        <f>分析係数表!H28</f>
        <v>2.043280588834406E-2</v>
      </c>
      <c r="O25" s="82">
        <f t="shared" si="4"/>
        <v>0.57103884399985938</v>
      </c>
      <c r="P25" s="76">
        <f>分析係数表!C28</f>
        <v>0.14118101348541556</v>
      </c>
      <c r="Q25" s="82">
        <f t="shared" si="5"/>
        <v>8.0619842735440261E-2</v>
      </c>
      <c r="R25" s="83">
        <v>9.2613290448035721E-2</v>
      </c>
      <c r="S25" s="84">
        <f t="shared" si="6"/>
        <v>0.38306273944645325</v>
      </c>
      <c r="T25" s="85">
        <f>分析係数表!F28</f>
        <v>0.21311475409836064</v>
      </c>
      <c r="U25" s="86">
        <f t="shared" si="7"/>
        <v>8.1636321521375274E-2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投入係数表!AF26</f>
        <v>2.4375755341158154E-3</v>
      </c>
      <c r="E26" s="77">
        <f t="shared" si="0"/>
        <v>0.24375755341158153</v>
      </c>
      <c r="F26" s="76">
        <f>分析係数表!C29</f>
        <v>0.16227976317854342</v>
      </c>
      <c r="G26" s="77">
        <f t="shared" si="1"/>
        <v>3.95569180406126E-2</v>
      </c>
      <c r="H26" s="77">
        <v>5.1409562866042181E-2</v>
      </c>
      <c r="I26" s="77">
        <f t="shared" si="2"/>
        <v>5.1409562866042181E-2</v>
      </c>
      <c r="J26" s="76">
        <f>分析係数表!G29</f>
        <v>0.26081698468153725</v>
      </c>
      <c r="K26" s="78">
        <f t="shared" si="3"/>
        <v>1.340848717051705E-2</v>
      </c>
      <c r="L26" s="79"/>
      <c r="M26" s="80"/>
      <c r="N26" s="81">
        <f>分析係数表!H29</f>
        <v>1.0220602904272409E-2</v>
      </c>
      <c r="O26" s="82">
        <f t="shared" si="4"/>
        <v>0.28563679894628113</v>
      </c>
      <c r="P26" s="76">
        <f>分析係数表!C29</f>
        <v>0.16227976317854342</v>
      </c>
      <c r="Q26" s="82">
        <f t="shared" si="5"/>
        <v>4.6353072088079726E-2</v>
      </c>
      <c r="R26" s="83">
        <v>6.1158431044006534E-2</v>
      </c>
      <c r="S26" s="84">
        <f t="shared" si="6"/>
        <v>0.11256799391004871</v>
      </c>
      <c r="T26" s="85">
        <f>分析係数表!F29</f>
        <v>0.4334856221445848</v>
      </c>
      <c r="U26" s="86">
        <f t="shared" si="7"/>
        <v>4.8796606873665299E-2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投入係数表!AF27</f>
        <v>2.9291874065425346E-3</v>
      </c>
      <c r="E27" s="77">
        <f t="shared" si="0"/>
        <v>0.29291874065425344</v>
      </c>
      <c r="F27" s="76">
        <f>分析係数表!C30</f>
        <v>1</v>
      </c>
      <c r="G27" s="77">
        <f t="shared" si="1"/>
        <v>0.29291874065425344</v>
      </c>
      <c r="H27" s="77">
        <v>0.33570431779265369</v>
      </c>
      <c r="I27" s="77">
        <f t="shared" si="2"/>
        <v>0.33570431779265369</v>
      </c>
      <c r="J27" s="76">
        <f>分析係数表!G30</f>
        <v>0.34448439248553536</v>
      </c>
      <c r="K27" s="78">
        <f t="shared" si="3"/>
        <v>0.1156448979695734</v>
      </c>
      <c r="L27" s="79"/>
      <c r="M27" s="80"/>
      <c r="N27" s="81">
        <f>分析係数表!H30</f>
        <v>0</v>
      </c>
      <c r="O27" s="82">
        <f t="shared" si="4"/>
        <v>0</v>
      </c>
      <c r="P27" s="76">
        <f>分析係数表!C30</f>
        <v>1</v>
      </c>
      <c r="Q27" s="82">
        <f t="shared" si="5"/>
        <v>0</v>
      </c>
      <c r="R27" s="83">
        <v>7.4986833931842356E-2</v>
      </c>
      <c r="S27" s="84">
        <f t="shared" si="6"/>
        <v>0.41069115172449605</v>
      </c>
      <c r="T27" s="85">
        <f>分析係数表!F30</f>
        <v>0.44001047643991525</v>
      </c>
      <c r="U27" s="86">
        <f t="shared" si="7"/>
        <v>0.18070840933995302</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投入係数表!AF28</f>
        <v>8.8285298756631634E-3</v>
      </c>
      <c r="E28" s="77">
        <f t="shared" si="0"/>
        <v>0.88285298756631636</v>
      </c>
      <c r="F28" s="76">
        <f>分析係数表!C31</f>
        <v>6.2020555045463999E-2</v>
      </c>
      <c r="G28" s="77">
        <f t="shared" si="1"/>
        <v>5.4755032312409066E-2</v>
      </c>
      <c r="H28" s="77">
        <v>6.2597668187260425E-2</v>
      </c>
      <c r="I28" s="77">
        <f t="shared" si="2"/>
        <v>6.2597668187260425E-2</v>
      </c>
      <c r="J28" s="76">
        <f>分析係数表!G31</f>
        <v>7.0817490494296573E-2</v>
      </c>
      <c r="K28" s="78">
        <f t="shared" si="3"/>
        <v>4.4330097718164457E-3</v>
      </c>
      <c r="L28" s="79"/>
      <c r="M28" s="80"/>
      <c r="N28" s="81">
        <f>分析係数表!H31</f>
        <v>2.2278688352460652E-2</v>
      </c>
      <c r="O28" s="82">
        <f t="shared" si="4"/>
        <v>0.62262601192132661</v>
      </c>
      <c r="P28" s="76">
        <f>分析係数表!C31</f>
        <v>6.2020555045463999E-2</v>
      </c>
      <c r="Q28" s="82">
        <f t="shared" si="5"/>
        <v>3.8615610845104363E-2</v>
      </c>
      <c r="R28" s="83">
        <v>5.1925208410332144E-2</v>
      </c>
      <c r="S28" s="84">
        <f t="shared" si="6"/>
        <v>0.11452287659759257</v>
      </c>
      <c r="T28" s="85">
        <f>分析係数表!F31</f>
        <v>0.3450570342205323</v>
      </c>
      <c r="U28" s="86">
        <f t="shared" si="7"/>
        <v>3.9516924149169297E-2</v>
      </c>
      <c r="V28" s="87">
        <f>分析係数表!D31</f>
        <v>0</v>
      </c>
      <c r="W28" s="88">
        <f t="shared" si="8"/>
        <v>0</v>
      </c>
      <c r="X28" s="76">
        <f>分析係数表!E31</f>
        <v>0</v>
      </c>
      <c r="Y28" s="89">
        <f t="shared" si="9"/>
        <v>0</v>
      </c>
    </row>
    <row r="29" spans="1:25" x14ac:dyDescent="0.2">
      <c r="A29" s="6" t="s">
        <v>17</v>
      </c>
      <c r="B29" s="5" t="s">
        <v>273</v>
      </c>
      <c r="C29" s="90"/>
      <c r="D29" s="76">
        <f>投入係数表!AF29</f>
        <v>1.2495135090845777E-3</v>
      </c>
      <c r="E29" s="77">
        <f t="shared" si="0"/>
        <v>0.12495135090845777</v>
      </c>
      <c r="F29" s="76">
        <f>分析係数表!C32</f>
        <v>0.51031613976705492</v>
      </c>
      <c r="G29" s="77">
        <f t="shared" si="1"/>
        <v>6.3764691054282854E-2</v>
      </c>
      <c r="H29" s="77">
        <v>7.4991939419659578E-2</v>
      </c>
      <c r="I29" s="77">
        <f t="shared" si="2"/>
        <v>7.4991939419659578E-2</v>
      </c>
      <c r="J29" s="76">
        <f>分析係数表!G32</f>
        <v>0.13989637305699482</v>
      </c>
      <c r="K29" s="78">
        <f t="shared" si="3"/>
        <v>1.0491100333320251E-2</v>
      </c>
      <c r="L29" s="79"/>
      <c r="M29" s="80"/>
      <c r="N29" s="81">
        <f>分析係数表!H32</f>
        <v>6.3083400707693279E-3</v>
      </c>
      <c r="O29" s="82">
        <f t="shared" si="4"/>
        <v>0.17630017341989493</v>
      </c>
      <c r="P29" s="76">
        <f>分析係数表!C32</f>
        <v>0.51031613976705492</v>
      </c>
      <c r="Q29" s="82">
        <f t="shared" si="5"/>
        <v>8.9968823939903117E-2</v>
      </c>
      <c r="R29" s="83">
        <v>0.11713591973889775</v>
      </c>
      <c r="S29" s="84">
        <f t="shared" si="6"/>
        <v>0.19212785915855735</v>
      </c>
      <c r="T29" s="85">
        <f>分析係数表!F32</f>
        <v>0.48186528497409326</v>
      </c>
      <c r="U29" s="86">
        <f t="shared" si="7"/>
        <v>9.257974560490069E-2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投入係数表!AF30</f>
        <v>2.5604785022224955E-3</v>
      </c>
      <c r="E30" s="77">
        <f t="shared" si="0"/>
        <v>0.25604785022224957</v>
      </c>
      <c r="F30" s="76">
        <f>分析係数表!C33</f>
        <v>0.64380825565912114</v>
      </c>
      <c r="G30" s="77">
        <f t="shared" si="1"/>
        <v>0.16484571981685442</v>
      </c>
      <c r="H30" s="77">
        <v>0.17982932103147839</v>
      </c>
      <c r="I30" s="77">
        <f t="shared" si="2"/>
        <v>0.17982932103147839</v>
      </c>
      <c r="J30" s="76">
        <f>分析係数表!G33</f>
        <v>0.50735483870967746</v>
      </c>
      <c r="K30" s="78">
        <f t="shared" si="3"/>
        <v>9.1237276167196527E-2</v>
      </c>
      <c r="L30" s="79"/>
      <c r="M30" s="80"/>
      <c r="N30" s="81">
        <f>分析係数表!H33</f>
        <v>9.5549092283623302E-4</v>
      </c>
      <c r="O30" s="82">
        <f t="shared" si="4"/>
        <v>2.6703255294957453E-2</v>
      </c>
      <c r="P30" s="76">
        <f>分析係数表!C33</f>
        <v>0.64380825565912114</v>
      </c>
      <c r="Q30" s="82">
        <f t="shared" si="5"/>
        <v>1.7191776211866749E-2</v>
      </c>
      <c r="R30" s="83">
        <v>5.2604376473860751E-2</v>
      </c>
      <c r="S30" s="84">
        <f t="shared" si="6"/>
        <v>0.23243369750533915</v>
      </c>
      <c r="T30" s="85">
        <f>分析係数表!F33</f>
        <v>0.64387096774193553</v>
      </c>
      <c r="U30" s="86">
        <f t="shared" si="7"/>
        <v>0.14965730974859903</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投入係数表!AF31</f>
        <v>1.132755689383232E-2</v>
      </c>
      <c r="E31" s="77">
        <f t="shared" si="0"/>
        <v>1.132755689383232</v>
      </c>
      <c r="F31" s="76">
        <f>分析係数表!C34</f>
        <v>0.4497281074016104</v>
      </c>
      <c r="G31" s="77">
        <f t="shared" si="1"/>
        <v>0.50943207233472743</v>
      </c>
      <c r="H31" s="77">
        <v>0.63899610962550235</v>
      </c>
      <c r="I31" s="77">
        <f t="shared" si="2"/>
        <v>0.63899610962550235</v>
      </c>
      <c r="J31" s="76">
        <f>分析係数表!G34</f>
        <v>0.42484737951445389</v>
      </c>
      <c r="K31" s="78">
        <f t="shared" si="3"/>
        <v>0.27147582269432541</v>
      </c>
      <c r="L31" s="79"/>
      <c r="M31" s="80"/>
      <c r="N31" s="81">
        <f>分析係数表!H34</f>
        <v>0.15783450057224457</v>
      </c>
      <c r="O31" s="82">
        <f t="shared" si="4"/>
        <v>4.4110256438879167</v>
      </c>
      <c r="P31" s="76">
        <f>分析係数表!C34</f>
        <v>0.4497281074016104</v>
      </c>
      <c r="Q31" s="82">
        <f t="shared" si="5"/>
        <v>1.9837622145256826</v>
      </c>
      <c r="R31" s="83">
        <v>2.1688850067415171</v>
      </c>
      <c r="S31" s="84">
        <f t="shared" si="6"/>
        <v>2.8078811163670192</v>
      </c>
      <c r="T31" s="85">
        <f>分析係数表!F34</f>
        <v>0.69859228761453362</v>
      </c>
      <c r="U31" s="86">
        <f t="shared" si="7"/>
        <v>1.9615640924324864</v>
      </c>
      <c r="V31" s="87">
        <f>分析係数表!D34</f>
        <v>0.16058186901394608</v>
      </c>
      <c r="W31" s="88">
        <f t="shared" si="8"/>
        <v>0</v>
      </c>
      <c r="X31" s="76">
        <f>分析係数表!E34</f>
        <v>0.11554380945100309</v>
      </c>
      <c r="Y31" s="89">
        <f t="shared" si="9"/>
        <v>0</v>
      </c>
    </row>
    <row r="32" spans="1:25" x14ac:dyDescent="0.2">
      <c r="A32" s="6" t="s">
        <v>20</v>
      </c>
      <c r="B32" s="5" t="s">
        <v>37</v>
      </c>
      <c r="C32" s="90"/>
      <c r="D32" s="76">
        <f>投入係数表!AF32</f>
        <v>1.1757717282205699E-2</v>
      </c>
      <c r="E32" s="77">
        <f t="shared" si="0"/>
        <v>1.17577172822057</v>
      </c>
      <c r="F32" s="76">
        <f>分析係数表!C35</f>
        <v>0.49909685188370889</v>
      </c>
      <c r="G32" s="77">
        <f t="shared" si="1"/>
        <v>0.58682396808875426</v>
      </c>
      <c r="H32" s="77">
        <v>0.73067292493170666</v>
      </c>
      <c r="I32" s="77">
        <f t="shared" si="2"/>
        <v>0.73067292493170666</v>
      </c>
      <c r="J32" s="76">
        <f>分析係数表!G35</f>
        <v>0.31379756038452217</v>
      </c>
      <c r="K32" s="78">
        <f t="shared" si="3"/>
        <v>0.22928338128259265</v>
      </c>
      <c r="L32" s="79"/>
      <c r="M32" s="80"/>
      <c r="N32" s="81">
        <f>分析係数表!H35</f>
        <v>5.9221537395394742E-2</v>
      </c>
      <c r="O32" s="82">
        <f t="shared" si="4"/>
        <v>1.6550736320287804</v>
      </c>
      <c r="P32" s="76">
        <f>分析係数表!C35</f>
        <v>0.49909685188370889</v>
      </c>
      <c r="Q32" s="82">
        <f t="shared" si="5"/>
        <v>0.82604203938130039</v>
      </c>
      <c r="R32" s="83">
        <v>1.0885956811024755</v>
      </c>
      <c r="S32" s="84">
        <f t="shared" si="6"/>
        <v>1.8192686060341821</v>
      </c>
      <c r="T32" s="85">
        <f>分析係数表!F35</f>
        <v>0.64201470231844249</v>
      </c>
      <c r="U32" s="86">
        <f t="shared" si="7"/>
        <v>1.1679971925403232</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投入係数表!AF33</f>
        <v>1.8373993731948625E-2</v>
      </c>
      <c r="E33" s="77">
        <f t="shared" si="0"/>
        <v>1.8373993731948626</v>
      </c>
      <c r="F33" s="76">
        <f>分析係数表!C36</f>
        <v>0.87819146249052793</v>
      </c>
      <c r="G33" s="77">
        <f t="shared" si="1"/>
        <v>1.6135884427251757</v>
      </c>
      <c r="H33" s="77">
        <v>1.7690235470002644</v>
      </c>
      <c r="I33" s="77">
        <f t="shared" si="2"/>
        <v>1.7690235470002644</v>
      </c>
      <c r="J33" s="76">
        <f>分析係数表!G36</f>
        <v>4.4874661895938493E-2</v>
      </c>
      <c r="K33" s="78">
        <f t="shared" si="3"/>
        <v>7.9384333557590725E-2</v>
      </c>
      <c r="L33" s="79"/>
      <c r="M33" s="80"/>
      <c r="N33" s="81">
        <f>分析係数表!H36</f>
        <v>0.18774661640714413</v>
      </c>
      <c r="O33" s="82">
        <f t="shared" si="4"/>
        <v>5.2469842558030244</v>
      </c>
      <c r="P33" s="76">
        <f>分析係数表!C36</f>
        <v>0.87819146249052793</v>
      </c>
      <c r="Q33" s="82">
        <f t="shared" si="5"/>
        <v>4.6078567772684327</v>
      </c>
      <c r="R33" s="83">
        <v>4.8297765793298417</v>
      </c>
      <c r="S33" s="84">
        <f t="shared" si="6"/>
        <v>6.5988001263301062</v>
      </c>
      <c r="T33" s="85">
        <f>分析係数表!F36</f>
        <v>0.85371541754520475</v>
      </c>
      <c r="U33" s="86">
        <f t="shared" si="7"/>
        <v>5.6334974051472564</v>
      </c>
      <c r="V33" s="87">
        <f>分析係数表!D36</f>
        <v>1.8390731156688604E-2</v>
      </c>
      <c r="W33" s="88">
        <f t="shared" si="8"/>
        <v>0</v>
      </c>
      <c r="X33" s="76">
        <f>分析係数表!E36</f>
        <v>8.3700721998594338E-3</v>
      </c>
      <c r="Y33" s="89">
        <f t="shared" si="9"/>
        <v>0</v>
      </c>
    </row>
    <row r="34" spans="1:25" x14ac:dyDescent="0.2">
      <c r="A34" s="6" t="s">
        <v>22</v>
      </c>
      <c r="B34" s="5" t="s">
        <v>378</v>
      </c>
      <c r="C34" s="75">
        <f>最終需要_まとめ!C35</f>
        <v>100</v>
      </c>
      <c r="D34" s="76">
        <f>投入係数表!AF34</f>
        <v>7.9477252708986257E-2</v>
      </c>
      <c r="E34" s="77">
        <f t="shared" si="0"/>
        <v>7.9477252708986255</v>
      </c>
      <c r="F34" s="76">
        <f>分析係数表!C37</f>
        <v>0.51844868831853386</v>
      </c>
      <c r="G34" s="77">
        <f t="shared" si="1"/>
        <v>4.1204877418134567</v>
      </c>
      <c r="H34" s="77">
        <v>4.3820306719022151</v>
      </c>
      <c r="I34" s="77">
        <f t="shared" si="2"/>
        <v>104.38203067190221</v>
      </c>
      <c r="J34" s="76">
        <f>分析係数表!G37</f>
        <v>0.40787398349003462</v>
      </c>
      <c r="K34" s="78">
        <f t="shared" si="3"/>
        <v>42.574714654927732</v>
      </c>
      <c r="L34" s="79"/>
      <c r="M34" s="80"/>
      <c r="N34" s="81">
        <f>分析係数表!H37</f>
        <v>4.7856445363769047E-2</v>
      </c>
      <c r="O34" s="82">
        <f t="shared" si="4"/>
        <v>1.3374516152017262</v>
      </c>
      <c r="P34" s="76">
        <f>分析係数表!C37</f>
        <v>0.51844868831853386</v>
      </c>
      <c r="Q34" s="82">
        <f t="shared" si="5"/>
        <v>0.6934000355908394</v>
      </c>
      <c r="R34" s="83">
        <v>0.83746275876868526</v>
      </c>
      <c r="S34" s="84">
        <f t="shared" si="6"/>
        <v>105.21949343067089</v>
      </c>
      <c r="T34" s="85">
        <f>分析係数表!F37</f>
        <v>0.62993916303078723</v>
      </c>
      <c r="U34" s="86">
        <f t="shared" si="7"/>
        <v>66.28187962624024</v>
      </c>
      <c r="V34" s="87">
        <f>分析係数表!D37</f>
        <v>9.5352219422765727E-2</v>
      </c>
      <c r="W34" s="88">
        <f t="shared" si="8"/>
        <v>10</v>
      </c>
      <c r="X34" s="76">
        <f>分析係数表!E37</f>
        <v>8.9104651877342844E-2</v>
      </c>
      <c r="Y34" s="89">
        <f t="shared" si="9"/>
        <v>9</v>
      </c>
    </row>
    <row r="35" spans="1:25" x14ac:dyDescent="0.2">
      <c r="A35" s="6" t="s">
        <v>23</v>
      </c>
      <c r="B35" s="5" t="s">
        <v>194</v>
      </c>
      <c r="C35" s="90"/>
      <c r="D35" s="76">
        <f>投入係数表!AF35</f>
        <v>1.1593846658063459E-2</v>
      </c>
      <c r="E35" s="77">
        <f t="shared" si="0"/>
        <v>1.159384665806346</v>
      </c>
      <c r="F35" s="76">
        <f>分析係数表!C38</f>
        <v>4.0466683025854988E-2</v>
      </c>
      <c r="G35" s="77">
        <f t="shared" si="1"/>
        <v>4.6916451776222223E-2</v>
      </c>
      <c r="H35" s="77">
        <v>5.6696768535807907E-2</v>
      </c>
      <c r="I35" s="77">
        <f t="shared" si="2"/>
        <v>5.6696768535807907E-2</v>
      </c>
      <c r="J35" s="76">
        <f>分析係数表!G38</f>
        <v>0.23169218038891187</v>
      </c>
      <c r="K35" s="78">
        <f t="shared" si="3"/>
        <v>1.3136197923066788E-2</v>
      </c>
      <c r="L35" s="79"/>
      <c r="M35" s="80"/>
      <c r="N35" s="81">
        <f>分析係数表!H38</f>
        <v>4.3698484864393788E-2</v>
      </c>
      <c r="O35" s="82">
        <f t="shared" si="4"/>
        <v>1.2212484383137794</v>
      </c>
      <c r="P35" s="76">
        <f>分析係数表!C38</f>
        <v>4.0466683025854988E-2</v>
      </c>
      <c r="Q35" s="82">
        <f t="shared" si="5"/>
        <v>4.9419873449064129E-2</v>
      </c>
      <c r="R35" s="83">
        <v>6.1417873856178279E-2</v>
      </c>
      <c r="S35" s="84">
        <f t="shared" si="6"/>
        <v>0.11811464239198619</v>
      </c>
      <c r="T35" s="85">
        <f>分析係数表!F38</f>
        <v>0.47745138601572196</v>
      </c>
      <c r="U35" s="86">
        <f t="shared" si="7"/>
        <v>5.6393999718805154E-2</v>
      </c>
      <c r="V35" s="87">
        <f>分析係数表!D38</f>
        <v>0.35457178320231691</v>
      </c>
      <c r="W35" s="88">
        <f t="shared" si="8"/>
        <v>0</v>
      </c>
      <c r="X35" s="76">
        <f>分析係数表!E38</f>
        <v>0.38601572196938355</v>
      </c>
      <c r="Y35" s="89">
        <f t="shared" si="9"/>
        <v>0</v>
      </c>
    </row>
    <row r="36" spans="1:25" x14ac:dyDescent="0.2">
      <c r="A36" s="6" t="s">
        <v>24</v>
      </c>
      <c r="B36" s="5" t="s">
        <v>39</v>
      </c>
      <c r="C36" s="90"/>
      <c r="D36" s="76">
        <f>投入係数表!AF36</f>
        <v>0</v>
      </c>
      <c r="E36" s="77">
        <f t="shared" si="0"/>
        <v>0</v>
      </c>
      <c r="F36" s="76">
        <f>分析係数表!C39</f>
        <v>1</v>
      </c>
      <c r="G36" s="77">
        <f t="shared" si="1"/>
        <v>0</v>
      </c>
      <c r="H36" s="77">
        <v>4.9807886848626831E-2</v>
      </c>
      <c r="I36" s="77">
        <f t="shared" si="2"/>
        <v>4.9807886848626831E-2</v>
      </c>
      <c r="J36" s="76">
        <f>分析係数表!G39</f>
        <v>0.35155763393872286</v>
      </c>
      <c r="K36" s="78">
        <f t="shared" si="3"/>
        <v>1.7510342851990879E-2</v>
      </c>
      <c r="L36" s="79"/>
      <c r="M36" s="80"/>
      <c r="N36" s="81">
        <f>分析係数表!H39</f>
        <v>3.8093638110437951E-3</v>
      </c>
      <c r="O36" s="82">
        <f t="shared" si="4"/>
        <v>0.10646089034077542</v>
      </c>
      <c r="P36" s="76">
        <f>分析係数表!C39</f>
        <v>1</v>
      </c>
      <c r="Q36" s="82">
        <f t="shared" si="5"/>
        <v>0.10646089034077542</v>
      </c>
      <c r="R36" s="83">
        <v>0.13276064292060852</v>
      </c>
      <c r="S36" s="84">
        <f t="shared" si="6"/>
        <v>0.18256852976923535</v>
      </c>
      <c r="T36" s="85">
        <f>分析係数表!F39</f>
        <v>0.70231445322154884</v>
      </c>
      <c r="U36" s="86">
        <f t="shared" si="7"/>
        <v>0.12822051716034258</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投入係数表!AF37</f>
        <v>2.2532210819557958E-4</v>
      </c>
      <c r="E37" s="77">
        <f t="shared" si="0"/>
        <v>2.2532210819557957E-2</v>
      </c>
      <c r="F37" s="76">
        <f>分析係数表!C40</f>
        <v>0.93645125291670894</v>
      </c>
      <c r="G37" s="77">
        <f t="shared" si="1"/>
        <v>2.1100317052958475E-2</v>
      </c>
      <c r="H37" s="77">
        <v>2.3070143152754876E-2</v>
      </c>
      <c r="I37" s="77">
        <f t="shared" si="2"/>
        <v>2.3070143152754876E-2</v>
      </c>
      <c r="J37" s="76">
        <f>分析係数表!G40</f>
        <v>0.5322000781555295</v>
      </c>
      <c r="K37" s="78">
        <f t="shared" si="3"/>
        <v>1.2277931988955399E-2</v>
      </c>
      <c r="L37" s="79"/>
      <c r="M37" s="80"/>
      <c r="N37" s="81">
        <f>分析係数表!H40</f>
        <v>3.4185575237035248E-2</v>
      </c>
      <c r="O37" s="82">
        <f t="shared" si="4"/>
        <v>0.95538965482771954</v>
      </c>
      <c r="P37" s="76">
        <f>分析係数表!C40</f>
        <v>0.93645125291670894</v>
      </c>
      <c r="Q37" s="82">
        <f t="shared" si="5"/>
        <v>0.89467583928708005</v>
      </c>
      <c r="R37" s="83">
        <v>0.8961958967263588</v>
      </c>
      <c r="S37" s="84">
        <f t="shared" si="6"/>
        <v>0.91926603987911371</v>
      </c>
      <c r="T37" s="85">
        <f>分析係数表!F40</f>
        <v>0.72698319656115673</v>
      </c>
      <c r="U37" s="86">
        <f t="shared" si="7"/>
        <v>0.66829096416143385</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投入係数表!AF38</f>
        <v>2.1303181138491163E-3</v>
      </c>
      <c r="E38" s="77">
        <f t="shared" si="0"/>
        <v>0.21303181138491162</v>
      </c>
      <c r="F38" s="76">
        <f>分析係数表!C41</f>
        <v>0.75829086289227354</v>
      </c>
      <c r="G38" s="77">
        <f t="shared" si="1"/>
        <v>0.16154007607856868</v>
      </c>
      <c r="H38" s="77">
        <v>0.17185029571622204</v>
      </c>
      <c r="I38" s="77">
        <f t="shared" si="2"/>
        <v>0.17185029571622204</v>
      </c>
      <c r="J38" s="76">
        <f>分析係数表!G41</f>
        <v>0.44682169065091015</v>
      </c>
      <c r="K38" s="78">
        <f t="shared" si="3"/>
        <v>7.6786439670781192E-2</v>
      </c>
      <c r="L38" s="79"/>
      <c r="M38" s="80"/>
      <c r="N38" s="81">
        <f>分析係数表!H41</f>
        <v>5.4536481903421918E-2</v>
      </c>
      <c r="O38" s="82">
        <f t="shared" si="4"/>
        <v>1.5241396483737253</v>
      </c>
      <c r="P38" s="76">
        <f>分析係数表!C41</f>
        <v>0.75829086289227354</v>
      </c>
      <c r="Q38" s="82">
        <f t="shared" si="5"/>
        <v>1.1557411691336386</v>
      </c>
      <c r="R38" s="83">
        <v>1.1759158949558817</v>
      </c>
      <c r="S38" s="84">
        <f t="shared" si="6"/>
        <v>1.3477661906721037</v>
      </c>
      <c r="T38" s="85">
        <f>分析係数表!F41</f>
        <v>0.55047809650878365</v>
      </c>
      <c r="U38" s="86">
        <f t="shared" si="7"/>
        <v>0.74191576718007402</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投入係数表!AF39</f>
        <v>1.5362871013334973E-3</v>
      </c>
      <c r="E39" s="77">
        <f>$C$34*D39</f>
        <v>0.15362871013334972</v>
      </c>
      <c r="F39" s="76">
        <f>分析係数表!C42</f>
        <v>0.17334729285073291</v>
      </c>
      <c r="G39" s="77">
        <f>E39*F39</f>
        <v>2.6631121005766135E-2</v>
      </c>
      <c r="H39" s="77">
        <v>2.9599503764383136E-2</v>
      </c>
      <c r="I39" s="77">
        <f>C39+H39</f>
        <v>2.9599503764383136E-2</v>
      </c>
      <c r="J39" s="76">
        <f>分析係数表!G42</f>
        <v>0.48544520547945208</v>
      </c>
      <c r="K39" s="78">
        <f>I39*J39</f>
        <v>1.4368937186990787E-2</v>
      </c>
      <c r="L39" s="79"/>
      <c r="M39" s="80"/>
      <c r="N39" s="81">
        <f>分析係数表!H42</f>
        <v>1.188798706412289E-2</v>
      </c>
      <c r="O39" s="82">
        <f t="shared" si="4"/>
        <v>0.33223544664781129</v>
      </c>
      <c r="P39" s="76">
        <f>分析係数表!C42</f>
        <v>0.17334729285073291</v>
      </c>
      <c r="Q39" s="82">
        <f>O39*P39</f>
        <v>5.7592115265452194E-2</v>
      </c>
      <c r="R39" s="83">
        <v>6.0520835096196171E-2</v>
      </c>
      <c r="S39" s="84">
        <f>I39+R39</f>
        <v>9.012033886057931E-2</v>
      </c>
      <c r="T39" s="85">
        <f>分析係数表!F42</f>
        <v>0.55565068493150682</v>
      </c>
      <c r="U39" s="86">
        <f>S39*T39</f>
        <v>5.0075428014140382E-2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投入係数表!AF40</f>
        <v>8.1074991294373094E-2</v>
      </c>
      <c r="E40" s="77">
        <f>$C$34*D40</f>
        <v>8.1074991294373095</v>
      </c>
      <c r="F40" s="76">
        <f>分析係数表!C43</f>
        <v>0.30653454239506406</v>
      </c>
      <c r="G40" s="77">
        <f>E40*F40</f>
        <v>2.485228535610446</v>
      </c>
      <c r="H40" s="77">
        <v>2.7976036042089514</v>
      </c>
      <c r="I40" s="77">
        <f>C40+H40</f>
        <v>2.7976036042089514</v>
      </c>
      <c r="J40" s="76">
        <f>分析係数表!G43</f>
        <v>0.32328917028178372</v>
      </c>
      <c r="K40" s="78">
        <f>I40*J40</f>
        <v>0.90443494798203961</v>
      </c>
      <c r="L40" s="79"/>
      <c r="M40" s="80"/>
      <c r="N40" s="81">
        <f>分析係数表!H43</f>
        <v>3.3255284074801286E-2</v>
      </c>
      <c r="O40" s="82">
        <f t="shared" si="4"/>
        <v>0.92939066121087066</v>
      </c>
      <c r="P40" s="76">
        <f>分析係数表!C43</f>
        <v>0.30653454239506406</v>
      </c>
      <c r="Q40" s="82">
        <f>O40*P40</f>
        <v>0.28489034104052025</v>
      </c>
      <c r="R40" s="83">
        <v>0.5380832133223038</v>
      </c>
      <c r="S40" s="84">
        <f>I40+R40</f>
        <v>3.3356868175312551</v>
      </c>
      <c r="T40" s="85">
        <f>分析係数表!F43</f>
        <v>0.5899871028256537</v>
      </c>
      <c r="U40" s="86">
        <f>S40*T40</f>
        <v>1.96801220140899</v>
      </c>
      <c r="V40" s="87">
        <f>分析係数表!D43</f>
        <v>0.19341853284871224</v>
      </c>
      <c r="W40" s="88">
        <f>ROUND(S40*V40,0)</f>
        <v>1</v>
      </c>
      <c r="X40" s="76">
        <f>分析係数表!E43</f>
        <v>0.14812209325047876</v>
      </c>
      <c r="Y40" s="89">
        <f>ROUND(S40*X40,0)</f>
        <v>0</v>
      </c>
    </row>
    <row r="41" spans="1:25" x14ac:dyDescent="0.2">
      <c r="A41" s="6" t="s">
        <v>341</v>
      </c>
      <c r="B41" s="5" t="s">
        <v>42</v>
      </c>
      <c r="C41" s="90"/>
      <c r="D41" s="76">
        <f>投入係数表!AF41</f>
        <v>3.6870890432003935E-4</v>
      </c>
      <c r="E41" s="77">
        <f>$C$34*D41</f>
        <v>3.6870890432003936E-2</v>
      </c>
      <c r="F41" s="76">
        <f>分析係数表!C44</f>
        <v>0.56999532308435041</v>
      </c>
      <c r="G41" s="77">
        <f>E41*F41</f>
        <v>2.101623510419777E-2</v>
      </c>
      <c r="H41" s="77">
        <v>2.6732890534980912E-2</v>
      </c>
      <c r="I41" s="77">
        <f>C41+H41</f>
        <v>2.6732890534980912E-2</v>
      </c>
      <c r="J41" s="76">
        <f>分析係数表!G44</f>
        <v>0.26801390783179974</v>
      </c>
      <c r="K41" s="78">
        <f>I41*J41</f>
        <v>7.1647864599199661E-3</v>
      </c>
      <c r="L41" s="79"/>
      <c r="M41" s="80"/>
      <c r="N41" s="81">
        <f>分析係数表!H44</f>
        <v>0.11320362456556662</v>
      </c>
      <c r="O41" s="82">
        <f t="shared" si="4"/>
        <v>3.1637195234841129</v>
      </c>
      <c r="P41" s="76">
        <f>分析係数表!C44</f>
        <v>0.56999532308435041</v>
      </c>
      <c r="Q41" s="82">
        <f>O41*P41</f>
        <v>1.8033053319365941</v>
      </c>
      <c r="R41" s="83">
        <v>1.8332075342484244</v>
      </c>
      <c r="S41" s="84">
        <f>I41+R41</f>
        <v>1.8599404247834053</v>
      </c>
      <c r="T41" s="85">
        <f>分析係数表!F44</f>
        <v>0.48400791440152141</v>
      </c>
      <c r="U41" s="86">
        <f>S41*T41</f>
        <v>0.90022588591049579</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投入係数表!AF42</f>
        <v>2.8062844384358549E-3</v>
      </c>
      <c r="E42" s="77">
        <f>$C$34*D42</f>
        <v>0.28062844384358548</v>
      </c>
      <c r="F42" s="76">
        <f>分析係数表!C45</f>
        <v>1</v>
      </c>
      <c r="G42" s="77">
        <f>E42*F42</f>
        <v>0.28062844384358548</v>
      </c>
      <c r="H42" s="77">
        <v>0.30950361740486371</v>
      </c>
      <c r="I42" s="77">
        <f>C42+H42</f>
        <v>0.30950361740486371</v>
      </c>
      <c r="J42" s="76">
        <f>分析係数表!G45</f>
        <v>0</v>
      </c>
      <c r="K42" s="78">
        <f>I42*J42</f>
        <v>0</v>
      </c>
      <c r="L42" s="79"/>
      <c r="M42" s="80"/>
      <c r="N42" s="81">
        <f>分析係数表!H45</f>
        <v>0</v>
      </c>
      <c r="O42" s="82">
        <f t="shared" si="4"/>
        <v>0</v>
      </c>
      <c r="P42" s="76">
        <f>分析係数表!C45</f>
        <v>1</v>
      </c>
      <c r="Q42" s="82">
        <f>O42*P42</f>
        <v>0</v>
      </c>
      <c r="R42" s="83">
        <v>3.5006370547938467E-2</v>
      </c>
      <c r="S42" s="84">
        <f>I42+R42</f>
        <v>0.34450998795280219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1.2433683606792437E-2</v>
      </c>
      <c r="E43" s="77">
        <f>$C$34*D43</f>
        <v>1.2433683606792436</v>
      </c>
      <c r="F43" s="76">
        <f>分析係数表!C46</f>
        <v>0.19592142404516388</v>
      </c>
      <c r="G43" s="77">
        <f>E43*F43</f>
        <v>0.24360249983697835</v>
      </c>
      <c r="H43" s="77">
        <v>0.2628406908157413</v>
      </c>
      <c r="I43" s="77">
        <f>C43+H43</f>
        <v>0.2628406908157413</v>
      </c>
      <c r="J43" s="76">
        <f>分析係数表!G46</f>
        <v>9.3869169844529188E-3</v>
      </c>
      <c r="K43" s="78">
        <f>I43*J43</f>
        <v>2.4672637448236202E-3</v>
      </c>
      <c r="L43" s="79"/>
      <c r="M43" s="80"/>
      <c r="N43" s="81">
        <f>分析係数表!H46</f>
        <v>2.2224088871155723E-2</v>
      </c>
      <c r="O43" s="82">
        <f t="shared" si="4"/>
        <v>0.62110011161875756</v>
      </c>
      <c r="P43" s="76">
        <f>分析係数表!C46</f>
        <v>0.19592142404516388</v>
      </c>
      <c r="Q43" s="82">
        <f>O43*P43</f>
        <v>0.12168681834295722</v>
      </c>
      <c r="R43" s="83">
        <v>0.13878615564187474</v>
      </c>
      <c r="S43" s="84">
        <f>I43+R43</f>
        <v>0.40162684645761604</v>
      </c>
      <c r="T43" s="85">
        <f>分析係数表!F46</f>
        <v>0.31358169551188031</v>
      </c>
      <c r="U43" s="86">
        <f>S43*T43</f>
        <v>0.12594282747526886</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投入係数表!AF44</f>
        <v>0.35234232573383312</v>
      </c>
      <c r="E44" s="91">
        <f>SUM(E5:E43)</f>
        <v>35.234232573383316</v>
      </c>
      <c r="F44" s="92">
        <f>分析係数表!C47</f>
        <v>0.45265703952364433</v>
      </c>
      <c r="G44" s="91">
        <f>SUM(G5:G43)</f>
        <v>11.460724611527031</v>
      </c>
      <c r="H44" s="91">
        <f>SUM(H5:H43)</f>
        <v>12.904365535907553</v>
      </c>
      <c r="I44" s="91">
        <f>SUM(I5:I43)</f>
        <v>112.90436553590753</v>
      </c>
      <c r="J44" s="92">
        <f>分析係数表!G47</f>
        <v>0.23980744030503759</v>
      </c>
      <c r="K44" s="93">
        <f>SUM(K5:K43)</f>
        <v>44.549135202843345</v>
      </c>
      <c r="L44" s="94">
        <f>最終需要_まとめ!$L$33</f>
        <v>0.62733333333333341</v>
      </c>
      <c r="M44" s="91">
        <f>K44*L44</f>
        <v>27.947157483917064</v>
      </c>
      <c r="N44" s="95">
        <f>分析係数表!H47</f>
        <v>1</v>
      </c>
      <c r="O44" s="96">
        <f>SUM(O5:O43)</f>
        <v>27.94715748391706</v>
      </c>
      <c r="P44" s="92">
        <f>分析係数表!C47</f>
        <v>0.45265703952364433</v>
      </c>
      <c r="Q44" s="96">
        <f>SUM(Q5:Q43)</f>
        <v>13.62106443090925</v>
      </c>
      <c r="R44" s="91">
        <f>SUM(R5:R43)</f>
        <v>15.174312668667728</v>
      </c>
      <c r="S44" s="97">
        <f>SUM(S5:S43)</f>
        <v>128.07867820457528</v>
      </c>
      <c r="T44" s="98">
        <f>分析係数表!F47</f>
        <v>0.49576236686958514</v>
      </c>
      <c r="U44" s="99">
        <f>SUM(U5:U43)</f>
        <v>80.804788407949403</v>
      </c>
      <c r="V44" s="100">
        <f>分析係数表!D47</f>
        <v>6.8132090397126518E-2</v>
      </c>
      <c r="W44" s="101">
        <f>SUM(W5:W43)</f>
        <v>11</v>
      </c>
      <c r="X44" s="92">
        <f>分析係数表!E47</f>
        <v>5.7986453629434859E-2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1.4618360363041205E-2</v>
      </c>
      <c r="G5" s="77">
        <f t="shared" ref="G5:G38" si="1">E5*F5</f>
        <v>0</v>
      </c>
      <c r="H5" s="77">
        <f t="array" ref="H5:H43">MMULT(逆行列係数!C5:AO43,'31'!G5:G43)</f>
        <v>4.478816141929405E-4</v>
      </c>
      <c r="I5" s="77">
        <f t="shared" ref="I5:I38" si="2">C5+H5</f>
        <v>4.478816141929405E-4</v>
      </c>
      <c r="J5" s="76">
        <f>分析係数表!G8</f>
        <v>0.12073170731707317</v>
      </c>
      <c r="K5" s="78">
        <f t="shared" ref="K5:K38" si="3">I5*J5</f>
        <v>5.4073511957440378E-5</v>
      </c>
      <c r="L5" s="79" t="s">
        <v>188</v>
      </c>
      <c r="M5" s="80" t="s">
        <v>188</v>
      </c>
      <c r="N5" s="81">
        <f>分析係数表!H8</f>
        <v>1.0812797278425854E-2</v>
      </c>
      <c r="O5" s="82">
        <f t="shared" ref="O5:O43" si="4">$M$44*N5</f>
        <v>0.18451715607182134</v>
      </c>
      <c r="P5" s="76">
        <f>分析係数表!C8</f>
        <v>1.4618360363041205E-2</v>
      </c>
      <c r="Q5" s="82">
        <f t="shared" ref="Q5:Q38" si="5">O5*P5</f>
        <v>2.6973382806214008E-3</v>
      </c>
      <c r="R5" s="83">
        <f t="array" ref="R5:R43">MMULT(逆行列係数!C5:AO43,'31'!Q5:Q43)</f>
        <v>3.8181182535522318E-3</v>
      </c>
      <c r="S5" s="84">
        <f t="shared" ref="S5:S38" si="6">I5+R5</f>
        <v>4.2659998677451721E-3</v>
      </c>
      <c r="T5" s="85">
        <f>分析係数表!F8</f>
        <v>0.45487804878048782</v>
      </c>
      <c r="U5" s="86">
        <f t="shared" ref="U5:U38" si="7">S5*T5</f>
        <v>1.940509695937743E-3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投入係数表!AG6</f>
        <v>0</v>
      </c>
      <c r="E6" s="77">
        <f t="shared" si="0"/>
        <v>0</v>
      </c>
      <c r="F6" s="76">
        <f>分析係数表!C9</f>
        <v>8.6715867158671633E-2</v>
      </c>
      <c r="G6" s="77">
        <f t="shared" si="1"/>
        <v>0</v>
      </c>
      <c r="H6" s="77">
        <v>3.5583583455824628E-4</v>
      </c>
      <c r="I6" s="77">
        <f t="shared" si="2"/>
        <v>3.5583583455824628E-4</v>
      </c>
      <c r="J6" s="76">
        <f>分析係数表!G9</f>
        <v>0.23529411764705882</v>
      </c>
      <c r="K6" s="78">
        <f t="shared" si="3"/>
        <v>8.3726078719587358E-5</v>
      </c>
      <c r="L6" s="79"/>
      <c r="M6" s="80"/>
      <c r="N6" s="81">
        <f>分析係数表!H9</f>
        <v>5.7539453375192939E-4</v>
      </c>
      <c r="O6" s="82">
        <f t="shared" si="4"/>
        <v>9.8189358639889403E-3</v>
      </c>
      <c r="P6" s="76">
        <f>分析係数表!C9</f>
        <v>8.6715867158671633E-2</v>
      </c>
      <c r="Q6" s="82">
        <f t="shared" si="5"/>
        <v>8.5145753802118166E-4</v>
      </c>
      <c r="R6" s="83">
        <v>1.0106101117057123E-3</v>
      </c>
      <c r="S6" s="84">
        <f t="shared" si="6"/>
        <v>1.3664459462639587E-3</v>
      </c>
      <c r="T6" s="85">
        <f>分析係数表!F9</f>
        <v>0.68627450980392157</v>
      </c>
      <c r="U6" s="86">
        <f t="shared" si="7"/>
        <v>9.3775702194585399E-4</v>
      </c>
      <c r="V6" s="87">
        <f>分析係数表!D9</f>
        <v>9.8039215686274508E-2</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5.1169590643275198E-3</v>
      </c>
      <c r="G7" s="77">
        <f t="shared" si="1"/>
        <v>0</v>
      </c>
      <c r="H7" s="77">
        <v>4.6353407862760867E-5</v>
      </c>
      <c r="I7" s="77">
        <f t="shared" si="2"/>
        <v>4.6353407862760867E-5</v>
      </c>
      <c r="J7" s="76">
        <f>分析係数表!G10</f>
        <v>0.19230769230769232</v>
      </c>
      <c r="K7" s="78">
        <f t="shared" si="3"/>
        <v>8.9141168966847823E-6</v>
      </c>
      <c r="L7" s="79"/>
      <c r="M7" s="80"/>
      <c r="N7" s="81">
        <f>分析係数表!H10</f>
        <v>1.0751897856970359E-3</v>
      </c>
      <c r="O7" s="82">
        <f t="shared" si="4"/>
        <v>1.8347792563366196E-2</v>
      </c>
      <c r="P7" s="76">
        <f>分析係数表!C10</f>
        <v>5.1169590643275198E-3</v>
      </c>
      <c r="Q7" s="82">
        <f t="shared" si="5"/>
        <v>9.3884903467517715E-5</v>
      </c>
      <c r="R7" s="83">
        <v>1.6391898590729448E-4</v>
      </c>
      <c r="S7" s="84">
        <f t="shared" si="6"/>
        <v>2.1027239377005536E-4</v>
      </c>
      <c r="T7" s="85">
        <f>分析係数表!F10</f>
        <v>0.57692307692307687</v>
      </c>
      <c r="U7" s="86">
        <f t="shared" si="7"/>
        <v>1.2131099640580116E-4</v>
      </c>
      <c r="V7" s="87">
        <f>分析係数表!D10</f>
        <v>0</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1.5386032798968108E-2</v>
      </c>
      <c r="G8" s="77">
        <f t="shared" si="1"/>
        <v>0</v>
      </c>
      <c r="H8" s="77">
        <v>3.3751185959625239E-4</v>
      </c>
      <c r="I8" s="77">
        <f t="shared" si="2"/>
        <v>3.3751185959625239E-4</v>
      </c>
      <c r="J8" s="76">
        <f>分析係数表!G11</f>
        <v>0.34285714285714286</v>
      </c>
      <c r="K8" s="78">
        <f t="shared" si="3"/>
        <v>1.1571835186157225E-4</v>
      </c>
      <c r="L8" s="79"/>
      <c r="M8" s="80"/>
      <c r="N8" s="81">
        <f>分析係数表!H11</f>
        <v>-2.0999800501895233E-5</v>
      </c>
      <c r="O8" s="82">
        <f t="shared" si="4"/>
        <v>-3.5835532350324598E-4</v>
      </c>
      <c r="P8" s="76">
        <f>分析係数表!C11</f>
        <v>1.5386032798968108E-2</v>
      </c>
      <c r="Q8" s="82">
        <f t="shared" si="5"/>
        <v>-5.5136667611057693E-6</v>
      </c>
      <c r="R8" s="83">
        <v>2.9437034120353105E-4</v>
      </c>
      <c r="S8" s="84">
        <f t="shared" si="6"/>
        <v>6.3188220079978344E-4</v>
      </c>
      <c r="T8" s="85">
        <f>分析係数表!F11</f>
        <v>0.5591836734693878</v>
      </c>
      <c r="U8" s="86">
        <f t="shared" si="7"/>
        <v>3.5333821024314421E-4</v>
      </c>
      <c r="V8" s="87">
        <f>分析係数表!D11</f>
        <v>0</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0.16460779895554434</v>
      </c>
      <c r="G9" s="77">
        <f t="shared" si="1"/>
        <v>0</v>
      </c>
      <c r="H9" s="77">
        <v>3.1139429726655878E-2</v>
      </c>
      <c r="I9" s="77">
        <f t="shared" si="2"/>
        <v>3.1139429726655878E-2</v>
      </c>
      <c r="J9" s="76">
        <f>分析係数表!G12</f>
        <v>0.13343519440833349</v>
      </c>
      <c r="K9" s="78">
        <f t="shared" si="3"/>
        <v>4.1550958593409657E-3</v>
      </c>
      <c r="L9" s="79"/>
      <c r="M9" s="80"/>
      <c r="N9" s="81">
        <f>分析係数表!H12</f>
        <v>9.0250842616995133E-2</v>
      </c>
      <c r="O9" s="82">
        <f t="shared" si="4"/>
        <v>1.5401036738199003</v>
      </c>
      <c r="P9" s="76">
        <f>分析係数表!C12</f>
        <v>0.16460779895554434</v>
      </c>
      <c r="Q9" s="82">
        <f t="shared" si="5"/>
        <v>0.25351307591084138</v>
      </c>
      <c r="R9" s="83">
        <v>0.29448105720484224</v>
      </c>
      <c r="S9" s="84">
        <f t="shared" si="6"/>
        <v>0.32562048693149814</v>
      </c>
      <c r="T9" s="85">
        <f>分析係数表!F12</f>
        <v>0.36075703601154802</v>
      </c>
      <c r="U9" s="86">
        <f t="shared" si="7"/>
        <v>0.11746988173004427</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投入係数表!AG10</f>
        <v>1.2412081092263137E-3</v>
      </c>
      <c r="E10" s="77">
        <f t="shared" si="0"/>
        <v>0.12412081092263137</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0.24411164637041116</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投入係数表!AG11</f>
        <v>2.1928009929664875E-2</v>
      </c>
      <c r="E11" s="77">
        <f t="shared" si="0"/>
        <v>2.1928009929664873</v>
      </c>
      <c r="F11" s="76">
        <f>分析係数表!C14</f>
        <v>0.17268980347649487</v>
      </c>
      <c r="G11" s="77">
        <f t="shared" si="1"/>
        <v>0.37867437253844549</v>
      </c>
      <c r="H11" s="77">
        <v>0.45965235649503561</v>
      </c>
      <c r="I11" s="77">
        <f t="shared" si="2"/>
        <v>0.45965235649503561</v>
      </c>
      <c r="J11" s="76">
        <f>分析係数表!G14</f>
        <v>0.183307408127552</v>
      </c>
      <c r="K11" s="78">
        <f t="shared" si="3"/>
        <v>8.4257682108826518E-2</v>
      </c>
      <c r="L11" s="79"/>
      <c r="M11" s="80"/>
      <c r="N11" s="81">
        <f>分析係数表!H14</f>
        <v>1.1717888680057539E-3</v>
      </c>
      <c r="O11" s="82">
        <f t="shared" si="4"/>
        <v>1.9996227051481123E-2</v>
      </c>
      <c r="P11" s="76">
        <f>分析係数表!C14</f>
        <v>0.17268980347649487</v>
      </c>
      <c r="Q11" s="82">
        <f t="shared" si="5"/>
        <v>3.4531445197916459E-3</v>
      </c>
      <c r="R11" s="83">
        <v>1.5997476783177936E-2</v>
      </c>
      <c r="S11" s="84">
        <f t="shared" si="6"/>
        <v>0.47564983327821353</v>
      </c>
      <c r="T11" s="85">
        <f>分析係数表!F14</f>
        <v>0.31324129885280966</v>
      </c>
      <c r="U11" s="86">
        <f t="shared" si="7"/>
        <v>0.14899317157518996</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投入係数表!AG12</f>
        <v>2.4824162184526274E-3</v>
      </c>
      <c r="E12" s="77">
        <f t="shared" si="0"/>
        <v>0.24824162184526274</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0.14090531320147634</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投入係数表!AG13</f>
        <v>4.1373603640877118E-4</v>
      </c>
      <c r="E13" s="77">
        <f t="shared" si="0"/>
        <v>4.1373603640877117E-2</v>
      </c>
      <c r="F13" s="76">
        <f>分析係数表!C16</f>
        <v>4.378703578052201E-2</v>
      </c>
      <c r="G13" s="77">
        <f t="shared" si="1"/>
        <v>1.8116274629922219E-3</v>
      </c>
      <c r="H13" s="77">
        <v>7.5593404216556604E-3</v>
      </c>
      <c r="I13" s="77">
        <f t="shared" si="2"/>
        <v>7.5593404216556604E-3</v>
      </c>
      <c r="J13" s="76">
        <f>分析係数表!G16</f>
        <v>3.3270852858481727E-2</v>
      </c>
      <c r="K13" s="78">
        <f t="shared" si="3"/>
        <v>2.515057028760787E-4</v>
      </c>
      <c r="L13" s="79"/>
      <c r="M13" s="80"/>
      <c r="N13" s="81">
        <f>分析係数表!H16</f>
        <v>1.6795640441415807E-2</v>
      </c>
      <c r="O13" s="82">
        <f t="shared" si="4"/>
        <v>0.28661258773789616</v>
      </c>
      <c r="P13" s="76">
        <f>分析係数表!C16</f>
        <v>4.378703578052201E-2</v>
      </c>
      <c r="Q13" s="82">
        <f t="shared" si="5"/>
        <v>1.2549915634427262E-2</v>
      </c>
      <c r="R13" s="83">
        <v>1.5174851383141015E-2</v>
      </c>
      <c r="S13" s="84">
        <f t="shared" si="6"/>
        <v>2.2734191804796675E-2</v>
      </c>
      <c r="T13" s="85">
        <f>分析係数表!F16</f>
        <v>0.28912839737582008</v>
      </c>
      <c r="U13" s="86">
        <f t="shared" si="7"/>
        <v>6.5731004421553654E-3</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投入係数表!AG14</f>
        <v>4.5510964004964833E-3</v>
      </c>
      <c r="E14" s="77">
        <f t="shared" si="0"/>
        <v>0.45510964004964832</v>
      </c>
      <c r="F14" s="76">
        <f>分析係数表!C17</f>
        <v>0.16391620825693176</v>
      </c>
      <c r="G14" s="77">
        <f t="shared" si="1"/>
        <v>7.4599846538115411E-2</v>
      </c>
      <c r="H14" s="77">
        <v>0.10835042125377214</v>
      </c>
      <c r="I14" s="77">
        <f t="shared" si="2"/>
        <v>0.10835042125377214</v>
      </c>
      <c r="J14" s="76">
        <f>分析係数表!G17</f>
        <v>0.21229407998137262</v>
      </c>
      <c r="K14" s="78">
        <f t="shared" si="3"/>
        <v>2.300215299566372E-2</v>
      </c>
      <c r="L14" s="79"/>
      <c r="M14" s="80"/>
      <c r="N14" s="81">
        <f>分析係数表!H17</f>
        <v>3.0554709730257561E-3</v>
      </c>
      <c r="O14" s="82">
        <f t="shared" si="4"/>
        <v>5.2140699569722289E-2</v>
      </c>
      <c r="P14" s="76">
        <f>分析係数表!C17</f>
        <v>0.16391620825693176</v>
      </c>
      <c r="Q14" s="82">
        <f t="shared" si="5"/>
        <v>8.5467057693327103E-3</v>
      </c>
      <c r="R14" s="83">
        <v>1.7362874155498791E-2</v>
      </c>
      <c r="S14" s="84">
        <f t="shared" si="6"/>
        <v>0.12571329540927093</v>
      </c>
      <c r="T14" s="85">
        <f>分析係数表!F17</f>
        <v>0.32277781011700329</v>
      </c>
      <c r="U14" s="86">
        <f t="shared" si="7"/>
        <v>4.0577462194796396E-2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投入係数表!AG15</f>
        <v>0</v>
      </c>
      <c r="E15" s="77">
        <f t="shared" si="0"/>
        <v>0</v>
      </c>
      <c r="F15" s="76">
        <f>分析係数表!C18</f>
        <v>9.9153926079857513E-2</v>
      </c>
      <c r="G15" s="77">
        <f t="shared" si="1"/>
        <v>0</v>
      </c>
      <c r="H15" s="77">
        <v>4.1150959510255223E-3</v>
      </c>
      <c r="I15" s="77">
        <f t="shared" si="2"/>
        <v>4.1150959510255223E-3</v>
      </c>
      <c r="J15" s="76">
        <f>分析係数表!G18</f>
        <v>0.21554507077228707</v>
      </c>
      <c r="K15" s="78">
        <f t="shared" si="3"/>
        <v>8.8698864799854817E-4</v>
      </c>
      <c r="L15" s="79"/>
      <c r="M15" s="80"/>
      <c r="N15" s="81">
        <f>分析係数表!H18</f>
        <v>4.4309579058998937E-4</v>
      </c>
      <c r="O15" s="82">
        <f t="shared" si="4"/>
        <v>7.5612973259184899E-3</v>
      </c>
      <c r="P15" s="76">
        <f>分析係数表!C18</f>
        <v>9.9153926079857513E-2</v>
      </c>
      <c r="Q15" s="82">
        <f t="shared" si="5"/>
        <v>7.4973231612194624E-4</v>
      </c>
      <c r="R15" s="83">
        <v>1.8217793938408275E-3</v>
      </c>
      <c r="S15" s="84">
        <f t="shared" si="6"/>
        <v>5.9368753448663502E-3</v>
      </c>
      <c r="T15" s="85">
        <f>分析係数表!F18</f>
        <v>0.45865408492674448</v>
      </c>
      <c r="U15" s="86">
        <f t="shared" si="7"/>
        <v>2.7229721286238266E-3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投入係数表!AG16</f>
        <v>0</v>
      </c>
      <c r="E16" s="77">
        <f t="shared" si="0"/>
        <v>0</v>
      </c>
      <c r="F16" s="76">
        <f>分析係数表!C19</f>
        <v>0.34885493758536357</v>
      </c>
      <c r="G16" s="77">
        <f t="shared" si="1"/>
        <v>0</v>
      </c>
      <c r="H16" s="77">
        <v>1.3777018555449069E-2</v>
      </c>
      <c r="I16" s="77">
        <f t="shared" si="2"/>
        <v>1.3777018555449069E-2</v>
      </c>
      <c r="J16" s="76">
        <f>分析係数表!G19</f>
        <v>5.7666214382632294E-2</v>
      </c>
      <c r="K16" s="78">
        <f t="shared" si="3"/>
        <v>7.9446850557202912E-4</v>
      </c>
      <c r="L16" s="79"/>
      <c r="M16" s="80"/>
      <c r="N16" s="81">
        <f>分析係数表!H19</f>
        <v>-1.1339892271023426E-4</v>
      </c>
      <c r="O16" s="82">
        <f t="shared" si="4"/>
        <v>-1.9351187469175285E-3</v>
      </c>
      <c r="P16" s="76">
        <f>分析係数表!C19</f>
        <v>0.34885493758536357</v>
      </c>
      <c r="Q16" s="82">
        <f t="shared" si="5"/>
        <v>-6.7507572967618137E-4</v>
      </c>
      <c r="R16" s="83">
        <v>4.2521936180109441E-3</v>
      </c>
      <c r="S16" s="84">
        <f t="shared" si="6"/>
        <v>1.8029212173460013E-2</v>
      </c>
      <c r="T16" s="85">
        <f>分析係数表!F19</f>
        <v>0.24001206090758329</v>
      </c>
      <c r="U16" s="86">
        <f t="shared" si="7"/>
        <v>4.3272283702922264E-3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投入係数表!AG17</f>
        <v>0</v>
      </c>
      <c r="E17" s="77">
        <f t="shared" si="0"/>
        <v>0</v>
      </c>
      <c r="F17" s="76">
        <f>分析係数表!C20</f>
        <v>6.1611763739423342E-2</v>
      </c>
      <c r="G17" s="77">
        <f t="shared" si="1"/>
        <v>0</v>
      </c>
      <c r="H17" s="77">
        <v>1.6875647772928572E-3</v>
      </c>
      <c r="I17" s="77">
        <f t="shared" si="2"/>
        <v>1.6875647772928572E-3</v>
      </c>
      <c r="J17" s="76">
        <f>分析係数表!G20</f>
        <v>9.9807003032809483E-2</v>
      </c>
      <c r="K17" s="78">
        <f t="shared" si="3"/>
        <v>1.6843078284533065E-4</v>
      </c>
      <c r="L17" s="79"/>
      <c r="M17" s="80"/>
      <c r="N17" s="81">
        <f>分析係数表!H20</f>
        <v>5.5019477314965503E-4</v>
      </c>
      <c r="O17" s="82">
        <f t="shared" si="4"/>
        <v>9.3889094757850441E-3</v>
      </c>
      <c r="P17" s="76">
        <f>分析係数表!C20</f>
        <v>6.1611763739423342E-2</v>
      </c>
      <c r="Q17" s="82">
        <f t="shared" si="5"/>
        <v>5.7846727239290125E-4</v>
      </c>
      <c r="R17" s="83">
        <v>1.5837348975651312E-3</v>
      </c>
      <c r="S17" s="84">
        <f t="shared" si="6"/>
        <v>3.2712996748579882E-3</v>
      </c>
      <c r="T17" s="85">
        <f>分析係数表!F20</f>
        <v>0.22277364212848083</v>
      </c>
      <c r="U17" s="86">
        <f t="shared" si="7"/>
        <v>7.287593430618291E-4</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投入係数表!AG18</f>
        <v>0</v>
      </c>
      <c r="E18" s="77">
        <f t="shared" si="0"/>
        <v>0</v>
      </c>
      <c r="F18" s="76">
        <f>分析係数表!C21</f>
        <v>0.26616480709772816</v>
      </c>
      <c r="G18" s="77">
        <f t="shared" si="1"/>
        <v>0</v>
      </c>
      <c r="H18" s="77">
        <v>2.0911487808842399E-2</v>
      </c>
      <c r="I18" s="77">
        <f t="shared" si="2"/>
        <v>2.0911487808842399E-2</v>
      </c>
      <c r="J18" s="76">
        <f>分析係数表!G21</f>
        <v>0.28515758528748203</v>
      </c>
      <c r="K18" s="78">
        <f t="shared" si="3"/>
        <v>5.9630693683381166E-3</v>
      </c>
      <c r="L18" s="79"/>
      <c r="M18" s="80"/>
      <c r="N18" s="81">
        <f>分析係数表!H21</f>
        <v>9.2609120213357971E-4</v>
      </c>
      <c r="O18" s="82">
        <f t="shared" si="4"/>
        <v>1.5803469766493147E-2</v>
      </c>
      <c r="P18" s="76">
        <f>分析係数表!C21</f>
        <v>0.26616480709772816</v>
      </c>
      <c r="Q18" s="82">
        <f t="shared" si="5"/>
        <v>4.2063274818734276E-3</v>
      </c>
      <c r="R18" s="83">
        <v>1.1442052112849568E-2</v>
      </c>
      <c r="S18" s="84">
        <f t="shared" si="6"/>
        <v>3.2353539921691966E-2</v>
      </c>
      <c r="T18" s="85">
        <f>分析係数表!F21</f>
        <v>0.42568537635878856</v>
      </c>
      <c r="U18" s="86">
        <f t="shared" si="7"/>
        <v>1.3772428818104535E-2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投入係数表!AG19</f>
        <v>0</v>
      </c>
      <c r="E19" s="77">
        <f t="shared" si="0"/>
        <v>0</v>
      </c>
      <c r="F19" s="76">
        <f>分析係数表!C22</f>
        <v>6.8073136427566849E-2</v>
      </c>
      <c r="G19" s="77">
        <f t="shared" si="1"/>
        <v>0</v>
      </c>
      <c r="H19" s="77">
        <v>5.1730803611853646E-3</v>
      </c>
      <c r="I19" s="77">
        <f t="shared" si="2"/>
        <v>5.1730803611853646E-3</v>
      </c>
      <c r="J19" s="76">
        <f>分析係数表!G22</f>
        <v>0.19468102201510526</v>
      </c>
      <c r="K19" s="78">
        <f t="shared" si="3"/>
        <v>1.0071005716818366E-3</v>
      </c>
      <c r="L19" s="79"/>
      <c r="M19" s="80"/>
      <c r="N19" s="81">
        <f>分析係数表!H22</f>
        <v>4.4099581053979989E-5</v>
      </c>
      <c r="O19" s="82">
        <f t="shared" si="4"/>
        <v>7.525461793568166E-4</v>
      </c>
      <c r="P19" s="76">
        <f>分析係数表!C22</f>
        <v>6.8073136427566849E-2</v>
      </c>
      <c r="Q19" s="82">
        <f t="shared" si="5"/>
        <v>5.1228178735400766E-5</v>
      </c>
      <c r="R19" s="83">
        <v>5.4897044308717868E-4</v>
      </c>
      <c r="S19" s="84">
        <f t="shared" si="6"/>
        <v>5.7220508042725438E-3</v>
      </c>
      <c r="T19" s="85">
        <f>分析係数表!F22</f>
        <v>0.41266270287642615</v>
      </c>
      <c r="U19" s="86">
        <f t="shared" si="7"/>
        <v>2.3612769508873361E-3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4.3002638820389521E-4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投入係数表!AG21</f>
        <v>4.1373603640877118E-4</v>
      </c>
      <c r="E21" s="77">
        <f t="shared" si="0"/>
        <v>4.1373603640877117E-2</v>
      </c>
      <c r="F21" s="76">
        <f>分析係数表!C24</f>
        <v>0.19862660944206012</v>
      </c>
      <c r="G21" s="77">
        <f t="shared" si="1"/>
        <v>8.2178986115870965E-3</v>
      </c>
      <c r="H21" s="77">
        <v>1.66650085394075E-2</v>
      </c>
      <c r="I21" s="77">
        <f t="shared" si="2"/>
        <v>1.66650085394075E-2</v>
      </c>
      <c r="J21" s="76">
        <f>分析係数表!G24</f>
        <v>0.20794148380355276</v>
      </c>
      <c r="K21" s="78">
        <f t="shared" si="3"/>
        <v>3.465346603283273E-3</v>
      </c>
      <c r="L21" s="79"/>
      <c r="M21" s="80"/>
      <c r="N21" s="81">
        <f>分析係数表!H24</f>
        <v>3.2549690777937607E-4</v>
      </c>
      <c r="O21" s="82">
        <f t="shared" si="4"/>
        <v>5.5545075143003126E-3</v>
      </c>
      <c r="P21" s="76">
        <f>分析係数表!C24</f>
        <v>0.19862660944206012</v>
      </c>
      <c r="Q21" s="82">
        <f t="shared" si="5"/>
        <v>1.1032729946859163E-3</v>
      </c>
      <c r="R21" s="83">
        <v>4.3019202471728133E-3</v>
      </c>
      <c r="S21" s="84">
        <f t="shared" si="6"/>
        <v>2.0966928786580314E-2</v>
      </c>
      <c r="T21" s="85">
        <f>分析係数表!F24</f>
        <v>0.39132706374085685</v>
      </c>
      <c r="U21" s="86">
        <f t="shared" si="7"/>
        <v>8.2049266777161206E-3</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投入係数表!AG22</f>
        <v>2.0686801820438559E-3</v>
      </c>
      <c r="E22" s="77">
        <f t="shared" si="0"/>
        <v>0.20686801820438561</v>
      </c>
      <c r="F22" s="76">
        <f>分析係数表!C25</f>
        <v>0.10815402038505095</v>
      </c>
      <c r="G22" s="77">
        <f t="shared" si="1"/>
        <v>2.2373607857892212E-2</v>
      </c>
      <c r="H22" s="77">
        <v>3.9777558983047634E-2</v>
      </c>
      <c r="I22" s="77">
        <f t="shared" si="2"/>
        <v>3.9777558983047634E-2</v>
      </c>
      <c r="J22" s="76">
        <f>分析係数表!G25</f>
        <v>0.19693726937269374</v>
      </c>
      <c r="K22" s="78">
        <f t="shared" si="3"/>
        <v>7.8336838484326654E-3</v>
      </c>
      <c r="L22" s="79"/>
      <c r="M22" s="80"/>
      <c r="N22" s="81">
        <f>分析係数表!H25</f>
        <v>5.1029515219605417E-4</v>
      </c>
      <c r="O22" s="82">
        <f t="shared" si="4"/>
        <v>8.7080343611288785E-3</v>
      </c>
      <c r="P22" s="76">
        <f>分析係数表!C25</f>
        <v>0.10815402038505095</v>
      </c>
      <c r="Q22" s="82">
        <f t="shared" si="5"/>
        <v>9.4180892580725685E-4</v>
      </c>
      <c r="R22" s="83">
        <v>7.9661137094633877E-3</v>
      </c>
      <c r="S22" s="84">
        <f t="shared" si="6"/>
        <v>4.7743672692511022E-2</v>
      </c>
      <c r="T22" s="85">
        <f>分析係数表!F25</f>
        <v>0.3500369003690037</v>
      </c>
      <c r="U22" s="86">
        <f t="shared" si="7"/>
        <v>1.6712047201518802E-2</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投入係数表!AG23</f>
        <v>4.1373603640877118E-4</v>
      </c>
      <c r="E23" s="77">
        <f t="shared" si="0"/>
        <v>4.1373603640877117E-2</v>
      </c>
      <c r="F23" s="76">
        <f>分析係数表!C26</f>
        <v>0.27743634767339775</v>
      </c>
      <c r="G23" s="77">
        <f t="shared" si="1"/>
        <v>1.1478541484211739E-2</v>
      </c>
      <c r="H23" s="77">
        <v>3.1219172112447624E-2</v>
      </c>
      <c r="I23" s="77">
        <f t="shared" si="2"/>
        <v>3.1219172112447624E-2</v>
      </c>
      <c r="J23" s="76">
        <f>分析係数表!G26</f>
        <v>0.19644944793245292</v>
      </c>
      <c r="K23" s="78">
        <f t="shared" si="3"/>
        <v>6.1329891263985654E-3</v>
      </c>
      <c r="L23" s="79"/>
      <c r="M23" s="80"/>
      <c r="N23" s="81">
        <f>分析係数表!H26</f>
        <v>1.0285702285828285E-2</v>
      </c>
      <c r="O23" s="82">
        <f t="shared" si="4"/>
        <v>0.17552243745188989</v>
      </c>
      <c r="P23" s="76">
        <f>分析係数表!C26</f>
        <v>0.27743634767339775</v>
      </c>
      <c r="Q23" s="82">
        <f t="shared" si="5"/>
        <v>4.8696303981384734E-2</v>
      </c>
      <c r="R23" s="83">
        <v>5.3252448809702008E-2</v>
      </c>
      <c r="S23" s="84">
        <f t="shared" si="6"/>
        <v>8.4471620922149632E-2</v>
      </c>
      <c r="T23" s="85">
        <f>分析係数表!F26</f>
        <v>0.33444468499675256</v>
      </c>
      <c r="U23" s="86">
        <f t="shared" si="7"/>
        <v>2.8251084650473428E-2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投入係数表!AG24</f>
        <v>0</v>
      </c>
      <c r="E24" s="77">
        <f t="shared" si="0"/>
        <v>0</v>
      </c>
      <c r="F24" s="76">
        <f>分析係数表!C27</f>
        <v>0.68206432556613061</v>
      </c>
      <c r="G24" s="77">
        <f t="shared" si="1"/>
        <v>0</v>
      </c>
      <c r="H24" s="77">
        <v>8.063792009221131E-3</v>
      </c>
      <c r="I24" s="77">
        <f t="shared" si="2"/>
        <v>8.063792009221131E-3</v>
      </c>
      <c r="J24" s="76">
        <f>分析係数表!G27</f>
        <v>0.17097786061735692</v>
      </c>
      <c r="K24" s="78">
        <f t="shared" si="3"/>
        <v>1.378729906199967E-3</v>
      </c>
      <c r="L24" s="79"/>
      <c r="M24" s="80"/>
      <c r="N24" s="81">
        <f>分析係数表!H27</f>
        <v>1.1068994844548976E-2</v>
      </c>
      <c r="O24" s="82">
        <f t="shared" si="4"/>
        <v>0.18888909101856097</v>
      </c>
      <c r="P24" s="76">
        <f>分析係数表!C27</f>
        <v>0.68206432556613061</v>
      </c>
      <c r="Q24" s="82">
        <f t="shared" si="5"/>
        <v>0.12883451047237424</v>
      </c>
      <c r="R24" s="83">
        <v>0.13272665483916177</v>
      </c>
      <c r="S24" s="84">
        <f t="shared" si="6"/>
        <v>0.14079044684838291</v>
      </c>
      <c r="T24" s="85">
        <f>分析係数表!F27</f>
        <v>0.32177115061144701</v>
      </c>
      <c r="U24" s="86">
        <f t="shared" si="7"/>
        <v>4.5302304077503942E-2</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投入係数表!AG25</f>
        <v>0</v>
      </c>
      <c r="E25" s="77">
        <f t="shared" si="0"/>
        <v>0</v>
      </c>
      <c r="F25" s="76">
        <f>分析係数表!C28</f>
        <v>0.14118101348541556</v>
      </c>
      <c r="G25" s="77">
        <f t="shared" si="1"/>
        <v>0</v>
      </c>
      <c r="H25" s="77">
        <v>4.15684164843408E-2</v>
      </c>
      <c r="I25" s="77">
        <f t="shared" si="2"/>
        <v>4.15684164843408E-2</v>
      </c>
      <c r="J25" s="76">
        <f>分析係数表!G28</f>
        <v>0.12484707609493516</v>
      </c>
      <c r="K25" s="78">
        <f t="shared" si="3"/>
        <v>5.1896952559664531E-3</v>
      </c>
      <c r="L25" s="79"/>
      <c r="M25" s="80"/>
      <c r="N25" s="81">
        <f>分析係数表!H28</f>
        <v>2.043280588834406E-2</v>
      </c>
      <c r="O25" s="82">
        <f t="shared" si="4"/>
        <v>0.34867972976865835</v>
      </c>
      <c r="P25" s="76">
        <f>分析係数表!C28</f>
        <v>0.14118101348541556</v>
      </c>
      <c r="Q25" s="82">
        <f t="shared" si="5"/>
        <v>4.9226957630560009E-2</v>
      </c>
      <c r="R25" s="83">
        <v>5.6550228457690213E-2</v>
      </c>
      <c r="S25" s="84">
        <f t="shared" si="6"/>
        <v>9.8118644942031014E-2</v>
      </c>
      <c r="T25" s="85">
        <f>分析係数表!F28</f>
        <v>0.21311475409836064</v>
      </c>
      <c r="U25" s="86">
        <f t="shared" si="7"/>
        <v>2.0910530889285298E-2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投入係数表!AG26</f>
        <v>3.3098882912701695E-2</v>
      </c>
      <c r="E26" s="77">
        <f t="shared" si="0"/>
        <v>3.3098882912701697</v>
      </c>
      <c r="F26" s="76">
        <f>分析係数表!C29</f>
        <v>0.16227976317854342</v>
      </c>
      <c r="G26" s="77">
        <f t="shared" si="1"/>
        <v>0.53712788805475686</v>
      </c>
      <c r="H26" s="77">
        <v>0.55914781805728309</v>
      </c>
      <c r="I26" s="77">
        <f t="shared" si="2"/>
        <v>0.55914781805728309</v>
      </c>
      <c r="J26" s="76">
        <f>分析係数表!G29</f>
        <v>0.26081698468153725</v>
      </c>
      <c r="K26" s="78">
        <f t="shared" si="3"/>
        <v>0.14583524789696137</v>
      </c>
      <c r="L26" s="79"/>
      <c r="M26" s="80"/>
      <c r="N26" s="81">
        <f>分析係数表!H29</f>
        <v>1.0220602904272409E-2</v>
      </c>
      <c r="O26" s="82">
        <f t="shared" si="4"/>
        <v>0.17441153594902983</v>
      </c>
      <c r="P26" s="76">
        <f>分析係数表!C29</f>
        <v>0.16227976317854342</v>
      </c>
      <c r="Q26" s="82">
        <f t="shared" si="5"/>
        <v>2.8303462749414574E-2</v>
      </c>
      <c r="R26" s="83">
        <v>3.7343703381244195E-2</v>
      </c>
      <c r="S26" s="84">
        <f t="shared" si="6"/>
        <v>0.59649152143852724</v>
      </c>
      <c r="T26" s="85">
        <f>分析係数表!F29</f>
        <v>0.4334856221445848</v>
      </c>
      <c r="U26" s="86">
        <f t="shared" si="7"/>
        <v>0.25857049827474993</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投入係数表!AG27</f>
        <v>3.3098882912701694E-3</v>
      </c>
      <c r="E27" s="77">
        <f t="shared" si="0"/>
        <v>0.33098882912701694</v>
      </c>
      <c r="F27" s="76">
        <f>分析係数表!C30</f>
        <v>1</v>
      </c>
      <c r="G27" s="77">
        <f t="shared" si="1"/>
        <v>0.33098882912701694</v>
      </c>
      <c r="H27" s="77">
        <v>0.37666895410186552</v>
      </c>
      <c r="I27" s="77">
        <f t="shared" si="2"/>
        <v>0.37666895410186552</v>
      </c>
      <c r="J27" s="76">
        <f>分析係数表!G30</f>
        <v>0.34448439248553536</v>
      </c>
      <c r="K27" s="78">
        <f t="shared" si="3"/>
        <v>0.12975657582194314</v>
      </c>
      <c r="L27" s="79"/>
      <c r="M27" s="80"/>
      <c r="N27" s="81">
        <f>分析係数表!H30</f>
        <v>0</v>
      </c>
      <c r="O27" s="82">
        <f t="shared" si="4"/>
        <v>0</v>
      </c>
      <c r="P27" s="76">
        <f>分析係数表!C30</f>
        <v>1</v>
      </c>
      <c r="Q27" s="82">
        <f t="shared" si="5"/>
        <v>0</v>
      </c>
      <c r="R27" s="83">
        <v>4.5787408801157635E-2</v>
      </c>
      <c r="S27" s="84">
        <f t="shared" si="6"/>
        <v>0.42245636290302313</v>
      </c>
      <c r="T27" s="85">
        <f>分析係数表!F30</f>
        <v>0.44001047643991525</v>
      </c>
      <c r="U27" s="86">
        <f t="shared" si="7"/>
        <v>0.18588522551603295</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投入係数表!AG28</f>
        <v>4.1373603640877119E-3</v>
      </c>
      <c r="E28" s="77">
        <f t="shared" si="0"/>
        <v>0.41373603640877121</v>
      </c>
      <c r="F28" s="76">
        <f>分析係数表!C31</f>
        <v>6.2020555045463999E-2</v>
      </c>
      <c r="G28" s="77">
        <f t="shared" si="1"/>
        <v>2.5660138620382293E-2</v>
      </c>
      <c r="H28" s="77">
        <v>3.7219060540449274E-2</v>
      </c>
      <c r="I28" s="77">
        <f t="shared" si="2"/>
        <v>3.7219060540449274E-2</v>
      </c>
      <c r="J28" s="76">
        <f>分析係数表!G31</f>
        <v>7.0817490494296573E-2</v>
      </c>
      <c r="K28" s="78">
        <f t="shared" si="3"/>
        <v>2.6357604660299152E-3</v>
      </c>
      <c r="L28" s="79"/>
      <c r="M28" s="80"/>
      <c r="N28" s="81">
        <f>分析係数表!H31</f>
        <v>2.2278688352460652E-2</v>
      </c>
      <c r="O28" s="82">
        <f t="shared" si="4"/>
        <v>0.38017916270459368</v>
      </c>
      <c r="P28" s="76">
        <f>分析係数表!C31</f>
        <v>6.2020555045463999E-2</v>
      </c>
      <c r="Q28" s="82">
        <f t="shared" si="5"/>
        <v>2.3578922687658665E-2</v>
      </c>
      <c r="R28" s="83">
        <v>3.1705842478029989E-2</v>
      </c>
      <c r="S28" s="84">
        <f t="shared" si="6"/>
        <v>6.8924903018479255E-2</v>
      </c>
      <c r="T28" s="85">
        <f>分析係数表!F31</f>
        <v>0.3450570342205323</v>
      </c>
      <c r="U28" s="86">
        <f t="shared" si="7"/>
        <v>2.3783022619494266E-2</v>
      </c>
      <c r="V28" s="87">
        <f>分析係数表!D31</f>
        <v>0</v>
      </c>
      <c r="W28" s="88">
        <f t="shared" si="8"/>
        <v>0</v>
      </c>
      <c r="X28" s="76">
        <f>分析係数表!E31</f>
        <v>0</v>
      </c>
      <c r="Y28" s="89">
        <f t="shared" si="9"/>
        <v>0</v>
      </c>
    </row>
    <row r="29" spans="1:25" x14ac:dyDescent="0.2">
      <c r="A29" s="6" t="s">
        <v>17</v>
      </c>
      <c r="B29" s="5" t="s">
        <v>273</v>
      </c>
      <c r="C29" s="90"/>
      <c r="D29" s="76">
        <f>投入係数表!AG29</f>
        <v>4.1373603640877118E-4</v>
      </c>
      <c r="E29" s="77">
        <f t="shared" si="0"/>
        <v>4.1373603640877117E-2</v>
      </c>
      <c r="F29" s="76">
        <f>分析係数表!C32</f>
        <v>0.51031613976705492</v>
      </c>
      <c r="G29" s="77">
        <f t="shared" si="1"/>
        <v>2.1113617698264579E-2</v>
      </c>
      <c r="H29" s="77">
        <v>3.6749234095180917E-2</v>
      </c>
      <c r="I29" s="77">
        <f t="shared" si="2"/>
        <v>3.6749234095180917E-2</v>
      </c>
      <c r="J29" s="76">
        <f>分析係数表!G32</f>
        <v>0.13989637305699482</v>
      </c>
      <c r="K29" s="78">
        <f t="shared" si="3"/>
        <v>5.1410845625382631E-3</v>
      </c>
      <c r="L29" s="79"/>
      <c r="M29" s="80"/>
      <c r="N29" s="81">
        <f>分析係数表!H32</f>
        <v>6.3083400707693279E-3</v>
      </c>
      <c r="O29" s="82">
        <f t="shared" si="4"/>
        <v>0.1076499391803751</v>
      </c>
      <c r="P29" s="76">
        <f>分析係数表!C32</f>
        <v>0.51031613976705492</v>
      </c>
      <c r="Q29" s="82">
        <f t="shared" si="5"/>
        <v>5.4935501408687262E-2</v>
      </c>
      <c r="R29" s="83">
        <v>7.1523892411025178E-2</v>
      </c>
      <c r="S29" s="84">
        <f t="shared" si="6"/>
        <v>0.1082731265062061</v>
      </c>
      <c r="T29" s="85">
        <f>分析係数表!F32</f>
        <v>0.48186528497409326</v>
      </c>
      <c r="U29" s="86">
        <f t="shared" si="7"/>
        <v>5.2173060958949052E-2</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投入係数表!AG30</f>
        <v>3.7236243276789409E-3</v>
      </c>
      <c r="E30" s="77">
        <f t="shared" si="0"/>
        <v>0.3723624327678941</v>
      </c>
      <c r="F30" s="76">
        <f>分析係数表!C33</f>
        <v>0.64380825565912114</v>
      </c>
      <c r="G30" s="77">
        <f t="shared" si="1"/>
        <v>0.23973000831328467</v>
      </c>
      <c r="H30" s="77">
        <v>0.26179371023872955</v>
      </c>
      <c r="I30" s="77">
        <f t="shared" si="2"/>
        <v>0.26179371023872955</v>
      </c>
      <c r="J30" s="76">
        <f>分析係数表!G33</f>
        <v>0.50735483870967746</v>
      </c>
      <c r="K30" s="78">
        <f t="shared" si="3"/>
        <v>0.13282230563337866</v>
      </c>
      <c r="L30" s="79"/>
      <c r="M30" s="80"/>
      <c r="N30" s="81">
        <f>分析係数表!H33</f>
        <v>9.5549092283623302E-4</v>
      </c>
      <c r="O30" s="82">
        <f t="shared" si="4"/>
        <v>1.6305167219397693E-2</v>
      </c>
      <c r="P30" s="76">
        <f>分析係数表!C33</f>
        <v>0.64380825565912114</v>
      </c>
      <c r="Q30" s="82">
        <f t="shared" si="5"/>
        <v>1.0497401265750711E-2</v>
      </c>
      <c r="R30" s="83">
        <v>3.2120546555251601E-2</v>
      </c>
      <c r="S30" s="84">
        <f t="shared" si="6"/>
        <v>0.29391425679398114</v>
      </c>
      <c r="T30" s="85">
        <f>分析係数表!F33</f>
        <v>0.64387096774193553</v>
      </c>
      <c r="U30" s="86">
        <f t="shared" si="7"/>
        <v>0.18924285695509238</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投入係数表!AG31</f>
        <v>1.6135705419942078E-2</v>
      </c>
      <c r="E31" s="77">
        <f t="shared" si="0"/>
        <v>1.6135705419942077</v>
      </c>
      <c r="F31" s="76">
        <f>分析係数表!C34</f>
        <v>0.4497281074016104</v>
      </c>
      <c r="G31" s="77">
        <f t="shared" si="1"/>
        <v>0.72566802601004576</v>
      </c>
      <c r="H31" s="77">
        <v>0.94086959789910118</v>
      </c>
      <c r="I31" s="77">
        <f t="shared" si="2"/>
        <v>0.94086959789910118</v>
      </c>
      <c r="J31" s="76">
        <f>分析係数表!G34</f>
        <v>0.42484737951445389</v>
      </c>
      <c r="K31" s="78">
        <f t="shared" si="3"/>
        <v>0.39972598313225105</v>
      </c>
      <c r="L31" s="79"/>
      <c r="M31" s="80"/>
      <c r="N31" s="81">
        <f>分析係数表!H34</f>
        <v>0.15783450057224457</v>
      </c>
      <c r="O31" s="82">
        <f t="shared" si="4"/>
        <v>2.6933986114503972</v>
      </c>
      <c r="P31" s="76">
        <f>分析係数表!C34</f>
        <v>0.4497281074016104</v>
      </c>
      <c r="Q31" s="82">
        <f t="shared" si="5"/>
        <v>1.2112970600057125</v>
      </c>
      <c r="R31" s="83">
        <v>1.3243341429328637</v>
      </c>
      <c r="S31" s="84">
        <f t="shared" si="6"/>
        <v>2.2652037408319647</v>
      </c>
      <c r="T31" s="85">
        <f>分析係数表!F34</f>
        <v>0.69859228761453362</v>
      </c>
      <c r="U31" s="86">
        <f t="shared" si="7"/>
        <v>1.5824538632208014</v>
      </c>
      <c r="V31" s="87">
        <f>分析係数表!D34</f>
        <v>0.16058186901394608</v>
      </c>
      <c r="W31" s="88">
        <f t="shared" si="8"/>
        <v>0</v>
      </c>
      <c r="X31" s="76">
        <f>分析係数表!E34</f>
        <v>0.11554380945100309</v>
      </c>
      <c r="Y31" s="89">
        <f t="shared" si="9"/>
        <v>0</v>
      </c>
    </row>
    <row r="32" spans="1:25" x14ac:dyDescent="0.2">
      <c r="A32" s="6" t="s">
        <v>20</v>
      </c>
      <c r="B32" s="5" t="s">
        <v>37</v>
      </c>
      <c r="C32" s="90"/>
      <c r="D32" s="76">
        <f>投入係数表!AG32</f>
        <v>5.3785684733140254E-3</v>
      </c>
      <c r="E32" s="77">
        <f t="shared" si="0"/>
        <v>0.53785684733140249</v>
      </c>
      <c r="F32" s="76">
        <f>分析係数表!C35</f>
        <v>0.49909685188370889</v>
      </c>
      <c r="G32" s="77">
        <f t="shared" si="1"/>
        <v>0.26844265926719962</v>
      </c>
      <c r="H32" s="77">
        <v>0.42254501708393971</v>
      </c>
      <c r="I32" s="77">
        <f t="shared" si="2"/>
        <v>0.42254501708393971</v>
      </c>
      <c r="J32" s="76">
        <f>分析係数表!G35</f>
        <v>0.31379756038452217</v>
      </c>
      <c r="K32" s="78">
        <f t="shared" si="3"/>
        <v>0.13259359551357652</v>
      </c>
      <c r="L32" s="79"/>
      <c r="M32" s="80"/>
      <c r="N32" s="81">
        <f>分析係数表!H35</f>
        <v>5.9221537395394742E-2</v>
      </c>
      <c r="O32" s="82">
        <f t="shared" si="4"/>
        <v>1.0105978478115041</v>
      </c>
      <c r="P32" s="76">
        <f>分析係数表!C35</f>
        <v>0.49909685188370889</v>
      </c>
      <c r="Q32" s="82">
        <f t="shared" si="5"/>
        <v>0.50438620436317327</v>
      </c>
      <c r="R32" s="83">
        <v>0.66470302660222047</v>
      </c>
      <c r="S32" s="84">
        <f t="shared" si="6"/>
        <v>1.0872480436861602</v>
      </c>
      <c r="T32" s="85">
        <f>分析係数表!F35</f>
        <v>0.64201470231844249</v>
      </c>
      <c r="U32" s="86">
        <f t="shared" si="7"/>
        <v>0.69802922911347909</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投入係数表!AG33</f>
        <v>2.1514273893256101E-2</v>
      </c>
      <c r="E33" s="77">
        <f t="shared" si="0"/>
        <v>2.15142738932561</v>
      </c>
      <c r="F33" s="76">
        <f>分析係数表!C36</f>
        <v>0.87819146249052793</v>
      </c>
      <c r="G33" s="77">
        <f t="shared" si="1"/>
        <v>1.8893651654740358</v>
      </c>
      <c r="H33" s="77">
        <v>2.0319763732986558</v>
      </c>
      <c r="I33" s="77">
        <f t="shared" si="2"/>
        <v>2.0319763732986558</v>
      </c>
      <c r="J33" s="76">
        <f>分析係数表!G36</f>
        <v>4.4874661895938493E-2</v>
      </c>
      <c r="K33" s="78">
        <f t="shared" si="3"/>
        <v>9.1184252732312482E-2</v>
      </c>
      <c r="L33" s="79"/>
      <c r="M33" s="80"/>
      <c r="N33" s="81">
        <f>分析係数表!H36</f>
        <v>0.18774661640714413</v>
      </c>
      <c r="O33" s="82">
        <f t="shared" si="4"/>
        <v>3.2038399342484203</v>
      </c>
      <c r="P33" s="76">
        <f>分析係数表!C36</f>
        <v>0.87819146249052793</v>
      </c>
      <c r="Q33" s="82">
        <f t="shared" si="5"/>
        <v>2.8135848774431769</v>
      </c>
      <c r="R33" s="83">
        <v>2.9490904344226005</v>
      </c>
      <c r="S33" s="84">
        <f t="shared" si="6"/>
        <v>4.9810668077212563</v>
      </c>
      <c r="T33" s="85">
        <f>分析係数表!F36</f>
        <v>0.85371541754520475</v>
      </c>
      <c r="U33" s="86">
        <f t="shared" si="7"/>
        <v>4.2524135295743122</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投入係数表!AG34</f>
        <v>2.0273065784029789E-2</v>
      </c>
      <c r="E34" s="77">
        <f t="shared" si="0"/>
        <v>2.0273065784029787</v>
      </c>
      <c r="F34" s="76">
        <f>分析係数表!C37</f>
        <v>0.51844868831853386</v>
      </c>
      <c r="G34" s="77">
        <f t="shared" si="1"/>
        <v>1.0510544363925591</v>
      </c>
      <c r="H34" s="77">
        <v>1.2355380887657346</v>
      </c>
      <c r="I34" s="77">
        <f t="shared" si="2"/>
        <v>1.2355380887657346</v>
      </c>
      <c r="J34" s="76">
        <f>分析係数表!G37</f>
        <v>0.40787398349003462</v>
      </c>
      <c r="K34" s="78">
        <f t="shared" si="3"/>
        <v>0.50394384201854414</v>
      </c>
      <c r="L34" s="79"/>
      <c r="M34" s="80"/>
      <c r="N34" s="81">
        <f>分析係数表!H37</f>
        <v>4.7856445363769047E-2</v>
      </c>
      <c r="O34" s="82">
        <f t="shared" si="4"/>
        <v>0.81665594673154729</v>
      </c>
      <c r="P34" s="76">
        <f>分析係数表!C37</f>
        <v>0.51844868831853386</v>
      </c>
      <c r="Q34" s="82">
        <f t="shared" si="5"/>
        <v>0.42339420439050113</v>
      </c>
      <c r="R34" s="83">
        <v>0.5113597638532138</v>
      </c>
      <c r="S34" s="84">
        <f t="shared" si="6"/>
        <v>1.7468978526189485</v>
      </c>
      <c r="T34" s="85">
        <f>分析係数表!F37</f>
        <v>0.62993916303078723</v>
      </c>
      <c r="U34" s="86">
        <f t="shared" si="7"/>
        <v>1.1004393711790599</v>
      </c>
      <c r="V34" s="87">
        <f>分析係数表!D37</f>
        <v>9.5352219422765727E-2</v>
      </c>
      <c r="W34" s="88">
        <f t="shared" si="8"/>
        <v>0</v>
      </c>
      <c r="X34" s="76">
        <f>分析係数表!E37</f>
        <v>8.9104651877342844E-2</v>
      </c>
      <c r="Y34" s="89">
        <f t="shared" si="9"/>
        <v>0</v>
      </c>
    </row>
    <row r="35" spans="1:25" x14ac:dyDescent="0.2">
      <c r="A35" s="6" t="s">
        <v>23</v>
      </c>
      <c r="B35" s="5" t="s">
        <v>194</v>
      </c>
      <c r="C35" s="75">
        <f>最終需要_まとめ!C36</f>
        <v>100</v>
      </c>
      <c r="D35" s="76">
        <f>投入係数表!AG35</f>
        <v>0.16880430285477865</v>
      </c>
      <c r="E35" s="77">
        <f t="shared" si="0"/>
        <v>16.880430285477864</v>
      </c>
      <c r="F35" s="76">
        <f>分析係数表!C38</f>
        <v>4.0466683025854988E-2</v>
      </c>
      <c r="G35" s="77">
        <f t="shared" si="1"/>
        <v>0.6830950217024756</v>
      </c>
      <c r="H35" s="77">
        <v>0.69911425228680235</v>
      </c>
      <c r="I35" s="77">
        <f t="shared" si="2"/>
        <v>100.6991142522868</v>
      </c>
      <c r="J35" s="76">
        <f>分析係数表!G38</f>
        <v>0.23169218038891187</v>
      </c>
      <c r="K35" s="78">
        <f t="shared" si="3"/>
        <v>23.331197344344481</v>
      </c>
      <c r="L35" s="79"/>
      <c r="M35" s="80"/>
      <c r="N35" s="81">
        <f>分析係数表!H38</f>
        <v>4.3698484864393788E-2</v>
      </c>
      <c r="O35" s="82">
        <f t="shared" si="4"/>
        <v>0.74570159267790459</v>
      </c>
      <c r="P35" s="76">
        <f>分析係数表!C38</f>
        <v>4.0466683025854988E-2</v>
      </c>
      <c r="Q35" s="82">
        <f t="shared" si="5"/>
        <v>3.0176069982771992E-2</v>
      </c>
      <c r="R35" s="83">
        <v>3.7502120712374978E-2</v>
      </c>
      <c r="S35" s="84">
        <f t="shared" si="6"/>
        <v>100.73661637299918</v>
      </c>
      <c r="T35" s="85">
        <f>分析係数表!F38</f>
        <v>0.47745138601572196</v>
      </c>
      <c r="U35" s="86">
        <f t="shared" si="7"/>
        <v>48.09683710982253</v>
      </c>
      <c r="V35" s="87">
        <f>分析係数表!D38</f>
        <v>0.35457178320231691</v>
      </c>
      <c r="W35" s="88">
        <f t="shared" si="8"/>
        <v>36</v>
      </c>
      <c r="X35" s="76">
        <f>分析係数表!E38</f>
        <v>0.38601572196938355</v>
      </c>
      <c r="Y35" s="89">
        <f t="shared" si="9"/>
        <v>39</v>
      </c>
    </row>
    <row r="36" spans="1:25" x14ac:dyDescent="0.2">
      <c r="A36" s="6" t="s">
        <v>24</v>
      </c>
      <c r="B36" s="5" t="s">
        <v>39</v>
      </c>
      <c r="C36" s="90"/>
      <c r="D36" s="76">
        <f>投入係数表!AG36</f>
        <v>0</v>
      </c>
      <c r="E36" s="77">
        <f t="shared" si="0"/>
        <v>0</v>
      </c>
      <c r="F36" s="76">
        <f>分析係数表!C39</f>
        <v>1</v>
      </c>
      <c r="G36" s="77">
        <f t="shared" si="1"/>
        <v>0</v>
      </c>
      <c r="H36" s="77">
        <v>2.4748176656948617E-2</v>
      </c>
      <c r="I36" s="77">
        <f t="shared" si="2"/>
        <v>2.4748176656948617E-2</v>
      </c>
      <c r="J36" s="76">
        <f>分析係数表!G39</f>
        <v>0.35155763393872286</v>
      </c>
      <c r="K36" s="78">
        <f t="shared" si="3"/>
        <v>8.7004104298143876E-3</v>
      </c>
      <c r="L36" s="79"/>
      <c r="M36" s="80"/>
      <c r="N36" s="81">
        <f>分析係数表!H39</f>
        <v>3.8093638110437951E-3</v>
      </c>
      <c r="O36" s="82">
        <f t="shared" si="4"/>
        <v>6.500565568348883E-2</v>
      </c>
      <c r="P36" s="76">
        <f>分析係数表!C39</f>
        <v>1</v>
      </c>
      <c r="Q36" s="82">
        <f t="shared" si="5"/>
        <v>6.500565568348883E-2</v>
      </c>
      <c r="R36" s="83">
        <v>8.1064441734339424E-2</v>
      </c>
      <c r="S36" s="84">
        <f t="shared" si="6"/>
        <v>0.10581261839128804</v>
      </c>
      <c r="T36" s="85">
        <f>分析係数表!F39</f>
        <v>0.70231445322154884</v>
      </c>
      <c r="U36" s="86">
        <f t="shared" si="7"/>
        <v>7.4313731229417868E-2</v>
      </c>
      <c r="V36" s="87">
        <f>分析係数表!D39</f>
        <v>4.9996539689758472E-2</v>
      </c>
      <c r="W36" s="88">
        <f t="shared" si="8"/>
        <v>0</v>
      </c>
      <c r="X36" s="76">
        <f>分析係数表!E39</f>
        <v>6.3343450621372852E-2</v>
      </c>
      <c r="Y36" s="89">
        <f t="shared" si="9"/>
        <v>0</v>
      </c>
    </row>
    <row r="37" spans="1:25" x14ac:dyDescent="0.2">
      <c r="A37" s="6" t="s">
        <v>25</v>
      </c>
      <c r="B37" s="5" t="s">
        <v>40</v>
      </c>
      <c r="C37" s="90"/>
      <c r="D37" s="76">
        <f>投入係数表!AG37</f>
        <v>4.1373603640877119E-3</v>
      </c>
      <c r="E37" s="77">
        <f t="shared" si="0"/>
        <v>0.41373603640877121</v>
      </c>
      <c r="F37" s="76">
        <f>分析係数表!C40</f>
        <v>0.93645125291670894</v>
      </c>
      <c r="G37" s="77">
        <f t="shared" si="1"/>
        <v>0.38744362967178692</v>
      </c>
      <c r="H37" s="77">
        <v>0.39161095710710114</v>
      </c>
      <c r="I37" s="77">
        <f t="shared" si="2"/>
        <v>0.39161095710710114</v>
      </c>
      <c r="J37" s="76">
        <f>分析係数表!G40</f>
        <v>0.5322000781555295</v>
      </c>
      <c r="K37" s="78">
        <f t="shared" si="3"/>
        <v>0.20841538197896095</v>
      </c>
      <c r="L37" s="79"/>
      <c r="M37" s="80"/>
      <c r="N37" s="81">
        <f>分析係数表!H40</f>
        <v>3.4185575237035248E-2</v>
      </c>
      <c r="O37" s="82">
        <f t="shared" si="4"/>
        <v>0.58336663113093412</v>
      </c>
      <c r="P37" s="76">
        <f>分析係数表!C40</f>
        <v>0.93645125291670894</v>
      </c>
      <c r="Q37" s="82">
        <f t="shared" si="5"/>
        <v>0.54629441263236289</v>
      </c>
      <c r="R37" s="83">
        <v>0.54722256878623865</v>
      </c>
      <c r="S37" s="84">
        <f t="shared" si="6"/>
        <v>0.93883352589333979</v>
      </c>
      <c r="T37" s="85">
        <f>分析係数表!F40</f>
        <v>0.72698319656115673</v>
      </c>
      <c r="U37" s="86">
        <f t="shared" si="7"/>
        <v>0.68251619769272165</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投入係数表!AG38</f>
        <v>0</v>
      </c>
      <c r="E38" s="77">
        <f t="shared" si="0"/>
        <v>0</v>
      </c>
      <c r="F38" s="76">
        <f>分析係数表!C41</f>
        <v>0.75829086289227354</v>
      </c>
      <c r="G38" s="77">
        <f t="shared" si="1"/>
        <v>0</v>
      </c>
      <c r="H38" s="77">
        <v>2.4971620540106491E-3</v>
      </c>
      <c r="I38" s="77">
        <f t="shared" si="2"/>
        <v>2.4971620540106491E-3</v>
      </c>
      <c r="J38" s="76">
        <f>分析係数表!G41</f>
        <v>0.44682169065091015</v>
      </c>
      <c r="K38" s="78">
        <f t="shared" si="3"/>
        <v>1.1157861708023377E-3</v>
      </c>
      <c r="L38" s="79"/>
      <c r="M38" s="80"/>
      <c r="N38" s="81">
        <f>分析係数表!H41</f>
        <v>5.4536481903421918E-2</v>
      </c>
      <c r="O38" s="82">
        <f t="shared" si="4"/>
        <v>0.93064877513792987</v>
      </c>
      <c r="P38" s="76">
        <f>分析係数表!C41</f>
        <v>0.75829086289227354</v>
      </c>
      <c r="Q38" s="82">
        <f t="shared" si="5"/>
        <v>0.7057024627489783</v>
      </c>
      <c r="R38" s="83">
        <v>0.71802127086820011</v>
      </c>
      <c r="S38" s="84">
        <f t="shared" si="6"/>
        <v>0.72051843292221074</v>
      </c>
      <c r="T38" s="85">
        <f>分析係数表!F41</f>
        <v>0.55047809650878365</v>
      </c>
      <c r="U38" s="86">
        <f t="shared" si="7"/>
        <v>0.39662961545451031</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投入係数表!AG39</f>
        <v>1.2412081092263137E-3</v>
      </c>
      <c r="E39" s="77">
        <f>$C$35*D39</f>
        <v>0.12412081092263137</v>
      </c>
      <c r="F39" s="76">
        <f>分析係数表!C42</f>
        <v>0.17334729285073291</v>
      </c>
      <c r="G39" s="77">
        <f>E39*F39</f>
        <v>2.151600655987583E-2</v>
      </c>
      <c r="H39" s="77">
        <v>2.4971691803289491E-2</v>
      </c>
      <c r="I39" s="77">
        <f>C39+H39</f>
        <v>2.4971691803289491E-2</v>
      </c>
      <c r="J39" s="76">
        <f>分析係数表!G42</f>
        <v>0.48544520547945208</v>
      </c>
      <c r="K39" s="78">
        <f>I39*J39</f>
        <v>1.2122388058617416E-2</v>
      </c>
      <c r="L39" s="79"/>
      <c r="M39" s="80"/>
      <c r="N39" s="81">
        <f>分析係数表!H42</f>
        <v>1.188798706412289E-2</v>
      </c>
      <c r="O39" s="82">
        <f t="shared" si="4"/>
        <v>0.20286494863518756</v>
      </c>
      <c r="P39" s="76">
        <f>分析係数表!C42</f>
        <v>0.17334729285073291</v>
      </c>
      <c r="Q39" s="82">
        <f>O39*P39</f>
        <v>3.516608966021275E-2</v>
      </c>
      <c r="R39" s="83">
        <v>3.6954383486249166E-2</v>
      </c>
      <c r="S39" s="84">
        <f>I39+R39</f>
        <v>6.1926075289538654E-2</v>
      </c>
      <c r="T39" s="85">
        <f>分析係数表!F42</f>
        <v>0.55565068493150682</v>
      </c>
      <c r="U39" s="86">
        <f>S39*T39</f>
        <v>3.4409266149752211E-2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投入係数表!AG40</f>
        <v>0.1551510136532892</v>
      </c>
      <c r="E40" s="77">
        <f>$C$35*D40</f>
        <v>15.51510136532892</v>
      </c>
      <c r="F40" s="76">
        <f>分析係数表!C43</f>
        <v>0.30653454239506406</v>
      </c>
      <c r="G40" s="77">
        <f>E40*F40</f>
        <v>4.7559144972341345</v>
      </c>
      <c r="H40" s="77">
        <v>5.1364031124766827</v>
      </c>
      <c r="I40" s="77">
        <f>C40+H40</f>
        <v>5.1364031124766827</v>
      </c>
      <c r="J40" s="76">
        <f>分析係数表!G43</f>
        <v>0.32328917028178372</v>
      </c>
      <c r="K40" s="78">
        <f>I40*J40</f>
        <v>1.6605435004653581</v>
      </c>
      <c r="L40" s="79"/>
      <c r="M40" s="80"/>
      <c r="N40" s="81">
        <f>分析係数表!H43</f>
        <v>3.3255284074801286E-2</v>
      </c>
      <c r="O40" s="82">
        <f t="shared" si="4"/>
        <v>0.56749149029974033</v>
      </c>
      <c r="P40" s="76">
        <f>分析係数表!C43</f>
        <v>0.30653454239506406</v>
      </c>
      <c r="Q40" s="82">
        <f>O40*P40</f>
        <v>0.17395574429212385</v>
      </c>
      <c r="R40" s="83">
        <v>0.32855682478636861</v>
      </c>
      <c r="S40" s="84">
        <f>I40+R40</f>
        <v>5.4649599372630515</v>
      </c>
      <c r="T40" s="85">
        <f>分析係数表!F43</f>
        <v>0.5899871028256537</v>
      </c>
      <c r="U40" s="86">
        <f>S40*T40</f>
        <v>3.2242558804440939</v>
      </c>
      <c r="V40" s="87">
        <f>分析係数表!D43</f>
        <v>0.19341853284871224</v>
      </c>
      <c r="W40" s="88">
        <f>ROUND(S40*V40,0)</f>
        <v>1</v>
      </c>
      <c r="X40" s="76">
        <f>分析係数表!E43</f>
        <v>0.14812209325047876</v>
      </c>
      <c r="Y40" s="89">
        <f>ROUND(S40*X40,0)</f>
        <v>1</v>
      </c>
    </row>
    <row r="41" spans="1:25" x14ac:dyDescent="0.2">
      <c r="A41" s="6" t="s">
        <v>341</v>
      </c>
      <c r="B41" s="5" t="s">
        <v>42</v>
      </c>
      <c r="C41" s="90"/>
      <c r="D41" s="76">
        <f>投入係数表!AG41</f>
        <v>1.8618121638394703E-2</v>
      </c>
      <c r="E41" s="77">
        <f>$C$35*D41</f>
        <v>1.8618121638394702</v>
      </c>
      <c r="F41" s="76">
        <f>分析係数表!C44</f>
        <v>0.56999532308435041</v>
      </c>
      <c r="G41" s="77">
        <f>E41*F41</f>
        <v>1.0612242258500524</v>
      </c>
      <c r="H41" s="77">
        <v>1.0830011238297825</v>
      </c>
      <c r="I41" s="77">
        <f>C41+H41</f>
        <v>1.0830011238297825</v>
      </c>
      <c r="J41" s="76">
        <f>分析係数表!G44</f>
        <v>0.26801390783179974</v>
      </c>
      <c r="K41" s="78">
        <f>I41*J41</f>
        <v>0.29025936338385089</v>
      </c>
      <c r="L41" s="79"/>
      <c r="M41" s="80"/>
      <c r="N41" s="81">
        <f>分析係数表!H44</f>
        <v>0.11320362456556662</v>
      </c>
      <c r="O41" s="82">
        <f t="shared" si="4"/>
        <v>1.9317860424089481</v>
      </c>
      <c r="P41" s="76">
        <f>分析係数表!C44</f>
        <v>0.56999532308435041</v>
      </c>
      <c r="Q41" s="82">
        <f>O41*P41</f>
        <v>1.1011090093727269</v>
      </c>
      <c r="R41" s="83">
        <v>1.1193674727524603</v>
      </c>
      <c r="S41" s="84">
        <f>I41+R41</f>
        <v>2.202368596582243</v>
      </c>
      <c r="T41" s="85">
        <f>分析係数表!F44</f>
        <v>0.48400791440152141</v>
      </c>
      <c r="U41" s="86">
        <f>S41*T41</f>
        <v>1.0659638311751771</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投入係数表!AG42</f>
        <v>2.8961522548613984E-3</v>
      </c>
      <c r="E42" s="77">
        <f>$C$35*D42</f>
        <v>0.28961522548613983</v>
      </c>
      <c r="F42" s="76">
        <f>分析係数表!C45</f>
        <v>1</v>
      </c>
      <c r="G42" s="77">
        <f>E42*F42</f>
        <v>0.28961522548613983</v>
      </c>
      <c r="H42" s="77">
        <v>0.32171582941172666</v>
      </c>
      <c r="I42" s="77">
        <f>C42+H42</f>
        <v>0.32171582941172666</v>
      </c>
      <c r="J42" s="76">
        <f>分析係数表!G45</f>
        <v>0</v>
      </c>
      <c r="K42" s="78">
        <f>I42*J42</f>
        <v>0</v>
      </c>
      <c r="L42" s="79"/>
      <c r="M42" s="80"/>
      <c r="N42" s="81">
        <f>分析係数表!H45</f>
        <v>0</v>
      </c>
      <c r="O42" s="82">
        <f t="shared" si="4"/>
        <v>0</v>
      </c>
      <c r="P42" s="76">
        <f>分析係数表!C45</f>
        <v>1</v>
      </c>
      <c r="Q42" s="82">
        <f>O42*P42</f>
        <v>0</v>
      </c>
      <c r="R42" s="83">
        <v>2.1375098999114168E-2</v>
      </c>
      <c r="S42" s="84">
        <f>I42+R42</f>
        <v>0.34309092841084082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5.7923045097227968E-3</v>
      </c>
      <c r="E43" s="77">
        <f>$C$35*D43</f>
        <v>0.57923045097227965</v>
      </c>
      <c r="F43" s="76">
        <f>分析係数表!C46</f>
        <v>0.19592142404516388</v>
      </c>
      <c r="G43" s="77">
        <f>E43*F43</f>
        <v>0.11348365480481151</v>
      </c>
      <c r="H43" s="77">
        <v>0.13059835019123503</v>
      </c>
      <c r="I43" s="77">
        <f>C43+H43</f>
        <v>0.13059835019123503</v>
      </c>
      <c r="J43" s="76">
        <f>分析係数表!G46</f>
        <v>9.3869169844529188E-3</v>
      </c>
      <c r="K43" s="78">
        <f>I43*J43</f>
        <v>1.2259158715516342E-3</v>
      </c>
      <c r="L43" s="79"/>
      <c r="M43" s="80"/>
      <c r="N43" s="81">
        <f>分析係数表!H46</f>
        <v>2.2224088871155723E-2</v>
      </c>
      <c r="O43" s="82">
        <f t="shared" si="4"/>
        <v>0.37924743886348522</v>
      </c>
      <c r="P43" s="76">
        <f>分析係数表!C46</f>
        <v>0.19592142404516388</v>
      </c>
      <c r="Q43" s="82">
        <f>O43*P43</f>
        <v>7.4302698287615251E-2</v>
      </c>
      <c r="R43" s="83">
        <v>8.4743655800850845E-2</v>
      </c>
      <c r="S43" s="84">
        <f>I43+R43</f>
        <v>0.21534200599208586</v>
      </c>
      <c r="T43" s="85">
        <f>分析係数表!F46</f>
        <v>0.31358169551188031</v>
      </c>
      <c r="U43" s="86">
        <f>S43*T43</f>
        <v>6.7527311353927769E-2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投入係数表!AG44</f>
        <v>0.49813818783616054</v>
      </c>
      <c r="E44" s="91">
        <f>SUM(E5:E43)</f>
        <v>49.81381878361605</v>
      </c>
      <c r="F44" s="92">
        <f>分析係数表!C47</f>
        <v>0.45265703952364433</v>
      </c>
      <c r="G44" s="91">
        <f>SUM(G5:G43)</f>
        <v>12.898598924760067</v>
      </c>
      <c r="H44" s="91">
        <f>SUM(H5:H43)</f>
        <v>14.508015836094108</v>
      </c>
      <c r="I44" s="91">
        <f>SUM(I5:I43)</f>
        <v>114.50801583609412</v>
      </c>
      <c r="J44" s="92">
        <f>分析係数表!G47</f>
        <v>0.23980744030503759</v>
      </c>
      <c r="K44" s="93">
        <f>SUM(K5:K43)</f>
        <v>27.201968109823834</v>
      </c>
      <c r="L44" s="94">
        <f>最終需要_まとめ!$L$33</f>
        <v>0.62733333333333341</v>
      </c>
      <c r="M44" s="91">
        <f>K44*L44</f>
        <v>17.064701327562823</v>
      </c>
      <c r="N44" s="95">
        <f>分析係数表!H47</f>
        <v>1</v>
      </c>
      <c r="O44" s="96">
        <f>SUM(O5:O43)</f>
        <v>17.064701327562823</v>
      </c>
      <c r="P44" s="92">
        <f>分析係数表!C47</f>
        <v>0.45265703952364433</v>
      </c>
      <c r="Q44" s="96">
        <f>SUM(Q5:Q43)</f>
        <v>8.3171033193883588</v>
      </c>
      <c r="R44" s="91">
        <f>SUM(R5:R43)</f>
        <v>9.2655259731113766</v>
      </c>
      <c r="S44" s="97">
        <f>SUM(S5:S43)</f>
        <v>123.77354180920548</v>
      </c>
      <c r="T44" s="98">
        <f>分析係数表!F47</f>
        <v>0.49576236686958514</v>
      </c>
      <c r="U44" s="99">
        <f>SUM(U5:U43)</f>
        <v>62.445703691708282</v>
      </c>
      <c r="V44" s="100">
        <f>分析係数表!D47</f>
        <v>6.8132090397126518E-2</v>
      </c>
      <c r="W44" s="101">
        <f>SUM(W5:W43)</f>
        <v>37</v>
      </c>
      <c r="X44" s="92">
        <f>分析係数表!E47</f>
        <v>5.7986453629434859E-2</v>
      </c>
      <c r="Y44" s="102">
        <f>SUM(Y5:Y43)</f>
        <v>40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3.9546402760338912E-5</v>
      </c>
      <c r="E5" s="77">
        <f t="shared" ref="E5:E38" si="0">$C$36*D5</f>
        <v>3.9546402760338908E-3</v>
      </c>
      <c r="F5" s="76">
        <f>分析係数表!C8</f>
        <v>1.4618360363041205E-2</v>
      </c>
      <c r="G5" s="77">
        <f t="shared" ref="G5:G38" si="1">E5*F5</f>
        <v>5.7810356661260161E-5</v>
      </c>
      <c r="H5" s="77">
        <f t="array" ref="H5:H43">MMULT(逆行列係数!C5:AO43,'32'!G5:G43)</f>
        <v>1.0498737071322675E-4</v>
      </c>
      <c r="I5" s="77">
        <f t="shared" ref="I5:I38" si="2">C5+H5</f>
        <v>1.0498737071322675E-4</v>
      </c>
      <c r="J5" s="76">
        <f>分析係数表!G8</f>
        <v>0.12073170731707317</v>
      </c>
      <c r="K5" s="78">
        <f t="shared" ref="K5:K38" si="3">I5*J5</f>
        <v>1.2675304512938351E-5</v>
      </c>
      <c r="L5" s="79" t="s">
        <v>188</v>
      </c>
      <c r="M5" s="80" t="s">
        <v>188</v>
      </c>
      <c r="N5" s="81">
        <f>分析係数表!H8</f>
        <v>1.0812797278425854E-2</v>
      </c>
      <c r="O5" s="82">
        <f t="shared" ref="O5:O43" si="4">$M$44*N5</f>
        <v>0.26362167628234223</v>
      </c>
      <c r="P5" s="76">
        <f>分析係数表!C8</f>
        <v>1.4618360363041205E-2</v>
      </c>
      <c r="Q5" s="82">
        <f t="shared" ref="Q5:Q38" si="5">O5*P5</f>
        <v>3.8537166634042713E-3</v>
      </c>
      <c r="R5" s="83">
        <f t="array" ref="R5:R43">MMULT(逆行列係数!C5:AO43,'32'!Q5:Q43)</f>
        <v>5.454987252534192E-3</v>
      </c>
      <c r="S5" s="84">
        <f t="shared" ref="S5:S38" si="6">I5+R5</f>
        <v>5.5599746232474186E-3</v>
      </c>
      <c r="T5" s="85">
        <f>分析係数表!F8</f>
        <v>0.45487804878048782</v>
      </c>
      <c r="U5" s="86">
        <f t="shared" ref="U5:U38" si="7">S5*T5</f>
        <v>2.5291104078918139E-3</v>
      </c>
      <c r="V5" s="87">
        <f>分析係数表!D8</f>
        <v>0.88658536585365855</v>
      </c>
      <c r="W5" s="88">
        <f t="shared" ref="W5:W38" si="8">ROUND(S5*V5,0)</f>
        <v>0</v>
      </c>
      <c r="X5" s="76">
        <f>分析係数表!E8</f>
        <v>0.69146341463414629</v>
      </c>
      <c r="Y5" s="89">
        <f t="shared" ref="Y5:Y38" si="9">ROUND(S5*X5,0)</f>
        <v>0</v>
      </c>
    </row>
    <row r="6" spans="1:25" x14ac:dyDescent="0.2">
      <c r="A6" s="6" t="s">
        <v>220</v>
      </c>
      <c r="B6" s="5" t="s">
        <v>266</v>
      </c>
      <c r="C6" s="90"/>
      <c r="D6" s="76">
        <f>投入係数表!AH6</f>
        <v>0</v>
      </c>
      <c r="E6" s="77">
        <f t="shared" si="0"/>
        <v>0</v>
      </c>
      <c r="F6" s="76">
        <f>分析係数表!C9</f>
        <v>8.6715867158671633E-2</v>
      </c>
      <c r="G6" s="77">
        <f t="shared" si="1"/>
        <v>0</v>
      </c>
      <c r="H6" s="77">
        <v>5.469491090945701E-5</v>
      </c>
      <c r="I6" s="77">
        <f t="shared" si="2"/>
        <v>5.469491090945701E-5</v>
      </c>
      <c r="J6" s="76">
        <f>分析係数表!G9</f>
        <v>0.23529411764705882</v>
      </c>
      <c r="K6" s="78">
        <f t="shared" si="3"/>
        <v>1.2869390802225179E-5</v>
      </c>
      <c r="L6" s="79"/>
      <c r="M6" s="80"/>
      <c r="N6" s="81">
        <f>分析係数表!H9</f>
        <v>5.7539453375192939E-4</v>
      </c>
      <c r="O6" s="82">
        <f t="shared" si="4"/>
        <v>1.4028420916947327E-2</v>
      </c>
      <c r="P6" s="76">
        <f>分析係数表!C9</f>
        <v>8.6715867158671633E-2</v>
      </c>
      <c r="Q6" s="82">
        <f t="shared" si="5"/>
        <v>1.2164866846799348E-3</v>
      </c>
      <c r="R6" s="83">
        <v>1.443869705058994E-3</v>
      </c>
      <c r="S6" s="84">
        <f t="shared" si="6"/>
        <v>1.4985646159684511E-3</v>
      </c>
      <c r="T6" s="85">
        <f>分析係数表!F9</f>
        <v>0.68627450980392157</v>
      </c>
      <c r="U6" s="86">
        <f t="shared" si="7"/>
        <v>1.0284266972332508E-3</v>
      </c>
      <c r="V6" s="87">
        <f>分析係数表!D9</f>
        <v>9.8039215686274508E-2</v>
      </c>
      <c r="W6" s="88">
        <f t="shared" si="8"/>
        <v>0</v>
      </c>
      <c r="X6" s="76">
        <f>分析係数表!E9</f>
        <v>0</v>
      </c>
      <c r="Y6" s="89">
        <f t="shared" si="9"/>
        <v>0</v>
      </c>
    </row>
    <row r="7" spans="1:25" x14ac:dyDescent="0.2">
      <c r="A7" s="6" t="s">
        <v>221</v>
      </c>
      <c r="B7" s="5" t="s">
        <v>267</v>
      </c>
      <c r="C7" s="90"/>
      <c r="D7" s="76">
        <f>投入係数表!AH7</f>
        <v>9.886600690084728E-6</v>
      </c>
      <c r="E7" s="77">
        <f t="shared" si="0"/>
        <v>9.8866006900847269E-4</v>
      </c>
      <c r="F7" s="76">
        <f>分析係数表!C10</f>
        <v>5.1169590643275198E-3</v>
      </c>
      <c r="G7" s="77">
        <f t="shared" si="1"/>
        <v>5.0589331016515755E-6</v>
      </c>
      <c r="H7" s="77">
        <v>1.1580537499041489E-5</v>
      </c>
      <c r="I7" s="77">
        <f t="shared" si="2"/>
        <v>1.1580537499041489E-5</v>
      </c>
      <c r="J7" s="76">
        <f>分析係数表!G10</f>
        <v>0.19230769230769232</v>
      </c>
      <c r="K7" s="78">
        <f t="shared" si="3"/>
        <v>2.2270264421233632E-6</v>
      </c>
      <c r="L7" s="79"/>
      <c r="M7" s="80"/>
      <c r="N7" s="81">
        <f>分析係数表!H10</f>
        <v>1.0751897856970359E-3</v>
      </c>
      <c r="O7" s="82">
        <f t="shared" si="4"/>
        <v>2.6213691640427118E-2</v>
      </c>
      <c r="P7" s="76">
        <f>分析係数表!C10</f>
        <v>5.1169590643275198E-3</v>
      </c>
      <c r="Q7" s="82">
        <f t="shared" si="5"/>
        <v>1.3413438704897008E-4</v>
      </c>
      <c r="R7" s="83">
        <v>2.3419284558321798E-4</v>
      </c>
      <c r="S7" s="84">
        <f t="shared" si="6"/>
        <v>2.4577338308225946E-4</v>
      </c>
      <c r="T7" s="85">
        <f>分析係数表!F10</f>
        <v>0.57692307692307687</v>
      </c>
      <c r="U7" s="86">
        <f t="shared" si="7"/>
        <v>1.4179233639361122E-4</v>
      </c>
      <c r="V7" s="87">
        <f>分析係数表!D10</f>
        <v>0</v>
      </c>
      <c r="W7" s="88">
        <f t="shared" si="8"/>
        <v>0</v>
      </c>
      <c r="X7" s="76">
        <f>分析係数表!E10</f>
        <v>0</v>
      </c>
      <c r="Y7" s="89">
        <f t="shared" si="9"/>
        <v>0</v>
      </c>
    </row>
    <row r="8" spans="1:25" x14ac:dyDescent="0.2">
      <c r="A8" s="6" t="s">
        <v>222</v>
      </c>
      <c r="B8" s="5" t="s">
        <v>27</v>
      </c>
      <c r="C8" s="90"/>
      <c r="D8" s="76">
        <f>投入係数表!AH8</f>
        <v>9.886600690084728E-6</v>
      </c>
      <c r="E8" s="77">
        <f t="shared" si="0"/>
        <v>9.8866006900847269E-4</v>
      </c>
      <c r="F8" s="76">
        <f>分析係数表!C11</f>
        <v>1.5386032798968108E-2</v>
      </c>
      <c r="G8" s="77">
        <f t="shared" si="1"/>
        <v>1.5211556248794434E-5</v>
      </c>
      <c r="H8" s="77">
        <v>1.058774858860837E-3</v>
      </c>
      <c r="I8" s="77">
        <f t="shared" si="2"/>
        <v>1.058774858860837E-3</v>
      </c>
      <c r="J8" s="76">
        <f>分析係数表!G11</f>
        <v>0.34285714285714286</v>
      </c>
      <c r="K8" s="78">
        <f t="shared" si="3"/>
        <v>3.6300852303800126E-4</v>
      </c>
      <c r="L8" s="79"/>
      <c r="M8" s="80"/>
      <c r="N8" s="81">
        <f>分析係数表!H11</f>
        <v>-2.0999800501895233E-5</v>
      </c>
      <c r="O8" s="82">
        <f t="shared" si="4"/>
        <v>-5.1198616485209213E-4</v>
      </c>
      <c r="P8" s="76">
        <f>分析係数表!C11</f>
        <v>1.5386032798968108E-2</v>
      </c>
      <c r="Q8" s="82">
        <f t="shared" si="5"/>
        <v>-7.8774359250321821E-6</v>
      </c>
      <c r="R8" s="83">
        <v>4.2057012175970257E-4</v>
      </c>
      <c r="S8" s="84">
        <f t="shared" si="6"/>
        <v>1.4793449806205397E-3</v>
      </c>
      <c r="T8" s="85">
        <f>分析係数表!F11</f>
        <v>0.5591836734693878</v>
      </c>
      <c r="U8" s="86">
        <f t="shared" si="7"/>
        <v>8.2722556059189366E-4</v>
      </c>
      <c r="V8" s="87">
        <f>分析係数表!D11</f>
        <v>0</v>
      </c>
      <c r="W8" s="88">
        <f t="shared" si="8"/>
        <v>0</v>
      </c>
      <c r="X8" s="76">
        <f>分析係数表!E11</f>
        <v>0</v>
      </c>
      <c r="Y8" s="89">
        <f t="shared" si="9"/>
        <v>0</v>
      </c>
    </row>
    <row r="9" spans="1:25" x14ac:dyDescent="0.2">
      <c r="A9" s="6" t="s">
        <v>223</v>
      </c>
      <c r="B9" s="5" t="s">
        <v>191</v>
      </c>
      <c r="C9" s="90"/>
      <c r="D9" s="76">
        <f>投入係数表!AH9</f>
        <v>3.2625782277279601E-4</v>
      </c>
      <c r="E9" s="77">
        <f t="shared" si="0"/>
        <v>3.2625782277279601E-2</v>
      </c>
      <c r="F9" s="76">
        <f>分析係数表!C12</f>
        <v>0.16460779895554434</v>
      </c>
      <c r="G9" s="77">
        <f t="shared" si="1"/>
        <v>5.3704582098658016E-3</v>
      </c>
      <c r="H9" s="77">
        <v>6.634066634488147E-3</v>
      </c>
      <c r="I9" s="77">
        <f t="shared" si="2"/>
        <v>6.634066634488147E-3</v>
      </c>
      <c r="J9" s="76">
        <f>分析係数表!G12</f>
        <v>0.13343519440833349</v>
      </c>
      <c r="K9" s="78">
        <f t="shared" si="3"/>
        <v>8.8521797109076454E-4</v>
      </c>
      <c r="L9" s="79"/>
      <c r="M9" s="80"/>
      <c r="N9" s="81">
        <f>分析係数表!H12</f>
        <v>9.0250842616995133E-2</v>
      </c>
      <c r="O9" s="82">
        <f t="shared" si="4"/>
        <v>2.2003629406848364</v>
      </c>
      <c r="P9" s="76">
        <f>分析係数表!C12</f>
        <v>0.16460779895554434</v>
      </c>
      <c r="Q9" s="82">
        <f t="shared" si="5"/>
        <v>0.3621969005694799</v>
      </c>
      <c r="R9" s="83">
        <v>0.4207283029200794</v>
      </c>
      <c r="S9" s="84">
        <f t="shared" si="6"/>
        <v>0.42736236955456752</v>
      </c>
      <c r="T9" s="85">
        <f>分析係数表!F12</f>
        <v>0.36075703601154802</v>
      </c>
      <c r="U9" s="86">
        <f t="shared" si="7"/>
        <v>0.1541739817433776</v>
      </c>
      <c r="V9" s="87">
        <f>分析係数表!D12</f>
        <v>3.4069997129881312E-2</v>
      </c>
      <c r="W9" s="88">
        <f t="shared" si="8"/>
        <v>0</v>
      </c>
      <c r="X9" s="76">
        <f>分析係数表!E12</f>
        <v>3.7505698029747937E-2</v>
      </c>
      <c r="Y9" s="89">
        <f t="shared" si="9"/>
        <v>0</v>
      </c>
    </row>
    <row r="10" spans="1:25" x14ac:dyDescent="0.2">
      <c r="A10" s="6" t="s">
        <v>224</v>
      </c>
      <c r="B10" s="5" t="s">
        <v>28</v>
      </c>
      <c r="C10" s="90"/>
      <c r="D10" s="76">
        <f>投入係数表!AH10</f>
        <v>3.3317844325585536E-3</v>
      </c>
      <c r="E10" s="77">
        <f t="shared" si="0"/>
        <v>0.33317844325585538</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0.34876497549724517</v>
      </c>
      <c r="P10" s="76">
        <f>分析係数表!C13</f>
        <v>0</v>
      </c>
      <c r="Q10" s="82">
        <f t="shared" si="5"/>
        <v>0</v>
      </c>
      <c r="R10" s="83">
        <v>0</v>
      </c>
      <c r="S10" s="84">
        <f t="shared" si="6"/>
        <v>0</v>
      </c>
      <c r="T10" s="85">
        <f>分析係数表!F13</f>
        <v>0.38287795992714024</v>
      </c>
      <c r="U10" s="86">
        <f t="shared" si="7"/>
        <v>0</v>
      </c>
      <c r="V10" s="87">
        <f>分析係数表!D13</f>
        <v>0.14535519125683061</v>
      </c>
      <c r="W10" s="88">
        <f t="shared" si="8"/>
        <v>0</v>
      </c>
      <c r="X10" s="76">
        <f>分析係数表!E13</f>
        <v>0.14025500910746813</v>
      </c>
      <c r="Y10" s="89">
        <f t="shared" si="9"/>
        <v>0</v>
      </c>
    </row>
    <row r="11" spans="1:25" x14ac:dyDescent="0.2">
      <c r="A11" s="6" t="s">
        <v>225</v>
      </c>
      <c r="B11" s="5" t="s">
        <v>268</v>
      </c>
      <c r="C11" s="90"/>
      <c r="D11" s="76">
        <f>投入係数表!AH11</f>
        <v>1.2654848883308452E-3</v>
      </c>
      <c r="E11" s="77">
        <f t="shared" si="0"/>
        <v>0.1265484888330845</v>
      </c>
      <c r="F11" s="76">
        <f>分析係数表!C14</f>
        <v>0.17268980347649487</v>
      </c>
      <c r="G11" s="77">
        <f t="shared" si="1"/>
        <v>2.185363366683277E-2</v>
      </c>
      <c r="H11" s="77">
        <v>9.2975157343289566E-2</v>
      </c>
      <c r="I11" s="77">
        <f t="shared" si="2"/>
        <v>9.2975157343289566E-2</v>
      </c>
      <c r="J11" s="76">
        <f>分析係数表!G14</f>
        <v>0.183307408127552</v>
      </c>
      <c r="K11" s="78">
        <f t="shared" si="3"/>
        <v>1.7043035112849745E-2</v>
      </c>
      <c r="L11" s="79"/>
      <c r="M11" s="80"/>
      <c r="N11" s="81">
        <f>分析係数表!H14</f>
        <v>1.1717888680057539E-3</v>
      </c>
      <c r="O11" s="82">
        <f t="shared" si="4"/>
        <v>2.856882799874674E-2</v>
      </c>
      <c r="P11" s="76">
        <f>分析係数表!C14</f>
        <v>0.17268980347649487</v>
      </c>
      <c r="Q11" s="82">
        <f t="shared" si="5"/>
        <v>4.9335452926573585E-3</v>
      </c>
      <c r="R11" s="83">
        <v>2.285576981377108E-2</v>
      </c>
      <c r="S11" s="84">
        <f t="shared" si="6"/>
        <v>0.11583092715706064</v>
      </c>
      <c r="T11" s="85">
        <f>分析係数表!F14</f>
        <v>0.31324129885280966</v>
      </c>
      <c r="U11" s="86">
        <f t="shared" si="7"/>
        <v>3.6283030070002859E-2</v>
      </c>
      <c r="V11" s="87">
        <f>分析係数表!D14</f>
        <v>4.0686369823060474E-2</v>
      </c>
      <c r="W11" s="88">
        <f t="shared" si="8"/>
        <v>0</v>
      </c>
      <c r="X11" s="76">
        <f>分析係数表!E14</f>
        <v>3.93739062803811E-2</v>
      </c>
      <c r="Y11" s="89">
        <f t="shared" si="9"/>
        <v>0</v>
      </c>
    </row>
    <row r="12" spans="1:25" x14ac:dyDescent="0.2">
      <c r="A12" s="6" t="s">
        <v>226</v>
      </c>
      <c r="B12" s="5" t="s">
        <v>29</v>
      </c>
      <c r="C12" s="90"/>
      <c r="D12" s="76">
        <f>投入係数表!AH12</f>
        <v>9.1945386417787974E-4</v>
      </c>
      <c r="E12" s="77">
        <f t="shared" si="0"/>
        <v>9.1945386417787975E-2</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0.20131296001984264</v>
      </c>
      <c r="P12" s="76">
        <f>分析係数表!C15</f>
        <v>0</v>
      </c>
      <c r="Q12" s="82">
        <f t="shared" si="5"/>
        <v>0</v>
      </c>
      <c r="R12" s="83">
        <v>0</v>
      </c>
      <c r="S12" s="84">
        <f t="shared" si="6"/>
        <v>0</v>
      </c>
      <c r="T12" s="85">
        <f>分析係数表!F15</f>
        <v>0.30350740842881141</v>
      </c>
      <c r="U12" s="86">
        <f t="shared" si="7"/>
        <v>0</v>
      </c>
      <c r="V12" s="87">
        <f>分析係数表!D15</f>
        <v>2.3767142176649034E-2</v>
      </c>
      <c r="W12" s="88">
        <f t="shared" si="8"/>
        <v>0</v>
      </c>
      <c r="X12" s="76">
        <f>分析係数表!E15</f>
        <v>2.1435555444129666E-2</v>
      </c>
      <c r="Y12" s="89">
        <f t="shared" si="9"/>
        <v>0</v>
      </c>
    </row>
    <row r="13" spans="1:25" x14ac:dyDescent="0.2">
      <c r="A13" s="6" t="s">
        <v>227</v>
      </c>
      <c r="B13" s="5" t="s">
        <v>30</v>
      </c>
      <c r="C13" s="90"/>
      <c r="D13" s="76">
        <f>投入係数表!AH13</f>
        <v>1.0835714356332862E-2</v>
      </c>
      <c r="E13" s="77">
        <f t="shared" si="0"/>
        <v>1.0835714356332862</v>
      </c>
      <c r="F13" s="76">
        <f>分析係数表!C16</f>
        <v>4.378703578052201E-2</v>
      </c>
      <c r="G13" s="77">
        <f t="shared" si="1"/>
        <v>4.7446381222826302E-2</v>
      </c>
      <c r="H13" s="77">
        <v>5.4510285791670082E-2</v>
      </c>
      <c r="I13" s="77">
        <f t="shared" si="2"/>
        <v>5.4510285791670082E-2</v>
      </c>
      <c r="J13" s="76">
        <f>分析係数表!G16</f>
        <v>3.3270852858481727E-2</v>
      </c>
      <c r="K13" s="78">
        <f t="shared" si="3"/>
        <v>1.8136036978484424E-3</v>
      </c>
      <c r="L13" s="79"/>
      <c r="M13" s="80"/>
      <c r="N13" s="81">
        <f>分析係数表!H16</f>
        <v>1.6795640441415807E-2</v>
      </c>
      <c r="O13" s="82">
        <f t="shared" si="4"/>
        <v>0.40948653464870333</v>
      </c>
      <c r="P13" s="76">
        <f>分析係数表!C16</f>
        <v>4.378703578052201E-2</v>
      </c>
      <c r="Q13" s="82">
        <f t="shared" si="5"/>
        <v>1.793020154430474E-2</v>
      </c>
      <c r="R13" s="83">
        <v>2.1680475919550454E-2</v>
      </c>
      <c r="S13" s="84">
        <f t="shared" si="6"/>
        <v>7.6190761711220537E-2</v>
      </c>
      <c r="T13" s="85">
        <f>分析係数表!F16</f>
        <v>0.28912839737582008</v>
      </c>
      <c r="U13" s="86">
        <f t="shared" si="7"/>
        <v>2.2028912828408187E-2</v>
      </c>
      <c r="V13" s="87">
        <f>分析係数表!D16</f>
        <v>4.6860356138706651E-3</v>
      </c>
      <c r="W13" s="88">
        <f t="shared" si="8"/>
        <v>0</v>
      </c>
      <c r="X13" s="76">
        <f>分析係数表!E16</f>
        <v>4.6860356138706651E-3</v>
      </c>
      <c r="Y13" s="89">
        <f t="shared" si="9"/>
        <v>0</v>
      </c>
    </row>
    <row r="14" spans="1:25" x14ac:dyDescent="0.2">
      <c r="A14" s="6" t="s">
        <v>2</v>
      </c>
      <c r="B14" s="5" t="s">
        <v>365</v>
      </c>
      <c r="C14" s="90"/>
      <c r="D14" s="76">
        <f>投入係数表!AH14</f>
        <v>1.9278871345665221E-3</v>
      </c>
      <c r="E14" s="77">
        <f t="shared" si="0"/>
        <v>0.19278871345665222</v>
      </c>
      <c r="F14" s="76">
        <f>分析係数表!C17</f>
        <v>0.16391620825693176</v>
      </c>
      <c r="G14" s="77">
        <f t="shared" si="1"/>
        <v>3.1601194904546548E-2</v>
      </c>
      <c r="H14" s="77">
        <v>5.9712425224716884E-2</v>
      </c>
      <c r="I14" s="77">
        <f t="shared" si="2"/>
        <v>5.9712425224716884E-2</v>
      </c>
      <c r="J14" s="76">
        <f>分析係数表!G17</f>
        <v>0.21229407998137262</v>
      </c>
      <c r="K14" s="78">
        <f t="shared" si="3"/>
        <v>1.2676594376537778E-2</v>
      </c>
      <c r="L14" s="79"/>
      <c r="M14" s="80"/>
      <c r="N14" s="81">
        <f>分析係数表!H17</f>
        <v>3.0554709730257561E-3</v>
      </c>
      <c r="O14" s="82">
        <f t="shared" si="4"/>
        <v>7.4493986985979407E-2</v>
      </c>
      <c r="P14" s="76">
        <f>分析係数表!C17</f>
        <v>0.16391620825693176</v>
      </c>
      <c r="Q14" s="82">
        <f t="shared" si="5"/>
        <v>1.2210771884682965E-2</v>
      </c>
      <c r="R14" s="83">
        <v>2.4806527953261492E-2</v>
      </c>
      <c r="S14" s="84">
        <f t="shared" si="6"/>
        <v>8.4518953177978376E-2</v>
      </c>
      <c r="T14" s="85">
        <f>分析係数表!F17</f>
        <v>0.32277781011700329</v>
      </c>
      <c r="U14" s="86">
        <f t="shared" si="7"/>
        <v>2.7280842620169398E-2</v>
      </c>
      <c r="V14" s="87">
        <f>分析係数表!D17</f>
        <v>5.5300075673787766E-2</v>
      </c>
      <c r="W14" s="88">
        <f t="shared" si="8"/>
        <v>0</v>
      </c>
      <c r="X14" s="76">
        <f>分析係数表!E17</f>
        <v>5.4426916584201644E-2</v>
      </c>
      <c r="Y14" s="89">
        <f t="shared" si="9"/>
        <v>0</v>
      </c>
    </row>
    <row r="15" spans="1:25" x14ac:dyDescent="0.2">
      <c r="A15" s="6" t="s">
        <v>3</v>
      </c>
      <c r="B15" s="5" t="s">
        <v>31</v>
      </c>
      <c r="C15" s="90"/>
      <c r="D15" s="76">
        <f>投入係数表!AH15</f>
        <v>1.7795881242152511E-4</v>
      </c>
      <c r="E15" s="77">
        <f t="shared" si="0"/>
        <v>1.7795881242152509E-2</v>
      </c>
      <c r="F15" s="76">
        <f>分析係数表!C18</f>
        <v>9.9153926079857513E-2</v>
      </c>
      <c r="G15" s="77">
        <f t="shared" si="1"/>
        <v>1.7645314932103128E-3</v>
      </c>
      <c r="H15" s="77">
        <v>8.1361847238650975E-3</v>
      </c>
      <c r="I15" s="77">
        <f t="shared" si="2"/>
        <v>8.1361847238650975E-3</v>
      </c>
      <c r="J15" s="76">
        <f>分析係数表!G18</f>
        <v>0.21554507077228707</v>
      </c>
      <c r="K15" s="78">
        <f t="shared" si="3"/>
        <v>1.7537145121219034E-3</v>
      </c>
      <c r="L15" s="79"/>
      <c r="M15" s="80"/>
      <c r="N15" s="81">
        <f>分析係数表!H18</f>
        <v>4.4309579058998937E-4</v>
      </c>
      <c r="O15" s="82">
        <f t="shared" si="4"/>
        <v>1.0802908078379143E-2</v>
      </c>
      <c r="P15" s="76">
        <f>分析係数表!C18</f>
        <v>9.9153926079857513E-2</v>
      </c>
      <c r="Q15" s="82">
        <f t="shared" si="5"/>
        <v>1.0711507490511012E-3</v>
      </c>
      <c r="R15" s="83">
        <v>2.6027961185029966E-3</v>
      </c>
      <c r="S15" s="84">
        <f t="shared" si="6"/>
        <v>1.0738980842368094E-2</v>
      </c>
      <c r="T15" s="85">
        <f>分析係数表!F18</f>
        <v>0.45865408492674448</v>
      </c>
      <c r="U15" s="86">
        <f t="shared" si="7"/>
        <v>4.9254774313021782E-3</v>
      </c>
      <c r="V15" s="87">
        <f>分析係数表!D18</f>
        <v>4.8671467593742239E-2</v>
      </c>
      <c r="W15" s="88">
        <f t="shared" si="8"/>
        <v>0</v>
      </c>
      <c r="X15" s="76">
        <f>分析係数表!E18</f>
        <v>4.544325800844301E-2</v>
      </c>
      <c r="Y15" s="89">
        <f t="shared" si="9"/>
        <v>0</v>
      </c>
    </row>
    <row r="16" spans="1:25" x14ac:dyDescent="0.2">
      <c r="A16" s="6" t="s">
        <v>4</v>
      </c>
      <c r="B16" s="5" t="s">
        <v>32</v>
      </c>
      <c r="C16" s="90"/>
      <c r="D16" s="76">
        <f>投入係数表!AH16</f>
        <v>3.9546402760338912E-5</v>
      </c>
      <c r="E16" s="77">
        <f t="shared" si="0"/>
        <v>3.9546402760338908E-3</v>
      </c>
      <c r="F16" s="76">
        <f>分析係数表!C19</f>
        <v>0.34885493758536357</v>
      </c>
      <c r="G16" s="77">
        <f t="shared" si="1"/>
        <v>1.379595786668368E-3</v>
      </c>
      <c r="H16" s="77">
        <v>3.3415676393642089E-2</v>
      </c>
      <c r="I16" s="77">
        <f t="shared" si="2"/>
        <v>3.3415676393642089E-2</v>
      </c>
      <c r="J16" s="76">
        <f>分析係数表!G19</f>
        <v>5.7666214382632294E-2</v>
      </c>
      <c r="K16" s="78">
        <f t="shared" si="3"/>
        <v>1.9269555586564299E-3</v>
      </c>
      <c r="L16" s="79"/>
      <c r="M16" s="80"/>
      <c r="N16" s="81">
        <f>分析係数表!H19</f>
        <v>-1.1339892271023426E-4</v>
      </c>
      <c r="O16" s="82">
        <f t="shared" si="4"/>
        <v>-2.7647252902012979E-3</v>
      </c>
      <c r="P16" s="76">
        <f>分析係数表!C19</f>
        <v>0.34885493758536357</v>
      </c>
      <c r="Q16" s="82">
        <f t="shared" si="5"/>
        <v>-9.6448806855384999E-4</v>
      </c>
      <c r="R16" s="83">
        <v>6.075155466957213E-3</v>
      </c>
      <c r="S16" s="84">
        <f t="shared" si="6"/>
        <v>3.9490831860599304E-2</v>
      </c>
      <c r="T16" s="85">
        <f>分析係数表!F19</f>
        <v>0.24001206090758329</v>
      </c>
      <c r="U16" s="86">
        <f t="shared" si="7"/>
        <v>9.4782759418172904E-3</v>
      </c>
      <c r="V16" s="87">
        <f>分析係数表!D19</f>
        <v>8.5933966530981464E-3</v>
      </c>
      <c r="W16" s="88">
        <f t="shared" si="8"/>
        <v>0</v>
      </c>
      <c r="X16" s="76">
        <f>分析係数表!E19</f>
        <v>9.8817208722229068E-3</v>
      </c>
      <c r="Y16" s="89">
        <f t="shared" si="9"/>
        <v>0</v>
      </c>
    </row>
    <row r="17" spans="1:25" x14ac:dyDescent="0.2">
      <c r="A17" s="6" t="s">
        <v>5</v>
      </c>
      <c r="B17" s="5" t="s">
        <v>33</v>
      </c>
      <c r="C17" s="90"/>
      <c r="D17" s="76">
        <f>投入係数表!AH17</f>
        <v>2.0761861449177928E-4</v>
      </c>
      <c r="E17" s="77">
        <f t="shared" si="0"/>
        <v>2.0761861449177927E-2</v>
      </c>
      <c r="F17" s="76">
        <f>分析係数表!C20</f>
        <v>6.1611763739423342E-2</v>
      </c>
      <c r="G17" s="77">
        <f t="shared" si="1"/>
        <v>1.2791749023973919E-3</v>
      </c>
      <c r="H17" s="77">
        <v>3.9864327415124537E-3</v>
      </c>
      <c r="I17" s="77">
        <f t="shared" si="2"/>
        <v>3.9864327415124537E-3</v>
      </c>
      <c r="J17" s="76">
        <f>分析係数表!G20</f>
        <v>9.9807003032809483E-2</v>
      </c>
      <c r="K17" s="78">
        <f t="shared" si="3"/>
        <v>3.9787390472222447E-4</v>
      </c>
      <c r="L17" s="79"/>
      <c r="M17" s="80"/>
      <c r="N17" s="81">
        <f>分析係数表!H20</f>
        <v>5.5019477314965503E-4</v>
      </c>
      <c r="O17" s="82">
        <f t="shared" si="4"/>
        <v>1.3414037519124813E-2</v>
      </c>
      <c r="P17" s="76">
        <f>分析係数表!C20</f>
        <v>6.1611763739423342E-2</v>
      </c>
      <c r="Q17" s="82">
        <f t="shared" si="5"/>
        <v>8.2646251042007841E-4</v>
      </c>
      <c r="R17" s="83">
        <v>2.2626993466149745E-3</v>
      </c>
      <c r="S17" s="84">
        <f t="shared" si="6"/>
        <v>6.2491320881274282E-3</v>
      </c>
      <c r="T17" s="85">
        <f>分析係数表!F20</f>
        <v>0.22277364212848083</v>
      </c>
      <c r="U17" s="86">
        <f t="shared" si="7"/>
        <v>1.3921419154141058E-3</v>
      </c>
      <c r="V17" s="87">
        <f>分析係数表!D20</f>
        <v>3.1430934656741107E-2</v>
      </c>
      <c r="W17" s="88">
        <f t="shared" si="8"/>
        <v>0</v>
      </c>
      <c r="X17" s="76">
        <f>分析係数表!E20</f>
        <v>3.1982354562999728E-2</v>
      </c>
      <c r="Y17" s="89">
        <f t="shared" si="9"/>
        <v>0</v>
      </c>
    </row>
    <row r="18" spans="1:25" x14ac:dyDescent="0.2">
      <c r="A18" s="6" t="s">
        <v>6</v>
      </c>
      <c r="B18" s="5" t="s">
        <v>34</v>
      </c>
      <c r="C18" s="90"/>
      <c r="D18" s="76">
        <f>投入係数表!AH18</f>
        <v>4.4588569112282124E-3</v>
      </c>
      <c r="E18" s="77">
        <f t="shared" si="0"/>
        <v>0.44588569112282123</v>
      </c>
      <c r="F18" s="76">
        <f>分析係数表!C21</f>
        <v>0.26616480709772816</v>
      </c>
      <c r="G18" s="77">
        <f t="shared" si="1"/>
        <v>0.11867907896534291</v>
      </c>
      <c r="H18" s="77">
        <v>0.1517876273061311</v>
      </c>
      <c r="I18" s="77">
        <f t="shared" si="2"/>
        <v>0.1517876273061311</v>
      </c>
      <c r="J18" s="76">
        <f>分析係数表!G21</f>
        <v>0.28515758528748203</v>
      </c>
      <c r="K18" s="78">
        <f t="shared" si="3"/>
        <v>4.3283393279132616E-2</v>
      </c>
      <c r="L18" s="79"/>
      <c r="M18" s="80"/>
      <c r="N18" s="81">
        <f>分析係数表!H21</f>
        <v>9.2609120213357971E-4</v>
      </c>
      <c r="O18" s="82">
        <f t="shared" si="4"/>
        <v>2.2578589869977263E-2</v>
      </c>
      <c r="P18" s="76">
        <f>分析係数表!C21</f>
        <v>0.26616480709772816</v>
      </c>
      <c r="Q18" s="82">
        <f t="shared" si="5"/>
        <v>6.0096260172812178E-3</v>
      </c>
      <c r="R18" s="83">
        <v>1.6347384830303957E-2</v>
      </c>
      <c r="S18" s="84">
        <f t="shared" si="6"/>
        <v>0.16813501213643506</v>
      </c>
      <c r="T18" s="85">
        <f>分析係数表!F21</f>
        <v>0.42568537635878856</v>
      </c>
      <c r="U18" s="86">
        <f t="shared" si="7"/>
        <v>7.1572615920387841E-2</v>
      </c>
      <c r="V18" s="87">
        <f>分析係数表!D21</f>
        <v>5.68469269159773E-2</v>
      </c>
      <c r="W18" s="88">
        <f t="shared" si="8"/>
        <v>0</v>
      </c>
      <c r="X18" s="76">
        <f>分析係数表!E21</f>
        <v>4.8540370547617423E-2</v>
      </c>
      <c r="Y18" s="89">
        <f t="shared" si="9"/>
        <v>0</v>
      </c>
    </row>
    <row r="19" spans="1:25" x14ac:dyDescent="0.2">
      <c r="A19" s="6" t="s">
        <v>7</v>
      </c>
      <c r="B19" s="5" t="s">
        <v>269</v>
      </c>
      <c r="C19" s="90"/>
      <c r="D19" s="76">
        <f>投入係数表!AH19</f>
        <v>3.3614442346288078E-4</v>
      </c>
      <c r="E19" s="77">
        <f t="shared" si="0"/>
        <v>3.3614442346288076E-2</v>
      </c>
      <c r="F19" s="76">
        <f>分析係数表!C22</f>
        <v>6.8073136427566849E-2</v>
      </c>
      <c r="G19" s="77">
        <f t="shared" si="1"/>
        <v>2.2882405197754484E-3</v>
      </c>
      <c r="H19" s="77">
        <v>6.0795086663742179E-3</v>
      </c>
      <c r="I19" s="77">
        <f t="shared" si="2"/>
        <v>6.0795086663742179E-3</v>
      </c>
      <c r="J19" s="76">
        <f>分析係数表!G22</f>
        <v>0.19468102201510526</v>
      </c>
      <c r="K19" s="78">
        <f t="shared" si="3"/>
        <v>1.1835649605194223E-3</v>
      </c>
      <c r="L19" s="79"/>
      <c r="M19" s="80"/>
      <c r="N19" s="81">
        <f>分析係数表!H22</f>
        <v>4.4099581053979989E-5</v>
      </c>
      <c r="O19" s="82">
        <f t="shared" si="4"/>
        <v>1.0751709461893936E-3</v>
      </c>
      <c r="P19" s="76">
        <f>分析係数表!C22</f>
        <v>6.8073136427566849E-2</v>
      </c>
      <c r="Q19" s="82">
        <f t="shared" si="5"/>
        <v>7.3190258502906725E-5</v>
      </c>
      <c r="R19" s="83">
        <v>7.8432006820965355E-4</v>
      </c>
      <c r="S19" s="84">
        <f t="shared" si="6"/>
        <v>6.8638287345838718E-3</v>
      </c>
      <c r="T19" s="85">
        <f>分析係数表!F22</f>
        <v>0.41266270287642615</v>
      </c>
      <c r="U19" s="86">
        <f t="shared" si="7"/>
        <v>2.8324461176942603E-3</v>
      </c>
      <c r="V19" s="87">
        <f>分析係数表!D22</f>
        <v>5.3832556644705126E-2</v>
      </c>
      <c r="W19" s="88">
        <f t="shared" si="8"/>
        <v>0</v>
      </c>
      <c r="X19" s="76">
        <f>分析係数表!E22</f>
        <v>5.1020408163265307E-2</v>
      </c>
      <c r="Y19" s="89">
        <f t="shared" si="9"/>
        <v>0</v>
      </c>
    </row>
    <row r="20" spans="1:25" x14ac:dyDescent="0.2">
      <c r="A20" s="6" t="s">
        <v>8</v>
      </c>
      <c r="B20" s="5" t="s">
        <v>270</v>
      </c>
      <c r="C20" s="90"/>
      <c r="D20" s="76">
        <f>投入係数表!AH20</f>
        <v>1.9773201380169456E-5</v>
      </c>
      <c r="E20" s="77">
        <f t="shared" si="0"/>
        <v>1.9773201380169454E-3</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6.1438339782251064E-4</v>
      </c>
      <c r="P20" s="76">
        <f>分析係数表!C23</f>
        <v>0</v>
      </c>
      <c r="Q20" s="82">
        <f t="shared" si="5"/>
        <v>0</v>
      </c>
      <c r="R20" s="83">
        <v>0</v>
      </c>
      <c r="S20" s="84">
        <f t="shared" si="6"/>
        <v>0</v>
      </c>
      <c r="T20" s="85">
        <f>分析係数表!F23</f>
        <v>0.44065975142510044</v>
      </c>
      <c r="U20" s="86">
        <f t="shared" si="7"/>
        <v>0</v>
      </c>
      <c r="V20" s="87">
        <f>分析係数表!D23</f>
        <v>3.2123166059246797E-2</v>
      </c>
      <c r="W20" s="88">
        <f t="shared" si="8"/>
        <v>0</v>
      </c>
      <c r="X20" s="76">
        <f>分析係数表!E23</f>
        <v>3.0698065601345668E-2</v>
      </c>
      <c r="Y20" s="89">
        <f t="shared" si="9"/>
        <v>0</v>
      </c>
    </row>
    <row r="21" spans="1:25" x14ac:dyDescent="0.2">
      <c r="A21" s="6" t="s">
        <v>9</v>
      </c>
      <c r="B21" s="5" t="s">
        <v>271</v>
      </c>
      <c r="C21" s="90"/>
      <c r="D21" s="76">
        <f>投入係数表!AH21</f>
        <v>3.2329184256577061E-3</v>
      </c>
      <c r="E21" s="77">
        <f t="shared" si="0"/>
        <v>0.32329184256577059</v>
      </c>
      <c r="F21" s="76">
        <f>分析係数表!C24</f>
        <v>0.19862660944206012</v>
      </c>
      <c r="G21" s="77">
        <f t="shared" si="1"/>
        <v>6.4214362549115306E-2</v>
      </c>
      <c r="H21" s="77">
        <v>7.0719302457536617E-2</v>
      </c>
      <c r="I21" s="77">
        <f t="shared" si="2"/>
        <v>7.0719302457536617E-2</v>
      </c>
      <c r="J21" s="76">
        <f>分析係数表!G24</f>
        <v>0.20794148380355276</v>
      </c>
      <c r="K21" s="78">
        <f t="shared" si="3"/>
        <v>1.47054766865724E-2</v>
      </c>
      <c r="L21" s="79"/>
      <c r="M21" s="80"/>
      <c r="N21" s="81">
        <f>分析係数表!H24</f>
        <v>3.2549690777937607E-4</v>
      </c>
      <c r="O21" s="82">
        <f t="shared" si="4"/>
        <v>7.9357855552074277E-3</v>
      </c>
      <c r="P21" s="76">
        <f>分析係数表!C24</f>
        <v>0.19862660944206012</v>
      </c>
      <c r="Q21" s="82">
        <f t="shared" si="5"/>
        <v>1.576258178090128E-3</v>
      </c>
      <c r="R21" s="83">
        <v>6.146200445183627E-3</v>
      </c>
      <c r="S21" s="84">
        <f t="shared" si="6"/>
        <v>7.6865502902720248E-2</v>
      </c>
      <c r="T21" s="85">
        <f>分析係数表!F24</f>
        <v>0.39132706374085685</v>
      </c>
      <c r="U21" s="86">
        <f t="shared" si="7"/>
        <v>3.0079551553885822E-2</v>
      </c>
      <c r="V21" s="87">
        <f>分析係数表!D24</f>
        <v>0.12121212121212122</v>
      </c>
      <c r="W21" s="88">
        <f t="shared" si="8"/>
        <v>0</v>
      </c>
      <c r="X21" s="76">
        <f>分析係数表!E24</f>
        <v>0.11285266457680251</v>
      </c>
      <c r="Y21" s="89">
        <f t="shared" si="9"/>
        <v>0</v>
      </c>
    </row>
    <row r="22" spans="1:25" x14ac:dyDescent="0.2">
      <c r="A22" s="6" t="s">
        <v>10</v>
      </c>
      <c r="B22" s="5" t="s">
        <v>272</v>
      </c>
      <c r="C22" s="90"/>
      <c r="D22" s="76">
        <f>投入係数表!AH22</f>
        <v>2.2442583566492334E-3</v>
      </c>
      <c r="E22" s="77">
        <f t="shared" si="0"/>
        <v>0.22442583566492336</v>
      </c>
      <c r="F22" s="76">
        <f>分析係数表!C25</f>
        <v>0.10815402038505095</v>
      </c>
      <c r="G22" s="77">
        <f t="shared" si="1"/>
        <v>2.4272556405436217E-2</v>
      </c>
      <c r="H22" s="77">
        <v>4.3783856464047713E-2</v>
      </c>
      <c r="I22" s="77">
        <f t="shared" si="2"/>
        <v>4.3783856464047713E-2</v>
      </c>
      <c r="J22" s="76">
        <f>分析係数表!G25</f>
        <v>0.19693726937269374</v>
      </c>
      <c r="K22" s="78">
        <f t="shared" si="3"/>
        <v>8.6226731346355223E-3</v>
      </c>
      <c r="L22" s="79"/>
      <c r="M22" s="80"/>
      <c r="N22" s="81">
        <f>分析係数表!H25</f>
        <v>5.1029515219605417E-4</v>
      </c>
      <c r="O22" s="82">
        <f t="shared" si="4"/>
        <v>1.2441263805905841E-2</v>
      </c>
      <c r="P22" s="76">
        <f>分析係数表!C25</f>
        <v>0.10815402038505095</v>
      </c>
      <c r="Q22" s="82">
        <f t="shared" si="5"/>
        <v>1.3455726992797369E-3</v>
      </c>
      <c r="R22" s="83">
        <v>1.1381273667187169E-2</v>
      </c>
      <c r="S22" s="84">
        <f t="shared" si="6"/>
        <v>5.5165130131234884E-2</v>
      </c>
      <c r="T22" s="85">
        <f>分析係数表!F25</f>
        <v>0.3500369003690037</v>
      </c>
      <c r="U22" s="86">
        <f t="shared" si="7"/>
        <v>1.9309831159590188E-2</v>
      </c>
      <c r="V22" s="87">
        <f>分析係数表!D25</f>
        <v>4.6273062730627305E-2</v>
      </c>
      <c r="W22" s="88">
        <f t="shared" si="8"/>
        <v>0</v>
      </c>
      <c r="X22" s="76">
        <f>分析係数表!E25</f>
        <v>4.5018450184501846E-2</v>
      </c>
      <c r="Y22" s="89">
        <f t="shared" si="9"/>
        <v>0</v>
      </c>
    </row>
    <row r="23" spans="1:25" x14ac:dyDescent="0.2">
      <c r="A23" s="6" t="s">
        <v>11</v>
      </c>
      <c r="B23" s="5" t="s">
        <v>35</v>
      </c>
      <c r="C23" s="90"/>
      <c r="D23" s="76">
        <f>投入係数表!AH23</f>
        <v>1.8586809297359288E-3</v>
      </c>
      <c r="E23" s="77">
        <f t="shared" si="0"/>
        <v>0.18586809297359289</v>
      </c>
      <c r="F23" s="76">
        <f>分析係数表!C26</f>
        <v>0.27743634767339775</v>
      </c>
      <c r="G23" s="77">
        <f t="shared" si="1"/>
        <v>5.1566564863613135E-2</v>
      </c>
      <c r="H23" s="77">
        <v>6.8488631769000829E-2</v>
      </c>
      <c r="I23" s="77">
        <f t="shared" si="2"/>
        <v>6.8488631769000829E-2</v>
      </c>
      <c r="J23" s="76">
        <f>分析係数表!G26</f>
        <v>0.19644944793245292</v>
      </c>
      <c r="K23" s="78">
        <f t="shared" si="3"/>
        <v>1.3454553900669269E-2</v>
      </c>
      <c r="L23" s="79"/>
      <c r="M23" s="80"/>
      <c r="N23" s="81">
        <f>分析係数表!H26</f>
        <v>1.0285702285828285E-2</v>
      </c>
      <c r="O23" s="82">
        <f t="shared" si="4"/>
        <v>0.25077082354455477</v>
      </c>
      <c r="P23" s="76">
        <f>分析係数表!C26</f>
        <v>0.27743634767339775</v>
      </c>
      <c r="Q23" s="82">
        <f t="shared" si="5"/>
        <v>6.9572941387251369E-2</v>
      </c>
      <c r="R23" s="83">
        <v>7.608235526830319E-2</v>
      </c>
      <c r="S23" s="84">
        <f t="shared" si="6"/>
        <v>0.14457098703730403</v>
      </c>
      <c r="T23" s="85">
        <f>分析係数表!F26</f>
        <v>0.33444468499675256</v>
      </c>
      <c r="U23" s="86">
        <f t="shared" si="7"/>
        <v>4.8350998219360744E-2</v>
      </c>
      <c r="V23" s="87">
        <f>分析係数表!D26</f>
        <v>4.3992206105217577E-2</v>
      </c>
      <c r="W23" s="88">
        <f t="shared" si="8"/>
        <v>0</v>
      </c>
      <c r="X23" s="76">
        <f>分析係数表!E26</f>
        <v>4.5940679800822691E-2</v>
      </c>
      <c r="Y23" s="89">
        <f t="shared" si="9"/>
        <v>0</v>
      </c>
    </row>
    <row r="24" spans="1:25" x14ac:dyDescent="0.2">
      <c r="A24" s="6" t="s">
        <v>12</v>
      </c>
      <c r="B24" s="5" t="s">
        <v>366</v>
      </c>
      <c r="C24" s="90"/>
      <c r="D24" s="76">
        <f>投入係数表!AH24</f>
        <v>1.6906087180044885E-3</v>
      </c>
      <c r="E24" s="77">
        <f t="shared" si="0"/>
        <v>0.16906087180044885</v>
      </c>
      <c r="F24" s="76">
        <f>分析係数表!C27</f>
        <v>0.68206432556613061</v>
      </c>
      <c r="G24" s="77">
        <f t="shared" si="1"/>
        <v>0.11531038950419521</v>
      </c>
      <c r="H24" s="77">
        <v>0.12354733242332257</v>
      </c>
      <c r="I24" s="77">
        <f t="shared" si="2"/>
        <v>0.12354733242332257</v>
      </c>
      <c r="J24" s="76">
        <f>分析係数表!G27</f>
        <v>0.17097786061735692</v>
      </c>
      <c r="K24" s="78">
        <f t="shared" si="3"/>
        <v>2.1123858582721106E-2</v>
      </c>
      <c r="L24" s="79"/>
      <c r="M24" s="80"/>
      <c r="N24" s="81">
        <f>分析係数表!H27</f>
        <v>1.1068994844548976E-2</v>
      </c>
      <c r="O24" s="82">
        <f t="shared" si="4"/>
        <v>0.26986790749353778</v>
      </c>
      <c r="P24" s="76">
        <f>分析係数表!C27</f>
        <v>0.68206432556613061</v>
      </c>
      <c r="Q24" s="82">
        <f t="shared" si="5"/>
        <v>0.18406727231652278</v>
      </c>
      <c r="R24" s="83">
        <v>0.18962802148559202</v>
      </c>
      <c r="S24" s="84">
        <f t="shared" si="6"/>
        <v>0.3131753539089146</v>
      </c>
      <c r="T24" s="85">
        <f>分析係数表!F27</f>
        <v>0.32177115061144701</v>
      </c>
      <c r="U24" s="86">
        <f t="shared" si="7"/>
        <v>0.10077079397041858</v>
      </c>
      <c r="V24" s="87">
        <f>分析係数表!D27</f>
        <v>3.3231804336955037E-2</v>
      </c>
      <c r="W24" s="88">
        <f t="shared" si="8"/>
        <v>0</v>
      </c>
      <c r="X24" s="76">
        <f>分析係数表!E27</f>
        <v>3.918716188571169E-2</v>
      </c>
      <c r="Y24" s="89">
        <f t="shared" si="9"/>
        <v>0</v>
      </c>
    </row>
    <row r="25" spans="1:25" x14ac:dyDescent="0.2">
      <c r="A25" s="6" t="s">
        <v>13</v>
      </c>
      <c r="B25" s="5" t="s">
        <v>192</v>
      </c>
      <c r="C25" s="90"/>
      <c r="D25" s="76">
        <f>投入係数表!AH25</f>
        <v>5.4870633829970242E-3</v>
      </c>
      <c r="E25" s="77">
        <f t="shared" si="0"/>
        <v>0.54870633829970239</v>
      </c>
      <c r="F25" s="76">
        <f>分析係数表!C28</f>
        <v>0.14118101348541556</v>
      </c>
      <c r="G25" s="77">
        <f t="shared" si="1"/>
        <v>7.7466916947023276E-2</v>
      </c>
      <c r="H25" s="77">
        <v>0.1099951890562232</v>
      </c>
      <c r="I25" s="77">
        <f t="shared" si="2"/>
        <v>0.1099951890562232</v>
      </c>
      <c r="J25" s="76">
        <f>分析係数表!G28</f>
        <v>0.12484707609493516</v>
      </c>
      <c r="K25" s="78">
        <f t="shared" si="3"/>
        <v>1.3732577738179076E-2</v>
      </c>
      <c r="L25" s="79"/>
      <c r="M25" s="80"/>
      <c r="N25" s="81">
        <f>分析係数表!H28</f>
        <v>2.043280588834406E-2</v>
      </c>
      <c r="O25" s="82">
        <f t="shared" si="4"/>
        <v>0.49816253840108565</v>
      </c>
      <c r="P25" s="76">
        <f>分析係数表!C28</f>
        <v>0.14118101348541556</v>
      </c>
      <c r="Q25" s="82">
        <f t="shared" si="5"/>
        <v>7.0331092051932526E-2</v>
      </c>
      <c r="R25" s="83">
        <v>8.079392907163048E-2</v>
      </c>
      <c r="S25" s="84">
        <f t="shared" si="6"/>
        <v>0.19078911812785368</v>
      </c>
      <c r="T25" s="85">
        <f>分析係数表!F28</f>
        <v>0.21311475409836064</v>
      </c>
      <c r="U25" s="86">
        <f t="shared" si="7"/>
        <v>4.0659975994460619E-2</v>
      </c>
      <c r="V25" s="87">
        <f>分析係数表!D28</f>
        <v>1.6974553462197211E-2</v>
      </c>
      <c r="W25" s="88">
        <f t="shared" si="8"/>
        <v>0</v>
      </c>
      <c r="X25" s="76">
        <f>分析係数表!E28</f>
        <v>1.0337655982383166E-2</v>
      </c>
      <c r="Y25" s="89">
        <f t="shared" si="9"/>
        <v>0</v>
      </c>
    </row>
    <row r="26" spans="1:25" x14ac:dyDescent="0.2">
      <c r="A26" s="6" t="s">
        <v>14</v>
      </c>
      <c r="B26" s="5" t="s">
        <v>50</v>
      </c>
      <c r="C26" s="90"/>
      <c r="D26" s="76">
        <f>投入係数表!AH26</f>
        <v>8.9374870238365951E-3</v>
      </c>
      <c r="E26" s="77">
        <f t="shared" si="0"/>
        <v>0.89374870238365955</v>
      </c>
      <c r="F26" s="76">
        <f>分析係数表!C29</f>
        <v>0.16227976317854342</v>
      </c>
      <c r="G26" s="77">
        <f t="shared" si="1"/>
        <v>0.14503732776395076</v>
      </c>
      <c r="H26" s="77">
        <v>0.15922657540822444</v>
      </c>
      <c r="I26" s="77">
        <f t="shared" si="2"/>
        <v>0.15922657540822444</v>
      </c>
      <c r="J26" s="76">
        <f>分析係数表!G29</f>
        <v>0.26081698468153725</v>
      </c>
      <c r="K26" s="78">
        <f t="shared" si="3"/>
        <v>4.1528995279140508E-2</v>
      </c>
      <c r="L26" s="79"/>
      <c r="M26" s="80"/>
      <c r="N26" s="81">
        <f>分析係数表!H29</f>
        <v>1.0220602904272409E-2</v>
      </c>
      <c r="O26" s="82">
        <f t="shared" si="4"/>
        <v>0.24918366643351325</v>
      </c>
      <c r="P26" s="76">
        <f>分析係数表!C29</f>
        <v>0.16227976317854342</v>
      </c>
      <c r="Q26" s="82">
        <f t="shared" si="5"/>
        <v>4.0437466376791693E-2</v>
      </c>
      <c r="R26" s="83">
        <v>5.3353356910195687E-2</v>
      </c>
      <c r="S26" s="84">
        <f t="shared" si="6"/>
        <v>0.21257993231842012</v>
      </c>
      <c r="T26" s="85">
        <f>分析係数表!F29</f>
        <v>0.4334856221445848</v>
      </c>
      <c r="U26" s="86">
        <f t="shared" si="7"/>
        <v>9.2150344216504074E-2</v>
      </c>
      <c r="V26" s="87">
        <f>分析係数表!D29</f>
        <v>8.0085998387530236E-2</v>
      </c>
      <c r="W26" s="88">
        <f t="shared" si="8"/>
        <v>0</v>
      </c>
      <c r="X26" s="76">
        <f>分析係数表!E29</f>
        <v>5.9123891427035745E-2</v>
      </c>
      <c r="Y26" s="89">
        <f t="shared" si="9"/>
        <v>0</v>
      </c>
    </row>
    <row r="27" spans="1:25" x14ac:dyDescent="0.2">
      <c r="A27" s="6" t="s">
        <v>15</v>
      </c>
      <c r="B27" s="5" t="s">
        <v>36</v>
      </c>
      <c r="C27" s="90"/>
      <c r="D27" s="76">
        <f>投入係数表!AH27</f>
        <v>8.2355383748405793E-3</v>
      </c>
      <c r="E27" s="77">
        <f t="shared" si="0"/>
        <v>0.82355383748405797</v>
      </c>
      <c r="F27" s="76">
        <f>分析係数表!C30</f>
        <v>1</v>
      </c>
      <c r="G27" s="77">
        <f t="shared" si="1"/>
        <v>0.82355383748405797</v>
      </c>
      <c r="H27" s="77">
        <v>0.8557391563273592</v>
      </c>
      <c r="I27" s="77">
        <f t="shared" si="2"/>
        <v>0.8557391563273592</v>
      </c>
      <c r="J27" s="76">
        <f>分析係数表!G30</f>
        <v>0.34448439248553536</v>
      </c>
      <c r="K27" s="78">
        <f t="shared" si="3"/>
        <v>0.29478878339351489</v>
      </c>
      <c r="L27" s="79"/>
      <c r="M27" s="80"/>
      <c r="N27" s="81">
        <f>分析係数表!H30</f>
        <v>0</v>
      </c>
      <c r="O27" s="82">
        <f t="shared" si="4"/>
        <v>0</v>
      </c>
      <c r="P27" s="76">
        <f>分析係数表!C30</f>
        <v>1</v>
      </c>
      <c r="Q27" s="82">
        <f t="shared" si="5"/>
        <v>0</v>
      </c>
      <c r="R27" s="83">
        <v>6.5416971070634294E-2</v>
      </c>
      <c r="S27" s="84">
        <f t="shared" si="6"/>
        <v>0.92115612739799346</v>
      </c>
      <c r="T27" s="85">
        <f>分析係数表!F30</f>
        <v>0.44001047643991525</v>
      </c>
      <c r="U27" s="86">
        <f t="shared" si="7"/>
        <v>0.40531834649193837</v>
      </c>
      <c r="V27" s="87">
        <f>分析係数表!D30</f>
        <v>0.12314578918545679</v>
      </c>
      <c r="W27" s="88">
        <f t="shared" si="8"/>
        <v>0</v>
      </c>
      <c r="X27" s="76">
        <f>分析係数表!E30</f>
        <v>8.4787733041262886E-2</v>
      </c>
      <c r="Y27" s="89">
        <f t="shared" si="9"/>
        <v>0</v>
      </c>
    </row>
    <row r="28" spans="1:25" x14ac:dyDescent="0.2">
      <c r="A28" s="6" t="s">
        <v>16</v>
      </c>
      <c r="B28" s="5" t="s">
        <v>193</v>
      </c>
      <c r="C28" s="90"/>
      <c r="D28" s="76">
        <f>投入係数表!AH28</f>
        <v>1.2101199244663708E-2</v>
      </c>
      <c r="E28" s="77">
        <f t="shared" si="0"/>
        <v>1.2101199244663707</v>
      </c>
      <c r="F28" s="76">
        <f>分析係数表!C31</f>
        <v>6.2020555045463999E-2</v>
      </c>
      <c r="G28" s="77">
        <f t="shared" si="1"/>
        <v>7.505230938697928E-2</v>
      </c>
      <c r="H28" s="77">
        <v>8.9378032725380599E-2</v>
      </c>
      <c r="I28" s="77">
        <f t="shared" si="2"/>
        <v>8.9378032725380599E-2</v>
      </c>
      <c r="J28" s="76">
        <f>分析係数表!G31</f>
        <v>7.0817490494296573E-2</v>
      </c>
      <c r="K28" s="78">
        <f t="shared" si="3"/>
        <v>6.329527982928569E-3</v>
      </c>
      <c r="L28" s="79"/>
      <c r="M28" s="80"/>
      <c r="N28" s="81">
        <f>分析係数表!H31</f>
        <v>2.2278688352460652E-2</v>
      </c>
      <c r="O28" s="82">
        <f t="shared" si="4"/>
        <v>0.54316612229158456</v>
      </c>
      <c r="P28" s="76">
        <f>分析係数表!C31</f>
        <v>6.2020555045463999E-2</v>
      </c>
      <c r="Q28" s="82">
        <f t="shared" si="5"/>
        <v>3.3687464386416448E-2</v>
      </c>
      <c r="R28" s="83">
        <v>4.5298483457813309E-2</v>
      </c>
      <c r="S28" s="84">
        <f t="shared" si="6"/>
        <v>0.1346765161831939</v>
      </c>
      <c r="T28" s="85">
        <f>分析係数表!F31</f>
        <v>0.3450570342205323</v>
      </c>
      <c r="U28" s="86">
        <f t="shared" si="7"/>
        <v>4.6471079253326407E-2</v>
      </c>
      <c r="V28" s="87">
        <f>分析係数表!D31</f>
        <v>0</v>
      </c>
      <c r="W28" s="88">
        <f t="shared" si="8"/>
        <v>0</v>
      </c>
      <c r="X28" s="76">
        <f>分析係数表!E31</f>
        <v>0</v>
      </c>
      <c r="Y28" s="89">
        <f t="shared" si="9"/>
        <v>0</v>
      </c>
    </row>
    <row r="29" spans="1:25" x14ac:dyDescent="0.2">
      <c r="A29" s="6" t="s">
        <v>17</v>
      </c>
      <c r="B29" s="5" t="s">
        <v>273</v>
      </c>
      <c r="C29" s="90"/>
      <c r="D29" s="76">
        <f>投入係数表!AH29</f>
        <v>4.0238464808644847E-3</v>
      </c>
      <c r="E29" s="77">
        <f t="shared" si="0"/>
        <v>0.40238464808644847</v>
      </c>
      <c r="F29" s="76">
        <f>分析係数表!C32</f>
        <v>0.51031613976705492</v>
      </c>
      <c r="G29" s="77">
        <f t="shared" si="1"/>
        <v>0.20534338031300126</v>
      </c>
      <c r="H29" s="77">
        <v>0.22927466883212413</v>
      </c>
      <c r="I29" s="77">
        <f t="shared" si="2"/>
        <v>0.22927466883212413</v>
      </c>
      <c r="J29" s="76">
        <f>分析係数表!G32</f>
        <v>0.13989637305699482</v>
      </c>
      <c r="K29" s="78">
        <f t="shared" si="3"/>
        <v>3.2074694603457778E-2</v>
      </c>
      <c r="L29" s="79"/>
      <c r="M29" s="80"/>
      <c r="N29" s="81">
        <f>分析係数表!H32</f>
        <v>6.3083400707693279E-3</v>
      </c>
      <c r="O29" s="82">
        <f t="shared" si="4"/>
        <v>0.1538006439215685</v>
      </c>
      <c r="P29" s="76">
        <f>分析係数表!C32</f>
        <v>0.51031613976705492</v>
      </c>
      <c r="Q29" s="82">
        <f t="shared" si="5"/>
        <v>7.8486950899742197E-2</v>
      </c>
      <c r="R29" s="83">
        <v>0.10218696631273216</v>
      </c>
      <c r="S29" s="84">
        <f t="shared" si="6"/>
        <v>0.33146163514485627</v>
      </c>
      <c r="T29" s="85">
        <f>分析係数表!F32</f>
        <v>0.48186528497409326</v>
      </c>
      <c r="U29" s="86">
        <f t="shared" si="7"/>
        <v>0.15971985527705509</v>
      </c>
      <c r="V29" s="87">
        <f>分析係数表!D32</f>
        <v>1.4248704663212436E-2</v>
      </c>
      <c r="W29" s="88">
        <f t="shared" si="8"/>
        <v>0</v>
      </c>
      <c r="X29" s="76">
        <f>分析係数表!E32</f>
        <v>2.1373056994818652E-2</v>
      </c>
      <c r="Y29" s="89">
        <f t="shared" si="9"/>
        <v>0</v>
      </c>
    </row>
    <row r="30" spans="1:25" x14ac:dyDescent="0.2">
      <c r="A30" s="6" t="s">
        <v>18</v>
      </c>
      <c r="B30" s="5" t="s">
        <v>274</v>
      </c>
      <c r="C30" s="90"/>
      <c r="D30" s="76">
        <f>投入係数表!AH30</f>
        <v>2.7504523119815712E-2</v>
      </c>
      <c r="E30" s="77">
        <f t="shared" si="0"/>
        <v>2.7504523119815714</v>
      </c>
      <c r="F30" s="76">
        <f>分析係数表!C33</f>
        <v>0.64380825565912114</v>
      </c>
      <c r="G30" s="77">
        <f t="shared" si="1"/>
        <v>1.7707639052504522</v>
      </c>
      <c r="H30" s="77">
        <v>1.7810398850355651</v>
      </c>
      <c r="I30" s="77">
        <f t="shared" si="2"/>
        <v>1.7810398850355651</v>
      </c>
      <c r="J30" s="76">
        <f>分析係数表!G33</f>
        <v>0.50735483870967746</v>
      </c>
      <c r="K30" s="78">
        <f t="shared" si="3"/>
        <v>0.90361920360772163</v>
      </c>
      <c r="L30" s="79"/>
      <c r="M30" s="80"/>
      <c r="N30" s="81">
        <f>分析係数表!H33</f>
        <v>9.5549092283623302E-4</v>
      </c>
      <c r="O30" s="82">
        <f t="shared" si="4"/>
        <v>2.3295370500770192E-2</v>
      </c>
      <c r="P30" s="76">
        <f>分析係数表!C33</f>
        <v>0.64380825565912114</v>
      </c>
      <c r="Q30" s="82">
        <f t="shared" si="5"/>
        <v>1.4997751847033804E-2</v>
      </c>
      <c r="R30" s="83">
        <v>4.5890975702576338E-2</v>
      </c>
      <c r="S30" s="84">
        <f t="shared" si="6"/>
        <v>1.8269308607381414</v>
      </c>
      <c r="T30" s="85">
        <f>分析係数表!F33</f>
        <v>0.64387096774193553</v>
      </c>
      <c r="U30" s="86">
        <f t="shared" si="7"/>
        <v>1.1763077413010743</v>
      </c>
      <c r="V30" s="87">
        <f>分析係数表!D33</f>
        <v>5.1354838709677421E-2</v>
      </c>
      <c r="W30" s="88">
        <f t="shared" si="8"/>
        <v>0</v>
      </c>
      <c r="X30" s="76">
        <f>分析係数表!E33</f>
        <v>4.9548387096774192E-2</v>
      </c>
      <c r="Y30" s="89">
        <f t="shared" si="9"/>
        <v>0</v>
      </c>
    </row>
    <row r="31" spans="1:25" x14ac:dyDescent="0.2">
      <c r="A31" s="6" t="s">
        <v>19</v>
      </c>
      <c r="B31" s="5" t="s">
        <v>275</v>
      </c>
      <c r="C31" s="90"/>
      <c r="D31" s="76">
        <f>投入係数表!AH31</f>
        <v>9.9360336935351515E-3</v>
      </c>
      <c r="E31" s="77">
        <f t="shared" si="0"/>
        <v>0.99360336935351512</v>
      </c>
      <c r="F31" s="76">
        <f>分析係数表!C34</f>
        <v>0.4497281074016104</v>
      </c>
      <c r="G31" s="77">
        <f t="shared" si="1"/>
        <v>0.4468513628072196</v>
      </c>
      <c r="H31" s="77">
        <v>0.60062248516795391</v>
      </c>
      <c r="I31" s="77">
        <f t="shared" si="2"/>
        <v>0.60062248516795391</v>
      </c>
      <c r="J31" s="76">
        <f>分析係数表!G34</f>
        <v>0.42484737951445389</v>
      </c>
      <c r="K31" s="78">
        <f t="shared" si="3"/>
        <v>0.25517288890106415</v>
      </c>
      <c r="L31" s="79"/>
      <c r="M31" s="80"/>
      <c r="N31" s="81">
        <f>分析係数表!H34</f>
        <v>0.15783450057224457</v>
      </c>
      <c r="O31" s="82">
        <f t="shared" si="4"/>
        <v>3.848088015028325</v>
      </c>
      <c r="P31" s="76">
        <f>分析係数表!C34</f>
        <v>0.4497281074016104</v>
      </c>
      <c r="Q31" s="82">
        <f t="shared" si="5"/>
        <v>1.7305933401135083</v>
      </c>
      <c r="R31" s="83">
        <v>1.8920906551475796</v>
      </c>
      <c r="S31" s="84">
        <f t="shared" si="6"/>
        <v>2.4927131403155336</v>
      </c>
      <c r="T31" s="85">
        <f>分析係数表!F34</f>
        <v>0.69859228761453362</v>
      </c>
      <c r="U31" s="86">
        <f t="shared" si="7"/>
        <v>1.7413901750598366</v>
      </c>
      <c r="V31" s="87">
        <f>分析係数表!D34</f>
        <v>0.16058186901394608</v>
      </c>
      <c r="W31" s="88">
        <f t="shared" si="8"/>
        <v>0</v>
      </c>
      <c r="X31" s="76">
        <f>分析係数表!E34</f>
        <v>0.11554380945100309</v>
      </c>
      <c r="Y31" s="89">
        <f t="shared" si="9"/>
        <v>0</v>
      </c>
    </row>
    <row r="32" spans="1:25" x14ac:dyDescent="0.2">
      <c r="A32" s="6" t="s">
        <v>20</v>
      </c>
      <c r="B32" s="5" t="s">
        <v>37</v>
      </c>
      <c r="C32" s="90"/>
      <c r="D32" s="76">
        <f>投入係数表!AH32</f>
        <v>2.1236418282301998E-2</v>
      </c>
      <c r="E32" s="77">
        <f t="shared" si="0"/>
        <v>2.1236418282301996</v>
      </c>
      <c r="F32" s="76">
        <f>分析係数表!C35</f>
        <v>0.49909685188370889</v>
      </c>
      <c r="G32" s="77">
        <f t="shared" si="1"/>
        <v>1.0599029509982567</v>
      </c>
      <c r="H32" s="77">
        <v>1.1649667793144141</v>
      </c>
      <c r="I32" s="77">
        <f t="shared" si="2"/>
        <v>1.1649667793144141</v>
      </c>
      <c r="J32" s="76">
        <f>分析係数表!G35</f>
        <v>0.31379756038452217</v>
      </c>
      <c r="K32" s="78">
        <f t="shared" si="3"/>
        <v>0.36556373327787717</v>
      </c>
      <c r="L32" s="79"/>
      <c r="M32" s="80"/>
      <c r="N32" s="81">
        <f>分析係数表!H35</f>
        <v>5.9221537395394742E-2</v>
      </c>
      <c r="O32" s="82">
        <f t="shared" si="4"/>
        <v>1.4438521834993852</v>
      </c>
      <c r="P32" s="76">
        <f>分析係数表!C35</f>
        <v>0.49909685188370889</v>
      </c>
      <c r="Q32" s="82">
        <f t="shared" si="5"/>
        <v>0.72062207936996225</v>
      </c>
      <c r="R32" s="83">
        <v>0.94966847437545177</v>
      </c>
      <c r="S32" s="84">
        <f t="shared" si="6"/>
        <v>2.1146352536898658</v>
      </c>
      <c r="T32" s="85">
        <f>分析係数表!F35</f>
        <v>0.64201470231844249</v>
      </c>
      <c r="U32" s="86">
        <f t="shared" si="7"/>
        <v>1.3576269229097833</v>
      </c>
      <c r="V32" s="87">
        <f>分析係数表!D35</f>
        <v>4.5076338961143873E-2</v>
      </c>
      <c r="W32" s="88">
        <f t="shared" si="8"/>
        <v>0</v>
      </c>
      <c r="X32" s="76">
        <f>分析係数表!E35</f>
        <v>4.0269811778011151E-2</v>
      </c>
      <c r="Y32" s="89">
        <f t="shared" si="9"/>
        <v>0</v>
      </c>
    </row>
    <row r="33" spans="1:25" x14ac:dyDescent="0.2">
      <c r="A33" s="6" t="s">
        <v>21</v>
      </c>
      <c r="B33" s="5" t="s">
        <v>38</v>
      </c>
      <c r="C33" s="90"/>
      <c r="D33" s="76">
        <f>投入係数表!AH33</f>
        <v>1.6115159124838107E-3</v>
      </c>
      <c r="E33" s="77">
        <f t="shared" si="0"/>
        <v>0.16115159124838108</v>
      </c>
      <c r="F33" s="76">
        <f>分析係数表!C36</f>
        <v>0.87819146249052793</v>
      </c>
      <c r="G33" s="77">
        <f t="shared" si="1"/>
        <v>0.14152195160109154</v>
      </c>
      <c r="H33" s="77">
        <v>0.22372270228303101</v>
      </c>
      <c r="I33" s="77">
        <f t="shared" si="2"/>
        <v>0.22372270228303101</v>
      </c>
      <c r="J33" s="76">
        <f>分析係数表!G36</f>
        <v>4.4874661895938493E-2</v>
      </c>
      <c r="K33" s="78">
        <f t="shared" si="3"/>
        <v>1.0039480623396723E-2</v>
      </c>
      <c r="L33" s="79"/>
      <c r="M33" s="80"/>
      <c r="N33" s="81">
        <f>分析係数表!H36</f>
        <v>0.18774661640714413</v>
      </c>
      <c r="O33" s="82">
        <f t="shared" si="4"/>
        <v>4.5773611082436449</v>
      </c>
      <c r="P33" s="76">
        <f>分析係数表!C36</f>
        <v>0.87819146249052793</v>
      </c>
      <c r="Q33" s="82">
        <f t="shared" si="5"/>
        <v>4.0197994459957505</v>
      </c>
      <c r="R33" s="83">
        <v>4.2133977153219009</v>
      </c>
      <c r="S33" s="84">
        <f t="shared" si="6"/>
        <v>4.4371204176049321</v>
      </c>
      <c r="T33" s="85">
        <f>分析係数表!F36</f>
        <v>0.85371541754520475</v>
      </c>
      <c r="U33" s="86">
        <f t="shared" si="7"/>
        <v>3.788038110013948</v>
      </c>
      <c r="V33" s="87">
        <f>分析係数表!D36</f>
        <v>1.8390731156688604E-2</v>
      </c>
      <c r="W33" s="88">
        <f t="shared" si="8"/>
        <v>0</v>
      </c>
      <c r="X33" s="76">
        <f>分析係数表!E36</f>
        <v>8.3700721998594338E-3</v>
      </c>
      <c r="Y33" s="89">
        <f t="shared" si="9"/>
        <v>0</v>
      </c>
    </row>
    <row r="34" spans="1:25" x14ac:dyDescent="0.2">
      <c r="A34" s="6" t="s">
        <v>22</v>
      </c>
      <c r="B34" s="5" t="s">
        <v>378</v>
      </c>
      <c r="C34" s="90"/>
      <c r="D34" s="76">
        <f>投入係数表!AH34</f>
        <v>2.3362037430670213E-2</v>
      </c>
      <c r="E34" s="77">
        <f t="shared" si="0"/>
        <v>2.3362037430670215</v>
      </c>
      <c r="F34" s="76">
        <f>分析係数表!C37</f>
        <v>0.51844868831853386</v>
      </c>
      <c r="G34" s="77">
        <f t="shared" si="1"/>
        <v>1.2112017662379464</v>
      </c>
      <c r="H34" s="77">
        <v>1.4056645586611285</v>
      </c>
      <c r="I34" s="77">
        <f t="shared" si="2"/>
        <v>1.4056645586611285</v>
      </c>
      <c r="J34" s="76">
        <f>分析係数表!G37</f>
        <v>0.40787398349003462</v>
      </c>
      <c r="K34" s="78">
        <f t="shared" si="3"/>
        <v>0.57333400299187587</v>
      </c>
      <c r="L34" s="79"/>
      <c r="M34" s="80"/>
      <c r="N34" s="81">
        <f>分析係数表!H37</f>
        <v>4.7856445363769047E-2</v>
      </c>
      <c r="O34" s="82">
        <f t="shared" si="4"/>
        <v>1.1667652710814329</v>
      </c>
      <c r="P34" s="76">
        <f>分析係数表!C37</f>
        <v>0.51844868831853386</v>
      </c>
      <c r="Q34" s="82">
        <f t="shared" si="5"/>
        <v>0.60490792436778751</v>
      </c>
      <c r="R34" s="83">
        <v>0.73058527998261202</v>
      </c>
      <c r="S34" s="84">
        <f t="shared" si="6"/>
        <v>2.1362498386437405</v>
      </c>
      <c r="T34" s="85">
        <f>分析係数表!F37</f>
        <v>0.62993916303078723</v>
      </c>
      <c r="U34" s="86">
        <f t="shared" si="7"/>
        <v>1.3457074353798921</v>
      </c>
      <c r="V34" s="87">
        <f>分析係数表!D37</f>
        <v>9.5352219422765727E-2</v>
      </c>
      <c r="W34" s="88">
        <f t="shared" si="8"/>
        <v>0</v>
      </c>
      <c r="X34" s="76">
        <f>分析係数表!E37</f>
        <v>8.9104651877342844E-2</v>
      </c>
      <c r="Y34" s="89">
        <f t="shared" si="9"/>
        <v>0</v>
      </c>
    </row>
    <row r="35" spans="1:25" x14ac:dyDescent="0.2">
      <c r="A35" s="6" t="s">
        <v>23</v>
      </c>
      <c r="B35" s="5" t="s">
        <v>194</v>
      </c>
      <c r="C35" s="90"/>
      <c r="D35" s="76">
        <f>投入係数表!AH35</f>
        <v>3.0648462139262658E-2</v>
      </c>
      <c r="E35" s="77">
        <f t="shared" si="0"/>
        <v>3.0648462139262658</v>
      </c>
      <c r="F35" s="76">
        <f>分析係数表!C38</f>
        <v>4.0466683025854988E-2</v>
      </c>
      <c r="G35" s="77">
        <f t="shared" si="1"/>
        <v>0.12402416026194595</v>
      </c>
      <c r="H35" s="77">
        <v>0.1347836929481169</v>
      </c>
      <c r="I35" s="77">
        <f t="shared" si="2"/>
        <v>0.1347836929481169</v>
      </c>
      <c r="J35" s="76">
        <f>分析係数表!G38</f>
        <v>0.23169218038891187</v>
      </c>
      <c r="K35" s="78">
        <f t="shared" si="3"/>
        <v>3.122832770001881E-2</v>
      </c>
      <c r="L35" s="79"/>
      <c r="M35" s="80"/>
      <c r="N35" s="81">
        <f>分析係数表!H38</f>
        <v>4.3698484864393788E-2</v>
      </c>
      <c r="O35" s="82">
        <f t="shared" si="4"/>
        <v>1.0653920104407186</v>
      </c>
      <c r="P35" s="76">
        <f>分析係数表!C38</f>
        <v>4.0466683025854988E-2</v>
      </c>
      <c r="Q35" s="82">
        <f t="shared" si="5"/>
        <v>4.3112880784782946E-2</v>
      </c>
      <c r="R35" s="83">
        <v>5.3579689481507466E-2</v>
      </c>
      <c r="S35" s="84">
        <f t="shared" si="6"/>
        <v>0.18836338242962436</v>
      </c>
      <c r="T35" s="85">
        <f>分析係数表!F38</f>
        <v>0.47745138601572196</v>
      </c>
      <c r="U35" s="86">
        <f t="shared" si="7"/>
        <v>8.9934358015633639E-2</v>
      </c>
      <c r="V35" s="87">
        <f>分析係数表!D38</f>
        <v>0.35457178320231691</v>
      </c>
      <c r="W35" s="88">
        <f t="shared" si="8"/>
        <v>0</v>
      </c>
      <c r="X35" s="76">
        <f>分析係数表!E38</f>
        <v>0.38601572196938355</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1.8426530372655382E-2</v>
      </c>
      <c r="I36" s="77">
        <f t="shared" si="2"/>
        <v>100.01842653037265</v>
      </c>
      <c r="J36" s="76">
        <f>分析係数表!G39</f>
        <v>0.35155763393872286</v>
      </c>
      <c r="K36" s="78">
        <f t="shared" si="3"/>
        <v>35.162241381291793</v>
      </c>
      <c r="L36" s="79"/>
      <c r="M36" s="80"/>
      <c r="N36" s="81">
        <f>分析係数表!H39</f>
        <v>3.8093638110437951E-3</v>
      </c>
      <c r="O36" s="82">
        <f t="shared" si="4"/>
        <v>9.2874290304169521E-2</v>
      </c>
      <c r="P36" s="76">
        <f>分析係数表!C39</f>
        <v>1</v>
      </c>
      <c r="Q36" s="82">
        <f t="shared" si="5"/>
        <v>9.2874290304169521E-2</v>
      </c>
      <c r="R36" s="83">
        <v>0.11581765333831959</v>
      </c>
      <c r="S36" s="84">
        <f t="shared" si="6"/>
        <v>100.13424418371098</v>
      </c>
      <c r="T36" s="85">
        <f>分析係数表!F39</f>
        <v>0.70231445322154884</v>
      </c>
      <c r="U36" s="86">
        <f t="shared" si="7"/>
        <v>70.325726952636032</v>
      </c>
      <c r="V36" s="87">
        <f>分析係数表!D39</f>
        <v>4.9996539689758472E-2</v>
      </c>
      <c r="W36" s="88">
        <f t="shared" si="8"/>
        <v>5</v>
      </c>
      <c r="X36" s="76">
        <f>分析係数表!E39</f>
        <v>6.3343450621372852E-2</v>
      </c>
      <c r="Y36" s="89">
        <f t="shared" si="9"/>
        <v>6</v>
      </c>
    </row>
    <row r="37" spans="1:25" x14ac:dyDescent="0.2">
      <c r="A37" s="6" t="s">
        <v>25</v>
      </c>
      <c r="B37" s="5" t="s">
        <v>40</v>
      </c>
      <c r="C37" s="90"/>
      <c r="D37" s="76">
        <f>投入係数表!AH37</f>
        <v>1.2852580897110147E-4</v>
      </c>
      <c r="E37" s="77">
        <f t="shared" si="0"/>
        <v>1.2852580897110147E-2</v>
      </c>
      <c r="F37" s="76">
        <f>分析係数表!C40</f>
        <v>0.93645125291670894</v>
      </c>
      <c r="G37" s="77">
        <f t="shared" si="1"/>
        <v>1.2035815484312156E-2</v>
      </c>
      <c r="H37" s="77">
        <v>1.404337973630165E-2</v>
      </c>
      <c r="I37" s="77">
        <f t="shared" si="2"/>
        <v>1.404337973630165E-2</v>
      </c>
      <c r="J37" s="76">
        <f>分析係数表!G40</f>
        <v>0.5322000781555295</v>
      </c>
      <c r="K37" s="78">
        <f t="shared" si="3"/>
        <v>7.4738877932275169E-3</v>
      </c>
      <c r="L37" s="79"/>
      <c r="M37" s="80"/>
      <c r="N37" s="81">
        <f>分析係数表!H40</f>
        <v>3.4185575237035248E-2</v>
      </c>
      <c r="O37" s="82">
        <f t="shared" si="4"/>
        <v>0.83346227776272086</v>
      </c>
      <c r="P37" s="76">
        <f>分析係数表!C40</f>
        <v>0.93645125291670894</v>
      </c>
      <c r="Q37" s="82">
        <f t="shared" si="5"/>
        <v>0.78049679426971408</v>
      </c>
      <c r="R37" s="83">
        <v>0.78182286110461163</v>
      </c>
      <c r="S37" s="84">
        <f t="shared" si="6"/>
        <v>0.79586624084091329</v>
      </c>
      <c r="T37" s="85">
        <f>分析係数表!F40</f>
        <v>0.72698319656115673</v>
      </c>
      <c r="U37" s="86">
        <f t="shared" si="7"/>
        <v>0.57858138380163859</v>
      </c>
      <c r="V37" s="87">
        <f>分析係数表!D40</f>
        <v>7.3466197733489641E-2</v>
      </c>
      <c r="W37" s="88">
        <f t="shared" si="8"/>
        <v>0</v>
      </c>
      <c r="X37" s="76">
        <f>分析係数表!E40</f>
        <v>4.7205939820242279E-2</v>
      </c>
      <c r="Y37" s="89">
        <f t="shared" si="9"/>
        <v>0</v>
      </c>
    </row>
    <row r="38" spans="1:25" x14ac:dyDescent="0.2">
      <c r="A38" s="6" t="s">
        <v>26</v>
      </c>
      <c r="B38" s="5" t="s">
        <v>277</v>
      </c>
      <c r="C38" s="90"/>
      <c r="D38" s="76">
        <f>投入係数表!AH38</f>
        <v>2.9659802070254186E-5</v>
      </c>
      <c r="E38" s="77">
        <f t="shared" si="0"/>
        <v>2.9659802070254185E-3</v>
      </c>
      <c r="F38" s="76">
        <f>分析係数表!C41</f>
        <v>0.75829086289227354</v>
      </c>
      <c r="G38" s="77">
        <f t="shared" si="1"/>
        <v>2.2490756905067088E-3</v>
      </c>
      <c r="H38" s="77">
        <v>5.0321072578986999E-3</v>
      </c>
      <c r="I38" s="77">
        <f t="shared" si="2"/>
        <v>5.0321072578986999E-3</v>
      </c>
      <c r="J38" s="76">
        <f>分析係数表!G41</f>
        <v>0.44682169065091015</v>
      </c>
      <c r="K38" s="78">
        <f t="shared" si="3"/>
        <v>2.2484546725110126E-3</v>
      </c>
      <c r="L38" s="79"/>
      <c r="M38" s="80"/>
      <c r="N38" s="81">
        <f>分析係数表!H41</f>
        <v>5.4536481903421918E-2</v>
      </c>
      <c r="O38" s="82">
        <f t="shared" si="4"/>
        <v>1.3296280701208834</v>
      </c>
      <c r="P38" s="76">
        <f>分析係数表!C41</f>
        <v>0.75829086289227354</v>
      </c>
      <c r="Q38" s="82">
        <f t="shared" si="5"/>
        <v>1.0082448166177531</v>
      </c>
      <c r="R38" s="83">
        <v>1.0258448323307945</v>
      </c>
      <c r="S38" s="84">
        <f t="shared" si="6"/>
        <v>1.0308769395886932</v>
      </c>
      <c r="T38" s="85">
        <f>分析係数表!F41</f>
        <v>0.55047809650878365</v>
      </c>
      <c r="U38" s="86">
        <f t="shared" si="7"/>
        <v>0.56747517543958415</v>
      </c>
      <c r="V38" s="87">
        <f>分析係数表!D41</f>
        <v>0.14793989643889577</v>
      </c>
      <c r="W38" s="88">
        <f t="shared" si="8"/>
        <v>0</v>
      </c>
      <c r="X38" s="76">
        <f>分析係数表!E41</f>
        <v>0.13594777470694749</v>
      </c>
      <c r="Y38" s="89">
        <f t="shared" si="9"/>
        <v>0</v>
      </c>
    </row>
    <row r="39" spans="1:25" x14ac:dyDescent="0.2">
      <c r="A39" s="6" t="s">
        <v>51</v>
      </c>
      <c r="B39" s="5" t="s">
        <v>368</v>
      </c>
      <c r="C39" s="90"/>
      <c r="D39" s="76">
        <f>投入係数表!AH39</f>
        <v>0</v>
      </c>
      <c r="E39" s="77">
        <f>$C$36*D39</f>
        <v>0</v>
      </c>
      <c r="F39" s="76">
        <f>分析係数表!C42</f>
        <v>0.17334729285073291</v>
      </c>
      <c r="G39" s="77">
        <f>E39*F39</f>
        <v>0</v>
      </c>
      <c r="H39" s="77">
        <v>3.1205649474773138E-3</v>
      </c>
      <c r="I39" s="77">
        <f>C39+H39</f>
        <v>3.1205649474773138E-3</v>
      </c>
      <c r="J39" s="76">
        <f>分析係数表!G42</f>
        <v>0.48544520547945208</v>
      </c>
      <c r="K39" s="78">
        <f>I39*J39</f>
        <v>1.5148632921401003E-3</v>
      </c>
      <c r="L39" s="79"/>
      <c r="M39" s="80"/>
      <c r="N39" s="81">
        <f>分析係数表!H42</f>
        <v>1.188798706412289E-2</v>
      </c>
      <c r="O39" s="82">
        <f t="shared" si="4"/>
        <v>0.28983536792276937</v>
      </c>
      <c r="P39" s="76">
        <f>分析係数表!C42</f>
        <v>0.17334729285073291</v>
      </c>
      <c r="Q39" s="82">
        <f>O39*P39</f>
        <v>5.0242176401808225E-2</v>
      </c>
      <c r="R39" s="83">
        <v>5.2797131323840424E-2</v>
      </c>
      <c r="S39" s="84">
        <f>I39+R39</f>
        <v>5.5917696271317735E-2</v>
      </c>
      <c r="T39" s="85">
        <f>分析係数表!F42</f>
        <v>0.55565068493150682</v>
      </c>
      <c r="U39" s="86">
        <f>S39*T39</f>
        <v>3.1070706232949663E-2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投入係数表!AH40</f>
        <v>9.220243803573018E-2</v>
      </c>
      <c r="E40" s="77">
        <f>$C$36*D40</f>
        <v>9.2202438035730179</v>
      </c>
      <c r="F40" s="76">
        <f>分析係数表!C43</f>
        <v>0.30653454239506406</v>
      </c>
      <c r="G40" s="77">
        <f>E40*F40</f>
        <v>2.8263232150991797</v>
      </c>
      <c r="H40" s="77">
        <v>3.1363035253344438</v>
      </c>
      <c r="I40" s="77">
        <f>C40+H40</f>
        <v>3.1363035253344438</v>
      </c>
      <c r="J40" s="76">
        <f>分析係数表!G43</f>
        <v>0.32328917028178372</v>
      </c>
      <c r="K40" s="78">
        <f>I40*J40</f>
        <v>1.0139329644572055</v>
      </c>
      <c r="L40" s="79"/>
      <c r="M40" s="80"/>
      <c r="N40" s="81">
        <f>分析係数表!H43</f>
        <v>3.3255284074801286E-2</v>
      </c>
      <c r="O40" s="82">
        <f t="shared" si="4"/>
        <v>0.81078129065977311</v>
      </c>
      <c r="P40" s="76">
        <f>分析係数表!C43</f>
        <v>0.30653454239506406</v>
      </c>
      <c r="Q40" s="82">
        <f>O40*P40</f>
        <v>0.24853247191487299</v>
      </c>
      <c r="R40" s="83">
        <v>0.46941272425894343</v>
      </c>
      <c r="S40" s="84">
        <f>I40+R40</f>
        <v>3.605716249593387</v>
      </c>
      <c r="T40" s="85">
        <f>分析係数表!F43</f>
        <v>0.5899871028256537</v>
      </c>
      <c r="U40" s="86">
        <f>S40*T40</f>
        <v>2.1273260837089842</v>
      </c>
      <c r="V40" s="87">
        <f>分析係数表!D43</f>
        <v>0.19341853284871224</v>
      </c>
      <c r="W40" s="88">
        <f>ROUND(S40*V40,0)</f>
        <v>1</v>
      </c>
      <c r="X40" s="76">
        <f>分析係数表!E43</f>
        <v>0.14812209325047876</v>
      </c>
      <c r="Y40" s="89">
        <f>ROUND(S40*X40,0)</f>
        <v>1</v>
      </c>
    </row>
    <row r="41" spans="1:25" x14ac:dyDescent="0.2">
      <c r="A41" s="6" t="s">
        <v>341</v>
      </c>
      <c r="B41" s="5" t="s">
        <v>42</v>
      </c>
      <c r="C41" s="90"/>
      <c r="D41" s="76">
        <f>投入係数表!AH41</f>
        <v>4.9433003450423646E-4</v>
      </c>
      <c r="E41" s="77">
        <f>$C$36*D41</f>
        <v>4.9433003450423646E-2</v>
      </c>
      <c r="F41" s="76">
        <f>分析係数表!C44</f>
        <v>0.56999532308435041</v>
      </c>
      <c r="G41" s="77">
        <f>E41*F41</f>
        <v>2.8176580772754034E-2</v>
      </c>
      <c r="H41" s="77">
        <v>3.2651742910512246E-2</v>
      </c>
      <c r="I41" s="77">
        <f>C41+H41</f>
        <v>3.2651742910512246E-2</v>
      </c>
      <c r="J41" s="76">
        <f>分析係数表!G44</f>
        <v>0.26801390783179974</v>
      </c>
      <c r="K41" s="78">
        <f>I41*J41</f>
        <v>8.75112121496565E-3</v>
      </c>
      <c r="L41" s="79"/>
      <c r="M41" s="80"/>
      <c r="N41" s="81">
        <f>分析係数表!H44</f>
        <v>0.11320362456556662</v>
      </c>
      <c r="O41" s="82">
        <f t="shared" si="4"/>
        <v>2.7599638188681732</v>
      </c>
      <c r="P41" s="76">
        <f>分析係数表!C44</f>
        <v>0.56999532308435041</v>
      </c>
      <c r="Q41" s="82">
        <f>O41*P41</f>
        <v>1.573166468636882</v>
      </c>
      <c r="R41" s="83">
        <v>1.5992525346969484</v>
      </c>
      <c r="S41" s="84">
        <f>I41+R41</f>
        <v>1.6319042776074606</v>
      </c>
      <c r="T41" s="85">
        <f>分析係数表!F44</f>
        <v>0.48400791440152141</v>
      </c>
      <c r="U41" s="86">
        <f>S41*T41</f>
        <v>0.78985458590770841</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投入係数表!AH42</f>
        <v>4.4390837098480431E-3</v>
      </c>
      <c r="E42" s="77">
        <f>$C$36*D42</f>
        <v>0.44390837098480429</v>
      </c>
      <c r="F42" s="76">
        <f>分析係数表!C45</f>
        <v>1</v>
      </c>
      <c r="G42" s="77">
        <f>E42*F42</f>
        <v>0.44390837098480429</v>
      </c>
      <c r="H42" s="77">
        <v>0.47538950285987952</v>
      </c>
      <c r="I42" s="77">
        <f>C42+H42</f>
        <v>0.47538950285987952</v>
      </c>
      <c r="J42" s="76">
        <f>分析係数表!G45</f>
        <v>0</v>
      </c>
      <c r="K42" s="78">
        <f>I42*J42</f>
        <v>0</v>
      </c>
      <c r="L42" s="79"/>
      <c r="M42" s="80"/>
      <c r="N42" s="81">
        <f>分析係数表!H45</f>
        <v>0</v>
      </c>
      <c r="O42" s="82">
        <f t="shared" si="4"/>
        <v>0</v>
      </c>
      <c r="P42" s="76">
        <f>分析係数表!C45</f>
        <v>1</v>
      </c>
      <c r="Q42" s="82">
        <f>O42*P42</f>
        <v>0</v>
      </c>
      <c r="R42" s="83">
        <v>3.0538837411162749E-2</v>
      </c>
      <c r="S42" s="84">
        <f>I42+R42</f>
        <v>0.50592834027104228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3.8261144670627897E-3</v>
      </c>
      <c r="E43" s="77">
        <f>$C$36*D43</f>
        <v>0.382611446706279</v>
      </c>
      <c r="F43" s="76">
        <f>分析係数表!C46</f>
        <v>0.19592142404516388</v>
      </c>
      <c r="G43" s="77">
        <f>E43*F43</f>
        <v>7.4961779494674516E-2</v>
      </c>
      <c r="H43" s="77">
        <v>9.7238455170870278E-2</v>
      </c>
      <c r="I43" s="77">
        <f>C43+H43</f>
        <v>9.7238455170870278E-2</v>
      </c>
      <c r="J43" s="76">
        <f>分析係数表!G46</f>
        <v>9.3869169844529188E-3</v>
      </c>
      <c r="K43" s="78">
        <f>I43*J43</f>
        <v>9.1276930638540599E-4</v>
      </c>
      <c r="L43" s="79"/>
      <c r="M43" s="80"/>
      <c r="N43" s="81">
        <f>分析係数表!H46</f>
        <v>2.2224088871155723E-2</v>
      </c>
      <c r="O43" s="82">
        <f t="shared" si="4"/>
        <v>0.54183495826296912</v>
      </c>
      <c r="P43" s="76">
        <f>分析係数表!C46</f>
        <v>0.19592142404516388</v>
      </c>
      <c r="Q43" s="82">
        <f>O43*P43</f>
        <v>0.10615707662033284</v>
      </c>
      <c r="R43" s="83">
        <v>0.12107418666163718</v>
      </c>
      <c r="S43" s="84">
        <f>I43+R43</f>
        <v>0.21831264183250745</v>
      </c>
      <c r="T43" s="85">
        <f>分析係数表!F46</f>
        <v>0.31358169551188031</v>
      </c>
      <c r="U43" s="86">
        <f>S43*T43</f>
        <v>6.8458848377515535E-2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投入係数表!AH44</f>
        <v>0.28713654384213078</v>
      </c>
      <c r="E44" s="91">
        <f>SUM(E5:E43)</f>
        <v>28.713654384213076</v>
      </c>
      <c r="F44" s="92">
        <f>分析係数表!C47</f>
        <v>0.45265703952364433</v>
      </c>
      <c r="G44" s="91">
        <f>SUM(G5:G43)</f>
        <v>9.9554789504179944</v>
      </c>
      <c r="H44" s="91">
        <f>SUM(H5:H43)</f>
        <v>11.261626059967142</v>
      </c>
      <c r="I44" s="91">
        <f>SUM(I5:I43)</f>
        <v>111.26162605996716</v>
      </c>
      <c r="J44" s="92">
        <f>分析係数表!G47</f>
        <v>0.23980744030503759</v>
      </c>
      <c r="K44" s="93">
        <f>SUM(K5:K43)</f>
        <v>38.863748954050266</v>
      </c>
      <c r="L44" s="94">
        <f>最終需要_まとめ!$L$33</f>
        <v>0.62733333333333341</v>
      </c>
      <c r="M44" s="91">
        <f>K44*L44</f>
        <v>24.380525177174203</v>
      </c>
      <c r="N44" s="95">
        <f>分析係数表!H47</f>
        <v>1</v>
      </c>
      <c r="O44" s="96">
        <f>SUM(O5:O43)</f>
        <v>24.380525177174199</v>
      </c>
      <c r="P44" s="92">
        <f>分析係数表!C47</f>
        <v>0.45265703952364433</v>
      </c>
      <c r="Q44" s="96">
        <f>SUM(Q5:Q43)</f>
        <v>11.88273635659742</v>
      </c>
      <c r="R44" s="91">
        <f>SUM(R5:R43)</f>
        <v>13.237758161189346</v>
      </c>
      <c r="S44" s="97">
        <f>SUM(S5:S43)</f>
        <v>124.49938422115649</v>
      </c>
      <c r="T44" s="98">
        <f>分析係数表!F47</f>
        <v>0.49576236686958514</v>
      </c>
      <c r="U44" s="99">
        <f>SUM(U5:U43)</f>
        <v>85.264823534511791</v>
      </c>
      <c r="V44" s="100">
        <f>分析係数表!D47</f>
        <v>6.8132090397126518E-2</v>
      </c>
      <c r="W44" s="101">
        <f>SUM(W5:W43)</f>
        <v>6</v>
      </c>
      <c r="X44" s="92">
        <f>分析係数表!E47</f>
        <v>5.7986453629434859E-2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2.2665103556076594E-3</v>
      </c>
      <c r="E5" s="77">
        <f>$C$37*D5</f>
        <v>0.22665103556076593</v>
      </c>
      <c r="F5" s="76">
        <f>分析係数表!C8</f>
        <v>1.4618360363041205E-2</v>
      </c>
      <c r="G5" s="77">
        <f t="shared" ref="G5:G38" si="0">E5*F5</f>
        <v>3.3132665144837434E-3</v>
      </c>
      <c r="H5" s="77">
        <f t="array" ref="H5:H43">MMULT(逆行列係数!C5:AO43,'33'!G5:G43)</f>
        <v>3.6778937015013572E-3</v>
      </c>
      <c r="I5" s="77">
        <f t="shared" ref="I5:I38" si="1">C5+H5</f>
        <v>3.6778937015013572E-3</v>
      </c>
      <c r="J5" s="76">
        <f>分析係数表!G8</f>
        <v>0.12073170731707317</v>
      </c>
      <c r="K5" s="78">
        <f t="shared" ref="K5:K38" si="2">I5*J5</f>
        <v>4.4403838591296874E-4</v>
      </c>
      <c r="L5" s="79" t="s">
        <v>188</v>
      </c>
      <c r="M5" s="80" t="s">
        <v>188</v>
      </c>
      <c r="N5" s="81">
        <f>分析係数表!H8</f>
        <v>1.0812797278425854E-2</v>
      </c>
      <c r="O5" s="82">
        <f t="shared" ref="O5:O43" si="3">$M$44*N5</f>
        <v>0.37847115425117156</v>
      </c>
      <c r="P5" s="76">
        <f>分析係数表!C8</f>
        <v>1.4618360363041205E-2</v>
      </c>
      <c r="Q5" s="82">
        <f t="shared" ref="Q5:Q38" si="4">O5*P5</f>
        <v>5.5326277198597803E-3</v>
      </c>
      <c r="R5" s="83">
        <f t="array" ref="R5:R43">MMULT(逆行列係数!C5:AO43,'33'!Q5:Q43)</f>
        <v>7.8315082090627403E-3</v>
      </c>
      <c r="S5" s="84">
        <f t="shared" ref="S5:S38" si="5">I5+R5</f>
        <v>1.1509401910564097E-2</v>
      </c>
      <c r="T5" s="85">
        <f>分析係数表!F8</f>
        <v>0.45487804878048782</v>
      </c>
      <c r="U5" s="86">
        <f t="shared" ref="U5:U38" si="6">S5*T5</f>
        <v>5.2353742837078152E-3</v>
      </c>
      <c r="V5" s="87">
        <f>分析係数表!D8</f>
        <v>0.88658536585365855</v>
      </c>
      <c r="W5" s="88">
        <f t="shared" ref="W5:W38" si="7">ROUND(S5*V5,0)</f>
        <v>0</v>
      </c>
      <c r="X5" s="76">
        <f>分析係数表!E8</f>
        <v>0.69146341463414629</v>
      </c>
      <c r="Y5" s="89">
        <f t="shared" ref="Y5:Y38" si="8">ROUND(S5*X5,0)</f>
        <v>0</v>
      </c>
    </row>
    <row r="6" spans="1:25" x14ac:dyDescent="0.2">
      <c r="A6" s="6" t="s">
        <v>220</v>
      </c>
      <c r="B6" s="5" t="s">
        <v>266</v>
      </c>
      <c r="C6" s="90"/>
      <c r="D6" s="76">
        <f>投入係数表!AI6</f>
        <v>5.8616647127784291E-5</v>
      </c>
      <c r="E6" s="77">
        <f t="shared" ref="E6:E43" si="9">$C$37*D6</f>
        <v>5.8616647127784291E-3</v>
      </c>
      <c r="F6" s="76">
        <f>分析係数表!C9</f>
        <v>8.6715867158671633E-2</v>
      </c>
      <c r="G6" s="77">
        <f t="shared" si="0"/>
        <v>5.0829933856196734E-4</v>
      </c>
      <c r="H6" s="77">
        <v>6.477930728238081E-4</v>
      </c>
      <c r="I6" s="77">
        <f t="shared" si="1"/>
        <v>6.477930728238081E-4</v>
      </c>
      <c r="J6" s="76">
        <f>分析係数表!G9</f>
        <v>0.23529411764705882</v>
      </c>
      <c r="K6" s="78">
        <f t="shared" si="2"/>
        <v>1.5242189948795485E-4</v>
      </c>
      <c r="L6" s="79"/>
      <c r="M6" s="80"/>
      <c r="N6" s="81">
        <f>分析係数表!H9</f>
        <v>5.7539453375192939E-4</v>
      </c>
      <c r="O6" s="82">
        <f t="shared" si="3"/>
        <v>2.0140045885574095E-2</v>
      </c>
      <c r="P6" s="76">
        <f>分析係数表!C9</f>
        <v>8.6715867158671633E-2</v>
      </c>
      <c r="Q6" s="82">
        <f t="shared" si="4"/>
        <v>1.7464615435829945E-3</v>
      </c>
      <c r="R6" s="83">
        <v>2.0729063010611732E-3</v>
      </c>
      <c r="S6" s="84">
        <f t="shared" si="5"/>
        <v>2.7206993738849812E-3</v>
      </c>
      <c r="T6" s="85">
        <f>分析係数表!F9</f>
        <v>0.68627450980392157</v>
      </c>
      <c r="U6" s="86">
        <f t="shared" si="6"/>
        <v>1.8671466291367519E-3</v>
      </c>
      <c r="V6" s="87">
        <f>分析係数表!D9</f>
        <v>9.8039215686274508E-2</v>
      </c>
      <c r="W6" s="88">
        <f t="shared" si="7"/>
        <v>0</v>
      </c>
      <c r="X6" s="76">
        <f>分析係数表!E9</f>
        <v>0</v>
      </c>
      <c r="Y6" s="89">
        <f t="shared" si="8"/>
        <v>0</v>
      </c>
    </row>
    <row r="7" spans="1:25" x14ac:dyDescent="0.2">
      <c r="A7" s="6" t="s">
        <v>221</v>
      </c>
      <c r="B7" s="5" t="s">
        <v>267</v>
      </c>
      <c r="C7" s="90"/>
      <c r="D7" s="76">
        <f>投入係数表!AI7</f>
        <v>5.8616647127784291E-5</v>
      </c>
      <c r="E7" s="77">
        <f t="shared" si="9"/>
        <v>5.8616647127784291E-3</v>
      </c>
      <c r="F7" s="76">
        <f>分析係数表!C10</f>
        <v>5.1169590643275198E-3</v>
      </c>
      <c r="G7" s="77">
        <f t="shared" si="0"/>
        <v>2.999389838410035E-5</v>
      </c>
      <c r="H7" s="77">
        <v>5.906327354607342E-5</v>
      </c>
      <c r="I7" s="77">
        <f t="shared" si="1"/>
        <v>5.906327354607342E-5</v>
      </c>
      <c r="J7" s="76">
        <f>分析係数表!G10</f>
        <v>0.19230769230769232</v>
      </c>
      <c r="K7" s="78">
        <f t="shared" si="2"/>
        <v>1.135832183578335E-5</v>
      </c>
      <c r="L7" s="79"/>
      <c r="M7" s="80"/>
      <c r="N7" s="81">
        <f>分析係数表!H10</f>
        <v>1.0751897856970359E-3</v>
      </c>
      <c r="O7" s="82">
        <f t="shared" si="3"/>
        <v>3.7633954355525315E-2</v>
      </c>
      <c r="P7" s="76">
        <f>分析係数表!C10</f>
        <v>5.1169590643275198E-3</v>
      </c>
      <c r="Q7" s="82">
        <f t="shared" si="4"/>
        <v>1.9257140386599341E-4</v>
      </c>
      <c r="R7" s="83">
        <v>3.3622135264141704E-4</v>
      </c>
      <c r="S7" s="84">
        <f t="shared" si="5"/>
        <v>3.9528462618749046E-4</v>
      </c>
      <c r="T7" s="85">
        <f>分析係数表!F10</f>
        <v>0.57692307692307687</v>
      </c>
      <c r="U7" s="86">
        <f t="shared" si="6"/>
        <v>2.2804882280047525E-4</v>
      </c>
      <c r="V7" s="87">
        <f>分析係数表!D10</f>
        <v>0</v>
      </c>
      <c r="W7" s="88">
        <f t="shared" si="7"/>
        <v>0</v>
      </c>
      <c r="X7" s="76">
        <f>分析係数表!E10</f>
        <v>0</v>
      </c>
      <c r="Y7" s="89">
        <f t="shared" si="8"/>
        <v>0</v>
      </c>
    </row>
    <row r="8" spans="1:25" x14ac:dyDescent="0.2">
      <c r="A8" s="6" t="s">
        <v>222</v>
      </c>
      <c r="B8" s="5" t="s">
        <v>27</v>
      </c>
      <c r="C8" s="90"/>
      <c r="D8" s="76">
        <f>投入係数表!AI8</f>
        <v>3.9077764751856194E-5</v>
      </c>
      <c r="E8" s="77">
        <f t="shared" si="9"/>
        <v>3.9077764751856191E-3</v>
      </c>
      <c r="F8" s="76">
        <f>分析係数表!C11</f>
        <v>1.5386032798968108E-2</v>
      </c>
      <c r="G8" s="77">
        <f t="shared" si="0"/>
        <v>6.012517701824192E-5</v>
      </c>
      <c r="H8" s="77">
        <v>1.0068202132274199E-3</v>
      </c>
      <c r="I8" s="77">
        <f t="shared" si="1"/>
        <v>1.0068202132274199E-3</v>
      </c>
      <c r="J8" s="76">
        <f>分析係数表!G11</f>
        <v>0.34285714285714286</v>
      </c>
      <c r="K8" s="78">
        <f t="shared" si="2"/>
        <v>3.4519550167797257E-4</v>
      </c>
      <c r="L8" s="79"/>
      <c r="M8" s="80"/>
      <c r="N8" s="81">
        <f>分析係数表!H11</f>
        <v>-2.0999800501895233E-5</v>
      </c>
      <c r="O8" s="82">
        <f t="shared" si="3"/>
        <v>-7.3503817100635386E-4</v>
      </c>
      <c r="P8" s="76">
        <f>分析係数表!C11</f>
        <v>1.5386032798968108E-2</v>
      </c>
      <c r="Q8" s="82">
        <f t="shared" si="4"/>
        <v>-1.130932140759729E-5</v>
      </c>
      <c r="R8" s="83">
        <v>6.0379579430135057E-4</v>
      </c>
      <c r="S8" s="84">
        <f t="shared" si="5"/>
        <v>1.6106160075287706E-3</v>
      </c>
      <c r="T8" s="85">
        <f>分析係数表!F11</f>
        <v>0.5591836734693878</v>
      </c>
      <c r="U8" s="86">
        <f t="shared" si="6"/>
        <v>9.0063017563853716E-4</v>
      </c>
      <c r="V8" s="87">
        <f>分析係数表!D11</f>
        <v>0</v>
      </c>
      <c r="W8" s="88">
        <f t="shared" si="7"/>
        <v>0</v>
      </c>
      <c r="X8" s="76">
        <f>分析係数表!E11</f>
        <v>0</v>
      </c>
      <c r="Y8" s="89">
        <f t="shared" si="8"/>
        <v>0</v>
      </c>
    </row>
    <row r="9" spans="1:25" x14ac:dyDescent="0.2">
      <c r="A9" s="6" t="s">
        <v>223</v>
      </c>
      <c r="B9" s="5" t="s">
        <v>191</v>
      </c>
      <c r="C9" s="90"/>
      <c r="D9" s="76">
        <f>投入係数表!AI9</f>
        <v>6.2719812426729193E-3</v>
      </c>
      <c r="E9" s="77">
        <f t="shared" si="9"/>
        <v>0.62719812426729193</v>
      </c>
      <c r="F9" s="76">
        <f>分析係数表!C12</f>
        <v>0.16460779895554434</v>
      </c>
      <c r="G9" s="77">
        <f t="shared" si="0"/>
        <v>0.1032417027446849</v>
      </c>
      <c r="H9" s="77">
        <v>0.11214613656638979</v>
      </c>
      <c r="I9" s="77">
        <f t="shared" si="1"/>
        <v>0.11214613656638979</v>
      </c>
      <c r="J9" s="76">
        <f>分析係数表!G12</f>
        <v>0.13343519440833349</v>
      </c>
      <c r="K9" s="78">
        <f t="shared" si="2"/>
        <v>1.4964241534879739E-2</v>
      </c>
      <c r="L9" s="79"/>
      <c r="M9" s="80"/>
      <c r="N9" s="81">
        <f>分析係数表!H12</f>
        <v>9.0250842616995133E-2</v>
      </c>
      <c r="O9" s="82">
        <f t="shared" si="3"/>
        <v>3.1589735475340066</v>
      </c>
      <c r="P9" s="76">
        <f>分析係数表!C12</f>
        <v>0.16460779895554434</v>
      </c>
      <c r="Q9" s="82">
        <f t="shared" si="4"/>
        <v>0.51999168261836048</v>
      </c>
      <c r="R9" s="83">
        <v>0.60402288870114684</v>
      </c>
      <c r="S9" s="84">
        <f t="shared" si="5"/>
        <v>0.71616902526753667</v>
      </c>
      <c r="T9" s="85">
        <f>分析係数表!F12</f>
        <v>0.36075703601154802</v>
      </c>
      <c r="U9" s="86">
        <f t="shared" si="6"/>
        <v>0.25836301483879598</v>
      </c>
      <c r="V9" s="87">
        <f>分析係数表!D12</f>
        <v>3.4069997129881312E-2</v>
      </c>
      <c r="W9" s="88">
        <f t="shared" si="7"/>
        <v>0</v>
      </c>
      <c r="X9" s="76">
        <f>分析係数表!E12</f>
        <v>3.7505698029747937E-2</v>
      </c>
      <c r="Y9" s="89">
        <f t="shared" si="8"/>
        <v>0</v>
      </c>
    </row>
    <row r="10" spans="1:25" x14ac:dyDescent="0.2">
      <c r="A10" s="6" t="s">
        <v>224</v>
      </c>
      <c r="B10" s="5" t="s">
        <v>28</v>
      </c>
      <c r="C10" s="90"/>
      <c r="D10" s="76">
        <f>投入係数表!AI10</f>
        <v>4.6893317702227433E-4</v>
      </c>
      <c r="E10" s="77">
        <f t="shared" si="9"/>
        <v>4.6893317702227433E-2</v>
      </c>
      <c r="F10" s="76">
        <f>分析係数表!C13</f>
        <v>0</v>
      </c>
      <c r="G10" s="77">
        <f t="shared" si="0"/>
        <v>0</v>
      </c>
      <c r="H10" s="77">
        <v>0</v>
      </c>
      <c r="I10" s="77">
        <f t="shared" si="1"/>
        <v>0</v>
      </c>
      <c r="J10" s="76">
        <f>分析係数表!G13</f>
        <v>0.24480874316939891</v>
      </c>
      <c r="K10" s="78">
        <f t="shared" si="2"/>
        <v>0</v>
      </c>
      <c r="L10" s="79"/>
      <c r="M10" s="80"/>
      <c r="N10" s="81">
        <f>分析係数表!H13</f>
        <v>1.4305064101891031E-2</v>
      </c>
      <c r="O10" s="82">
        <f t="shared" si="3"/>
        <v>0.50070800208952826</v>
      </c>
      <c r="P10" s="76">
        <f>分析係数表!C13</f>
        <v>0</v>
      </c>
      <c r="Q10" s="82">
        <f t="shared" si="4"/>
        <v>0</v>
      </c>
      <c r="R10" s="83">
        <v>0</v>
      </c>
      <c r="S10" s="84">
        <f t="shared" si="5"/>
        <v>0</v>
      </c>
      <c r="T10" s="85">
        <f>分析係数表!F13</f>
        <v>0.38287795992714024</v>
      </c>
      <c r="U10" s="86">
        <f t="shared" si="6"/>
        <v>0</v>
      </c>
      <c r="V10" s="87">
        <f>分析係数表!D13</f>
        <v>0.14535519125683061</v>
      </c>
      <c r="W10" s="88">
        <f t="shared" si="7"/>
        <v>0</v>
      </c>
      <c r="X10" s="76">
        <f>分析係数表!E13</f>
        <v>0.14025500910746813</v>
      </c>
      <c r="Y10" s="89">
        <f t="shared" si="8"/>
        <v>0</v>
      </c>
    </row>
    <row r="11" spans="1:25" x14ac:dyDescent="0.2">
      <c r="A11" s="6" t="s">
        <v>225</v>
      </c>
      <c r="B11" s="5" t="s">
        <v>268</v>
      </c>
      <c r="C11" s="90"/>
      <c r="D11" s="76">
        <f>投入係数表!AI11</f>
        <v>6.8581477139507624E-3</v>
      </c>
      <c r="E11" s="77">
        <f t="shared" si="9"/>
        <v>0.68581477139507629</v>
      </c>
      <c r="F11" s="76">
        <f>分析係数表!C14</f>
        <v>0.17268980347649487</v>
      </c>
      <c r="G11" s="77">
        <f t="shared" si="0"/>
        <v>0.11843321809349298</v>
      </c>
      <c r="H11" s="77">
        <v>0.20947427214598457</v>
      </c>
      <c r="I11" s="77">
        <f t="shared" si="1"/>
        <v>0.20947427214598457</v>
      </c>
      <c r="J11" s="76">
        <f>分析係数表!G14</f>
        <v>0.183307408127552</v>
      </c>
      <c r="K11" s="78">
        <f t="shared" si="2"/>
        <v>3.8398185896485894E-2</v>
      </c>
      <c r="L11" s="79"/>
      <c r="M11" s="80"/>
      <c r="N11" s="81">
        <f>分析係数表!H14</f>
        <v>1.1717888680057539E-3</v>
      </c>
      <c r="O11" s="82">
        <f t="shared" si="3"/>
        <v>4.1015129942154539E-2</v>
      </c>
      <c r="P11" s="76">
        <f>分析係数表!C14</f>
        <v>0.17268980347649487</v>
      </c>
      <c r="Q11" s="82">
        <f t="shared" si="4"/>
        <v>7.0828947292735679E-3</v>
      </c>
      <c r="R11" s="83">
        <v>3.2813119560974546E-2</v>
      </c>
      <c r="S11" s="84">
        <f t="shared" si="5"/>
        <v>0.24228739170695912</v>
      </c>
      <c r="T11" s="85">
        <f>分析係数表!F14</f>
        <v>0.31324129885280966</v>
      </c>
      <c r="U11" s="86">
        <f t="shared" si="6"/>
        <v>7.5894417273947343E-2</v>
      </c>
      <c r="V11" s="87">
        <f>分析係数表!D14</f>
        <v>4.0686369823060474E-2</v>
      </c>
      <c r="W11" s="88">
        <f t="shared" si="7"/>
        <v>0</v>
      </c>
      <c r="X11" s="76">
        <f>分析係数表!E14</f>
        <v>3.93739062803811E-2</v>
      </c>
      <c r="Y11" s="89">
        <f t="shared" si="8"/>
        <v>0</v>
      </c>
    </row>
    <row r="12" spans="1:25" x14ac:dyDescent="0.2">
      <c r="A12" s="6" t="s">
        <v>226</v>
      </c>
      <c r="B12" s="5" t="s">
        <v>29</v>
      </c>
      <c r="C12" s="90"/>
      <c r="D12" s="76">
        <f>投入係数表!AI12</f>
        <v>7.6592418913638141E-3</v>
      </c>
      <c r="E12" s="77">
        <f t="shared" si="9"/>
        <v>0.76592418913638138</v>
      </c>
      <c r="F12" s="76">
        <f>分析係数表!C15</f>
        <v>0</v>
      </c>
      <c r="G12" s="77">
        <f t="shared" si="0"/>
        <v>0</v>
      </c>
      <c r="H12" s="77">
        <v>0</v>
      </c>
      <c r="I12" s="77">
        <f t="shared" si="1"/>
        <v>0</v>
      </c>
      <c r="J12" s="76">
        <f>分析係数表!G15</f>
        <v>9.559505603329406E-2</v>
      </c>
      <c r="K12" s="78">
        <f t="shared" si="2"/>
        <v>0</v>
      </c>
      <c r="L12" s="79"/>
      <c r="M12" s="80"/>
      <c r="N12" s="81">
        <f>分析係数表!H15</f>
        <v>8.2571215573452057E-3</v>
      </c>
      <c r="O12" s="82">
        <f t="shared" si="3"/>
        <v>0.28901700883969833</v>
      </c>
      <c r="P12" s="76">
        <f>分析係数表!C15</f>
        <v>0</v>
      </c>
      <c r="Q12" s="82">
        <f t="shared" si="4"/>
        <v>0</v>
      </c>
      <c r="R12" s="83">
        <v>0</v>
      </c>
      <c r="S12" s="84">
        <f t="shared" si="5"/>
        <v>0</v>
      </c>
      <c r="T12" s="85">
        <f>分析係数表!F15</f>
        <v>0.30350740842881141</v>
      </c>
      <c r="U12" s="86">
        <f t="shared" si="6"/>
        <v>0</v>
      </c>
      <c r="V12" s="87">
        <f>分析係数表!D15</f>
        <v>2.3767142176649034E-2</v>
      </c>
      <c r="W12" s="88">
        <f t="shared" si="7"/>
        <v>0</v>
      </c>
      <c r="X12" s="76">
        <f>分析係数表!E15</f>
        <v>2.1435555444129666E-2</v>
      </c>
      <c r="Y12" s="89">
        <f t="shared" si="8"/>
        <v>0</v>
      </c>
    </row>
    <row r="13" spans="1:25" x14ac:dyDescent="0.2">
      <c r="A13" s="6" t="s">
        <v>227</v>
      </c>
      <c r="B13" s="5" t="s">
        <v>30</v>
      </c>
      <c r="C13" s="90"/>
      <c r="D13" s="76">
        <f>投入係数表!AI13</f>
        <v>3.4388432981633452E-3</v>
      </c>
      <c r="E13" s="77">
        <f t="shared" si="9"/>
        <v>0.34388432981633454</v>
      </c>
      <c r="F13" s="76">
        <f>分析係数表!C16</f>
        <v>4.378703578052201E-2</v>
      </c>
      <c r="G13" s="77">
        <f t="shared" si="0"/>
        <v>1.5057675454028672E-2</v>
      </c>
      <c r="H13" s="77">
        <v>2.0580549672379565E-2</v>
      </c>
      <c r="I13" s="77">
        <f t="shared" si="1"/>
        <v>2.0580549672379565E-2</v>
      </c>
      <c r="J13" s="76">
        <f>分析係数表!G16</f>
        <v>3.3270852858481727E-2</v>
      </c>
      <c r="K13" s="78">
        <f t="shared" si="2"/>
        <v>6.8473243989641483E-4</v>
      </c>
      <c r="L13" s="79"/>
      <c r="M13" s="80"/>
      <c r="N13" s="81">
        <f>分析係数表!H16</f>
        <v>1.6795640441415807E-2</v>
      </c>
      <c r="O13" s="82">
        <f t="shared" si="3"/>
        <v>0.58788352917088182</v>
      </c>
      <c r="P13" s="76">
        <f>分析係数表!C16</f>
        <v>4.378703578052201E-2</v>
      </c>
      <c r="Q13" s="82">
        <f t="shared" si="4"/>
        <v>2.5741677126584959E-2</v>
      </c>
      <c r="R13" s="83">
        <v>3.1125796868080226E-2</v>
      </c>
      <c r="S13" s="84">
        <f t="shared" si="5"/>
        <v>5.1706346540459788E-2</v>
      </c>
      <c r="T13" s="85">
        <f>分析係数表!F16</f>
        <v>0.28912839737582008</v>
      </c>
      <c r="U13" s="86">
        <f t="shared" si="6"/>
        <v>1.4949773109401918E-2</v>
      </c>
      <c r="V13" s="87">
        <f>分析係数表!D16</f>
        <v>4.6860356138706651E-3</v>
      </c>
      <c r="W13" s="88">
        <f t="shared" si="7"/>
        <v>0</v>
      </c>
      <c r="X13" s="76">
        <f>分析係数表!E16</f>
        <v>4.6860356138706651E-3</v>
      </c>
      <c r="Y13" s="89">
        <f t="shared" si="8"/>
        <v>0</v>
      </c>
    </row>
    <row r="14" spans="1:25" x14ac:dyDescent="0.2">
      <c r="A14" s="6" t="s">
        <v>2</v>
      </c>
      <c r="B14" s="5" t="s">
        <v>365</v>
      </c>
      <c r="C14" s="90"/>
      <c r="D14" s="76">
        <f>投入係数表!AI14</f>
        <v>3.6733098866744821E-3</v>
      </c>
      <c r="E14" s="77">
        <f t="shared" si="9"/>
        <v>0.36733098866744823</v>
      </c>
      <c r="F14" s="76">
        <f>分析係数表!C17</f>
        <v>0.16391620825693176</v>
      </c>
      <c r="G14" s="77">
        <f t="shared" si="0"/>
        <v>6.0211502837638084E-2</v>
      </c>
      <c r="H14" s="77">
        <v>8.6325489371301287E-2</v>
      </c>
      <c r="I14" s="77">
        <f t="shared" si="1"/>
        <v>8.6325489371301287E-2</v>
      </c>
      <c r="J14" s="76">
        <f>分析係数表!G17</f>
        <v>0.21229407998137262</v>
      </c>
      <c r="K14" s="78">
        <f t="shared" si="2"/>
        <v>1.8326390345022169E-2</v>
      </c>
      <c r="L14" s="79"/>
      <c r="M14" s="80"/>
      <c r="N14" s="81">
        <f>分析係数表!H17</f>
        <v>3.0554709730257561E-3</v>
      </c>
      <c r="O14" s="82">
        <f t="shared" si="3"/>
        <v>0.10694805388142448</v>
      </c>
      <c r="P14" s="76">
        <f>分析係数表!C17</f>
        <v>0.16391620825693176</v>
      </c>
      <c r="Q14" s="82">
        <f t="shared" si="4"/>
        <v>1.7530519472701133E-2</v>
      </c>
      <c r="R14" s="83">
        <v>3.5613745424255494E-2</v>
      </c>
      <c r="S14" s="84">
        <f t="shared" si="5"/>
        <v>0.12193923479555678</v>
      </c>
      <c r="T14" s="85">
        <f>分析係数表!F17</f>
        <v>0.32277781011700329</v>
      </c>
      <c r="U14" s="86">
        <f t="shared" si="6"/>
        <v>3.9359279174652907E-2</v>
      </c>
      <c r="V14" s="87">
        <f>分析係数表!D17</f>
        <v>5.5300075673787766E-2</v>
      </c>
      <c r="W14" s="88">
        <f t="shared" si="7"/>
        <v>0</v>
      </c>
      <c r="X14" s="76">
        <f>分析係数表!E17</f>
        <v>5.4426916584201644E-2</v>
      </c>
      <c r="Y14" s="89">
        <f t="shared" si="8"/>
        <v>0</v>
      </c>
    </row>
    <row r="15" spans="1:25" x14ac:dyDescent="0.2">
      <c r="A15" s="6" t="s">
        <v>3</v>
      </c>
      <c r="B15" s="5" t="s">
        <v>31</v>
      </c>
      <c r="C15" s="90"/>
      <c r="D15" s="76">
        <f>投入係数表!AI15</f>
        <v>1.9343493552168817E-3</v>
      </c>
      <c r="E15" s="77">
        <f t="shared" si="9"/>
        <v>0.19343493552168817</v>
      </c>
      <c r="F15" s="76">
        <f>分析係数表!C18</f>
        <v>9.9153926079857513E-2</v>
      </c>
      <c r="G15" s="77">
        <f t="shared" si="0"/>
        <v>1.9179833297979471E-2</v>
      </c>
      <c r="H15" s="77">
        <v>2.4304561251066382E-2</v>
      </c>
      <c r="I15" s="77">
        <f t="shared" si="1"/>
        <v>2.4304561251066382E-2</v>
      </c>
      <c r="J15" s="76">
        <f>分析係数表!G18</f>
        <v>0.21554507077228707</v>
      </c>
      <c r="K15" s="78">
        <f t="shared" si="2"/>
        <v>5.2387283749504897E-3</v>
      </c>
      <c r="L15" s="79"/>
      <c r="M15" s="80"/>
      <c r="N15" s="81">
        <f>分析係数表!H18</f>
        <v>4.4309579058998937E-4</v>
      </c>
      <c r="O15" s="82">
        <f t="shared" si="3"/>
        <v>1.5509305408234066E-2</v>
      </c>
      <c r="P15" s="76">
        <f>分析係数表!C18</f>
        <v>9.9153926079857513E-2</v>
      </c>
      <c r="Q15" s="82">
        <f t="shared" si="4"/>
        <v>1.5378085219979749E-3</v>
      </c>
      <c r="R15" s="83">
        <v>3.7367308528728918E-3</v>
      </c>
      <c r="S15" s="84">
        <f t="shared" si="5"/>
        <v>2.8041292103939273E-2</v>
      </c>
      <c r="T15" s="85">
        <f>分析係数表!F18</f>
        <v>0.45865408492674448</v>
      </c>
      <c r="U15" s="86">
        <f t="shared" si="6"/>
        <v>1.2861253170095812E-2</v>
      </c>
      <c r="V15" s="87">
        <f>分析係数表!D18</f>
        <v>4.8671467593742239E-2</v>
      </c>
      <c r="W15" s="88">
        <f t="shared" si="7"/>
        <v>0</v>
      </c>
      <c r="X15" s="76">
        <f>分析係数表!E18</f>
        <v>4.544325800844301E-2</v>
      </c>
      <c r="Y15" s="89">
        <f t="shared" si="8"/>
        <v>0</v>
      </c>
    </row>
    <row r="16" spans="1:25" x14ac:dyDescent="0.2">
      <c r="A16" s="6" t="s">
        <v>4</v>
      </c>
      <c r="B16" s="5" t="s">
        <v>32</v>
      </c>
      <c r="C16" s="90"/>
      <c r="D16" s="76">
        <f>投入係数表!AI16</f>
        <v>0</v>
      </c>
      <c r="E16" s="77">
        <f t="shared" si="9"/>
        <v>0</v>
      </c>
      <c r="F16" s="76">
        <f>分析係数表!C19</f>
        <v>0.34885493758536357</v>
      </c>
      <c r="G16" s="77">
        <f t="shared" si="0"/>
        <v>0</v>
      </c>
      <c r="H16" s="77">
        <v>1.3927678615421555E-2</v>
      </c>
      <c r="I16" s="77">
        <f t="shared" si="1"/>
        <v>1.3927678615421555E-2</v>
      </c>
      <c r="J16" s="76">
        <f>分析係数表!G19</f>
        <v>5.7666214382632294E-2</v>
      </c>
      <c r="K16" s="78">
        <f t="shared" si="2"/>
        <v>8.0315650088930266E-4</v>
      </c>
      <c r="L16" s="79"/>
      <c r="M16" s="80"/>
      <c r="N16" s="81">
        <f>分析係数表!H19</f>
        <v>-1.1339892271023426E-4</v>
      </c>
      <c r="O16" s="82">
        <f t="shared" si="3"/>
        <v>-3.9692061234343108E-3</v>
      </c>
      <c r="P16" s="76">
        <f>分析係数表!C19</f>
        <v>0.34885493758536357</v>
      </c>
      <c r="Q16" s="82">
        <f t="shared" si="4"/>
        <v>-1.3846771544541194E-3</v>
      </c>
      <c r="R16" s="83">
        <v>8.7218590453543039E-3</v>
      </c>
      <c r="S16" s="84">
        <f t="shared" si="5"/>
        <v>2.2649537660775858E-2</v>
      </c>
      <c r="T16" s="85">
        <f>分析係数表!F19</f>
        <v>0.24001206090758329</v>
      </c>
      <c r="U16" s="86">
        <f t="shared" si="6"/>
        <v>5.4361622125667364E-3</v>
      </c>
      <c r="V16" s="87">
        <f>分析係数表!D19</f>
        <v>8.5933966530981464E-3</v>
      </c>
      <c r="W16" s="88">
        <f t="shared" si="7"/>
        <v>0</v>
      </c>
      <c r="X16" s="76">
        <f>分析係数表!E19</f>
        <v>9.8817208722229068E-3</v>
      </c>
      <c r="Y16" s="89">
        <f t="shared" si="8"/>
        <v>0</v>
      </c>
    </row>
    <row r="17" spans="1:25" x14ac:dyDescent="0.2">
      <c r="A17" s="6" t="s">
        <v>5</v>
      </c>
      <c r="B17" s="5" t="s">
        <v>33</v>
      </c>
      <c r="C17" s="90"/>
      <c r="D17" s="76">
        <f>投入係数表!AI17</f>
        <v>7.8155529503712388E-5</v>
      </c>
      <c r="E17" s="77">
        <f t="shared" si="9"/>
        <v>7.8155529503712382E-3</v>
      </c>
      <c r="F17" s="76">
        <f>分析係数表!C20</f>
        <v>6.1611763739423342E-2</v>
      </c>
      <c r="G17" s="77">
        <f t="shared" si="0"/>
        <v>4.8153000187122576E-4</v>
      </c>
      <c r="H17" s="77">
        <v>1.8449805731398491E-3</v>
      </c>
      <c r="I17" s="77">
        <f t="shared" si="1"/>
        <v>1.8449805731398491E-3</v>
      </c>
      <c r="J17" s="76">
        <f>分析係数表!G20</f>
        <v>9.9807003032809483E-2</v>
      </c>
      <c r="K17" s="78">
        <f t="shared" si="2"/>
        <v>1.8414198165884351E-4</v>
      </c>
      <c r="L17" s="79"/>
      <c r="M17" s="80"/>
      <c r="N17" s="81">
        <f>分析係数表!H20</f>
        <v>5.5019477314965503E-4</v>
      </c>
      <c r="O17" s="82">
        <f t="shared" si="3"/>
        <v>1.9258000080366468E-2</v>
      </c>
      <c r="P17" s="76">
        <f>分析係数表!C20</f>
        <v>6.1611763739423342E-2</v>
      </c>
      <c r="Q17" s="82">
        <f t="shared" si="4"/>
        <v>1.1865193510453345E-3</v>
      </c>
      <c r="R17" s="83">
        <v>3.2484674458998636E-3</v>
      </c>
      <c r="S17" s="84">
        <f t="shared" si="5"/>
        <v>5.0934480190397129E-3</v>
      </c>
      <c r="T17" s="85">
        <f>分析係数表!F20</f>
        <v>0.22277364212848083</v>
      </c>
      <c r="U17" s="86">
        <f t="shared" si="6"/>
        <v>1.1346859661935727E-3</v>
      </c>
      <c r="V17" s="87">
        <f>分析係数表!D20</f>
        <v>3.1430934656741107E-2</v>
      </c>
      <c r="W17" s="88">
        <f t="shared" si="7"/>
        <v>0</v>
      </c>
      <c r="X17" s="76">
        <f>分析係数表!E20</f>
        <v>3.1982354562999728E-2</v>
      </c>
      <c r="Y17" s="89">
        <f t="shared" si="8"/>
        <v>0</v>
      </c>
    </row>
    <row r="18" spans="1:25" x14ac:dyDescent="0.2">
      <c r="A18" s="6" t="s">
        <v>6</v>
      </c>
      <c r="B18" s="5" t="s">
        <v>34</v>
      </c>
      <c r="C18" s="90"/>
      <c r="D18" s="76">
        <f>投入係数表!AI18</f>
        <v>1.7584994138335287E-4</v>
      </c>
      <c r="E18" s="77">
        <f t="shared" si="9"/>
        <v>1.7584994138335287E-2</v>
      </c>
      <c r="F18" s="76">
        <f>分析係数表!C21</f>
        <v>0.26616480709772816</v>
      </c>
      <c r="G18" s="77">
        <f t="shared" si="0"/>
        <v>4.6805065726446922E-3</v>
      </c>
      <c r="H18" s="77">
        <v>2.863712107090929E-2</v>
      </c>
      <c r="I18" s="77">
        <f t="shared" si="1"/>
        <v>2.863712107090929E-2</v>
      </c>
      <c r="J18" s="76">
        <f>分析係数表!G21</f>
        <v>0.28515758528748203</v>
      </c>
      <c r="K18" s="78">
        <f t="shared" si="2"/>
        <v>8.1660922941657645E-3</v>
      </c>
      <c r="L18" s="79"/>
      <c r="M18" s="80"/>
      <c r="N18" s="81">
        <f>分析係数表!H21</f>
        <v>9.2609120213357971E-4</v>
      </c>
      <c r="O18" s="82">
        <f t="shared" si="3"/>
        <v>3.2415183341380202E-2</v>
      </c>
      <c r="P18" s="76">
        <f>分析係数表!C21</f>
        <v>0.26616480709772816</v>
      </c>
      <c r="Q18" s="82">
        <f t="shared" si="4"/>
        <v>8.6277810210959524E-3</v>
      </c>
      <c r="R18" s="83">
        <v>2.3469290131843557E-2</v>
      </c>
      <c r="S18" s="84">
        <f t="shared" si="5"/>
        <v>5.2106411202752848E-2</v>
      </c>
      <c r="T18" s="85">
        <f>分析係数表!F21</f>
        <v>0.42568537635878856</v>
      </c>
      <c r="U18" s="86">
        <f t="shared" si="6"/>
        <v>2.2180937263549642E-2</v>
      </c>
      <c r="V18" s="87">
        <f>分析係数表!D21</f>
        <v>5.68469269159773E-2</v>
      </c>
      <c r="W18" s="88">
        <f t="shared" si="7"/>
        <v>0</v>
      </c>
      <c r="X18" s="76">
        <f>分析係数表!E21</f>
        <v>4.8540370547617423E-2</v>
      </c>
      <c r="Y18" s="89">
        <f t="shared" si="8"/>
        <v>0</v>
      </c>
    </row>
    <row r="19" spans="1:25" x14ac:dyDescent="0.2">
      <c r="A19" s="6" t="s">
        <v>7</v>
      </c>
      <c r="B19" s="5" t="s">
        <v>269</v>
      </c>
      <c r="C19" s="90"/>
      <c r="D19" s="76">
        <f>投入係数表!AI19</f>
        <v>0</v>
      </c>
      <c r="E19" s="77">
        <f t="shared" si="9"/>
        <v>0</v>
      </c>
      <c r="F19" s="76">
        <f>分析係数表!C22</f>
        <v>6.8073136427566849E-2</v>
      </c>
      <c r="G19" s="77">
        <f t="shared" si="0"/>
        <v>0</v>
      </c>
      <c r="H19" s="77">
        <v>2.92072371529001E-3</v>
      </c>
      <c r="I19" s="77">
        <f t="shared" si="1"/>
        <v>2.92072371529001E-3</v>
      </c>
      <c r="J19" s="76">
        <f>分析係数表!G22</f>
        <v>0.19468102201510526</v>
      </c>
      <c r="K19" s="78">
        <f t="shared" si="2"/>
        <v>5.6860947791641443E-4</v>
      </c>
      <c r="L19" s="79"/>
      <c r="M19" s="80"/>
      <c r="N19" s="81">
        <f>分析係数表!H22</f>
        <v>4.4099581053979989E-5</v>
      </c>
      <c r="O19" s="82">
        <f t="shared" si="3"/>
        <v>1.5435801591133431E-3</v>
      </c>
      <c r="P19" s="76">
        <f>分析係数表!C22</f>
        <v>6.8073136427566849E-2</v>
      </c>
      <c r="Q19" s="82">
        <f t="shared" si="4"/>
        <v>1.0507634275820795E-4</v>
      </c>
      <c r="R19" s="83">
        <v>1.1260171231129836E-3</v>
      </c>
      <c r="S19" s="84">
        <f t="shared" si="5"/>
        <v>4.0467408384029938E-3</v>
      </c>
      <c r="T19" s="85">
        <f>分析係数表!F22</f>
        <v>0.41266270287642615</v>
      </c>
      <c r="U19" s="86">
        <f t="shared" si="6"/>
        <v>1.6699390122157942E-3</v>
      </c>
      <c r="V19" s="87">
        <f>分析係数表!D22</f>
        <v>5.3832556644705126E-2</v>
      </c>
      <c r="W19" s="88">
        <f t="shared" si="7"/>
        <v>0</v>
      </c>
      <c r="X19" s="76">
        <f>分析係数表!E22</f>
        <v>5.1020408163265307E-2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0.21584431361554995</v>
      </c>
      <c r="K20" s="78">
        <f t="shared" si="2"/>
        <v>0</v>
      </c>
      <c r="L20" s="79"/>
      <c r="M20" s="80"/>
      <c r="N20" s="81">
        <f>分析係数表!H23</f>
        <v>2.5199760602274279E-5</v>
      </c>
      <c r="O20" s="82">
        <f t="shared" si="3"/>
        <v>8.8204580520762467E-4</v>
      </c>
      <c r="P20" s="76">
        <f>分析係数表!C23</f>
        <v>0</v>
      </c>
      <c r="Q20" s="82">
        <f t="shared" si="4"/>
        <v>0</v>
      </c>
      <c r="R20" s="83">
        <v>0</v>
      </c>
      <c r="S20" s="84">
        <f t="shared" si="5"/>
        <v>0</v>
      </c>
      <c r="T20" s="85">
        <f>分析係数表!F23</f>
        <v>0.44065975142510044</v>
      </c>
      <c r="U20" s="86">
        <f t="shared" si="6"/>
        <v>0</v>
      </c>
      <c r="V20" s="87">
        <f>分析係数表!D23</f>
        <v>3.2123166059246797E-2</v>
      </c>
      <c r="W20" s="88">
        <f t="shared" si="7"/>
        <v>0</v>
      </c>
      <c r="X20" s="76">
        <f>分析係数表!E23</f>
        <v>3.0698065601345668E-2</v>
      </c>
      <c r="Y20" s="89">
        <f t="shared" si="8"/>
        <v>0</v>
      </c>
    </row>
    <row r="21" spans="1:25" x14ac:dyDescent="0.2">
      <c r="A21" s="6" t="s">
        <v>9</v>
      </c>
      <c r="B21" s="5" t="s">
        <v>271</v>
      </c>
      <c r="C21" s="90"/>
      <c r="D21" s="76">
        <f>投入係数表!AI21</f>
        <v>0</v>
      </c>
      <c r="E21" s="77">
        <f t="shared" si="9"/>
        <v>0</v>
      </c>
      <c r="F21" s="76">
        <f>分析係数表!C24</f>
        <v>0.19862660944206012</v>
      </c>
      <c r="G21" s="77">
        <f t="shared" si="0"/>
        <v>0</v>
      </c>
      <c r="H21" s="77">
        <v>4.6126423754284844E-3</v>
      </c>
      <c r="I21" s="77">
        <f t="shared" si="1"/>
        <v>4.6126423754284844E-3</v>
      </c>
      <c r="J21" s="76">
        <f>分析係数表!G24</f>
        <v>0.20794148380355276</v>
      </c>
      <c r="K21" s="78">
        <f t="shared" si="2"/>
        <v>9.5915969980174336E-4</v>
      </c>
      <c r="L21" s="79"/>
      <c r="M21" s="80"/>
      <c r="N21" s="81">
        <f>分析係数表!H24</f>
        <v>3.2549690777937607E-4</v>
      </c>
      <c r="O21" s="82">
        <f t="shared" si="3"/>
        <v>1.1393091650598484E-2</v>
      </c>
      <c r="P21" s="76">
        <f>分析係数表!C24</f>
        <v>0.19862660944206012</v>
      </c>
      <c r="Q21" s="82">
        <f t="shared" si="4"/>
        <v>2.2629711656210211E-3</v>
      </c>
      <c r="R21" s="83">
        <v>8.823855494554873E-3</v>
      </c>
      <c r="S21" s="84">
        <f t="shared" si="5"/>
        <v>1.3436497869983358E-2</v>
      </c>
      <c r="T21" s="85">
        <f>分析係数表!F24</f>
        <v>0.39132706374085685</v>
      </c>
      <c r="U21" s="86">
        <f t="shared" si="6"/>
        <v>5.2580652584208647E-3</v>
      </c>
      <c r="V21" s="87">
        <f>分析係数表!D24</f>
        <v>0.12121212121212122</v>
      </c>
      <c r="W21" s="88">
        <f t="shared" si="7"/>
        <v>0</v>
      </c>
      <c r="X21" s="76">
        <f>分析係数表!E24</f>
        <v>0.11285266457680251</v>
      </c>
      <c r="Y21" s="89">
        <f t="shared" si="8"/>
        <v>0</v>
      </c>
    </row>
    <row r="22" spans="1:25" x14ac:dyDescent="0.2">
      <c r="A22" s="6" t="s">
        <v>10</v>
      </c>
      <c r="B22" s="5" t="s">
        <v>272</v>
      </c>
      <c r="C22" s="90"/>
      <c r="D22" s="76">
        <f>投入係数表!AI22</f>
        <v>1.426338413442751E-3</v>
      </c>
      <c r="E22" s="77">
        <f t="shared" si="9"/>
        <v>0.14263384134427509</v>
      </c>
      <c r="F22" s="76">
        <f>分析係数表!C25</f>
        <v>0.10815402038505095</v>
      </c>
      <c r="G22" s="77">
        <f t="shared" si="0"/>
        <v>1.5426423384346851E-2</v>
      </c>
      <c r="H22" s="77">
        <v>2.8084449643590182E-2</v>
      </c>
      <c r="I22" s="77">
        <f t="shared" si="1"/>
        <v>2.8084449643590182E-2</v>
      </c>
      <c r="J22" s="76">
        <f>分析係数表!G25</f>
        <v>0.19693726937269374</v>
      </c>
      <c r="K22" s="78">
        <f t="shared" si="2"/>
        <v>5.530874824643572E-3</v>
      </c>
      <c r="L22" s="79"/>
      <c r="M22" s="80"/>
      <c r="N22" s="81">
        <f>分析係数表!H25</f>
        <v>5.1029515219605417E-4</v>
      </c>
      <c r="O22" s="82">
        <f t="shared" si="3"/>
        <v>1.78614275554544E-2</v>
      </c>
      <c r="P22" s="76">
        <f>分析係数表!C25</f>
        <v>0.10815402038505095</v>
      </c>
      <c r="Q22" s="82">
        <f t="shared" si="4"/>
        <v>1.931785199938726E-3</v>
      </c>
      <c r="R22" s="83">
        <v>1.6339641877762059E-2</v>
      </c>
      <c r="S22" s="84">
        <f t="shared" si="5"/>
        <v>4.4424091521352238E-2</v>
      </c>
      <c r="T22" s="85">
        <f>分析係数表!F25</f>
        <v>0.3500369003690037</v>
      </c>
      <c r="U22" s="86">
        <f t="shared" si="6"/>
        <v>1.5550071297843075E-2</v>
      </c>
      <c r="V22" s="87">
        <f>分析係数表!D25</f>
        <v>4.6273062730627305E-2</v>
      </c>
      <c r="W22" s="88">
        <f t="shared" si="7"/>
        <v>0</v>
      </c>
      <c r="X22" s="76">
        <f>分析係数表!E25</f>
        <v>4.5018450184501846E-2</v>
      </c>
      <c r="Y22" s="89">
        <f t="shared" si="8"/>
        <v>0</v>
      </c>
    </row>
    <row r="23" spans="1:25" x14ac:dyDescent="0.2">
      <c r="A23" s="6" t="s">
        <v>11</v>
      </c>
      <c r="B23" s="5" t="s">
        <v>35</v>
      </c>
      <c r="C23" s="90"/>
      <c r="D23" s="76">
        <f>投入係数表!AI23</f>
        <v>4.8847205939820239E-4</v>
      </c>
      <c r="E23" s="77">
        <f t="shared" si="9"/>
        <v>4.884720593982024E-2</v>
      </c>
      <c r="F23" s="76">
        <f>分析係数表!C26</f>
        <v>0.27743634767339775</v>
      </c>
      <c r="G23" s="77">
        <f t="shared" si="0"/>
        <v>1.3551990409994028E-2</v>
      </c>
      <c r="H23" s="77">
        <v>2.4050907611326323E-2</v>
      </c>
      <c r="I23" s="77">
        <f t="shared" si="1"/>
        <v>2.4050907611326323E-2</v>
      </c>
      <c r="J23" s="76">
        <f>分析係数表!G26</f>
        <v>0.19644944793245292</v>
      </c>
      <c r="K23" s="78">
        <f t="shared" si="2"/>
        <v>4.7247875225194863E-3</v>
      </c>
      <c r="L23" s="79"/>
      <c r="M23" s="80"/>
      <c r="N23" s="81">
        <f>分析係数表!H26</f>
        <v>1.0285702285828285E-2</v>
      </c>
      <c r="O23" s="82">
        <f t="shared" si="3"/>
        <v>0.36002169615891216</v>
      </c>
      <c r="P23" s="76">
        <f>分析係数表!C26</f>
        <v>0.27743634767339775</v>
      </c>
      <c r="Q23" s="82">
        <f t="shared" si="4"/>
        <v>9.9883104465510325E-2</v>
      </c>
      <c r="R23" s="83">
        <v>0.10922841104197602</v>
      </c>
      <c r="S23" s="84">
        <f t="shared" si="5"/>
        <v>0.13327931865330234</v>
      </c>
      <c r="T23" s="85">
        <f>分析係数表!F26</f>
        <v>0.33444468499675256</v>
      </c>
      <c r="U23" s="86">
        <f t="shared" si="6"/>
        <v>4.4574559743585505E-2</v>
      </c>
      <c r="V23" s="87">
        <f>分析係数表!D26</f>
        <v>4.3992206105217577E-2</v>
      </c>
      <c r="W23" s="88">
        <f t="shared" si="7"/>
        <v>0</v>
      </c>
      <c r="X23" s="76">
        <f>分析係数表!E26</f>
        <v>4.5940679800822691E-2</v>
      </c>
      <c r="Y23" s="89">
        <f t="shared" si="8"/>
        <v>0</v>
      </c>
    </row>
    <row r="24" spans="1:25" x14ac:dyDescent="0.2">
      <c r="A24" s="6" t="s">
        <v>12</v>
      </c>
      <c r="B24" s="5" t="s">
        <v>366</v>
      </c>
      <c r="C24" s="90"/>
      <c r="D24" s="76">
        <f>投入係数表!AI24</f>
        <v>7.8155529503712388E-5</v>
      </c>
      <c r="E24" s="77">
        <f t="shared" si="9"/>
        <v>7.8155529503712382E-3</v>
      </c>
      <c r="F24" s="76">
        <f>分析係数表!C27</f>
        <v>0.68206432556613061</v>
      </c>
      <c r="G24" s="77">
        <f t="shared" si="0"/>
        <v>5.3307098520213409E-3</v>
      </c>
      <c r="H24" s="77">
        <v>9.8054194314722183E-3</v>
      </c>
      <c r="I24" s="77">
        <f t="shared" si="1"/>
        <v>9.8054194314722183E-3</v>
      </c>
      <c r="J24" s="76">
        <f>分析係数表!G27</f>
        <v>0.17097786061735692</v>
      </c>
      <c r="K24" s="78">
        <f t="shared" si="2"/>
        <v>1.6765096368489801E-3</v>
      </c>
      <c r="L24" s="79"/>
      <c r="M24" s="80"/>
      <c r="N24" s="81">
        <f>分析係数表!H27</f>
        <v>1.1068994844548976E-2</v>
      </c>
      <c r="O24" s="82">
        <f t="shared" si="3"/>
        <v>0.3874386199374491</v>
      </c>
      <c r="P24" s="76">
        <f>分析係数表!C27</f>
        <v>0.68206432556613061</v>
      </c>
      <c r="Q24" s="82">
        <f t="shared" si="4"/>
        <v>0.26425806100590865</v>
      </c>
      <c r="R24" s="83">
        <v>0.27224140739152541</v>
      </c>
      <c r="S24" s="84">
        <f t="shared" si="5"/>
        <v>0.28204682682299764</v>
      </c>
      <c r="T24" s="85">
        <f>分析係数表!F27</f>
        <v>0.32177115061144701</v>
      </c>
      <c r="U24" s="86">
        <f t="shared" si="6"/>
        <v>9.0754531993143484E-2</v>
      </c>
      <c r="V24" s="87">
        <f>分析係数表!D27</f>
        <v>3.3231804336955037E-2</v>
      </c>
      <c r="W24" s="88">
        <f t="shared" si="7"/>
        <v>0</v>
      </c>
      <c r="X24" s="76">
        <f>分析係数表!E27</f>
        <v>3.918716188571169E-2</v>
      </c>
      <c r="Y24" s="89">
        <f t="shared" si="8"/>
        <v>0</v>
      </c>
    </row>
    <row r="25" spans="1:25" x14ac:dyDescent="0.2">
      <c r="A25" s="6" t="s">
        <v>13</v>
      </c>
      <c r="B25" s="5" t="s">
        <v>192</v>
      </c>
      <c r="C25" s="90"/>
      <c r="D25" s="76">
        <f>投入係数表!AI25</f>
        <v>5.8616647127784291E-5</v>
      </c>
      <c r="E25" s="77">
        <f t="shared" si="9"/>
        <v>5.8616647127784291E-3</v>
      </c>
      <c r="F25" s="76">
        <f>分析係数表!C28</f>
        <v>0.14118101348541556</v>
      </c>
      <c r="G25" s="77">
        <f t="shared" si="0"/>
        <v>8.2755576486175596E-4</v>
      </c>
      <c r="H25" s="77">
        <v>2.098093209641742E-2</v>
      </c>
      <c r="I25" s="77">
        <f t="shared" si="1"/>
        <v>2.098093209641742E-2</v>
      </c>
      <c r="J25" s="76">
        <f>分析係数表!G28</f>
        <v>0.12484707609493516</v>
      </c>
      <c r="K25" s="78">
        <f t="shared" si="2"/>
        <v>2.6194080259840931E-3</v>
      </c>
      <c r="L25" s="79"/>
      <c r="M25" s="80"/>
      <c r="N25" s="81">
        <f>分析係数表!H28</f>
        <v>2.043280588834406E-2</v>
      </c>
      <c r="O25" s="82">
        <f t="shared" si="3"/>
        <v>0.71519214038918222</v>
      </c>
      <c r="P25" s="76">
        <f>分析係数表!C28</f>
        <v>0.14118101348541556</v>
      </c>
      <c r="Q25" s="82">
        <f t="shared" si="4"/>
        <v>0.10097155121694835</v>
      </c>
      <c r="R25" s="83">
        <v>0.11599263013363764</v>
      </c>
      <c r="S25" s="84">
        <f t="shared" si="5"/>
        <v>0.13697356223005505</v>
      </c>
      <c r="T25" s="85">
        <f>分析係数表!F28</f>
        <v>0.21311475409836064</v>
      </c>
      <c r="U25" s="86">
        <f t="shared" si="6"/>
        <v>2.9191087032634681E-2</v>
      </c>
      <c r="V25" s="87">
        <f>分析係数表!D28</f>
        <v>1.6974553462197211E-2</v>
      </c>
      <c r="W25" s="88">
        <f t="shared" si="7"/>
        <v>0</v>
      </c>
      <c r="X25" s="76">
        <f>分析係数表!E28</f>
        <v>1.0337655982383166E-2</v>
      </c>
      <c r="Y25" s="89">
        <f t="shared" si="8"/>
        <v>0</v>
      </c>
    </row>
    <row r="26" spans="1:25" x14ac:dyDescent="0.2">
      <c r="A26" s="6" t="s">
        <v>14</v>
      </c>
      <c r="B26" s="5" t="s">
        <v>50</v>
      </c>
      <c r="C26" s="90"/>
      <c r="D26" s="76">
        <f>投入係数表!AI26</f>
        <v>1.7350527549824149E-2</v>
      </c>
      <c r="E26" s="77">
        <f t="shared" si="9"/>
        <v>1.7350527549824148</v>
      </c>
      <c r="F26" s="76">
        <f>分析係数表!C29</f>
        <v>0.16227976317854342</v>
      </c>
      <c r="G26" s="77">
        <f t="shared" si="0"/>
        <v>0.28156395018082558</v>
      </c>
      <c r="H26" s="77">
        <v>0.29549976208491591</v>
      </c>
      <c r="I26" s="77">
        <f t="shared" si="1"/>
        <v>0.29549976208491591</v>
      </c>
      <c r="J26" s="76">
        <f>分析係数表!G29</f>
        <v>0.26081698468153725</v>
      </c>
      <c r="K26" s="78">
        <f t="shared" si="2"/>
        <v>7.7071356921099413E-2</v>
      </c>
      <c r="L26" s="79"/>
      <c r="M26" s="80"/>
      <c r="N26" s="81">
        <f>分析係数表!H29</f>
        <v>1.0220602904272409E-2</v>
      </c>
      <c r="O26" s="82">
        <f t="shared" si="3"/>
        <v>0.35774307782879239</v>
      </c>
      <c r="P26" s="76">
        <f>分析係数表!C29</f>
        <v>0.16227976317854342</v>
      </c>
      <c r="Q26" s="82">
        <f t="shared" si="4"/>
        <v>5.8054461948819656E-2</v>
      </c>
      <c r="R26" s="83">
        <v>7.6597292217161383E-2</v>
      </c>
      <c r="S26" s="84">
        <f t="shared" si="5"/>
        <v>0.37209705430207729</v>
      </c>
      <c r="T26" s="85">
        <f>分析係数表!F29</f>
        <v>0.4334856221445848</v>
      </c>
      <c r="U26" s="86">
        <f t="shared" si="6"/>
        <v>0.16129872308230334</v>
      </c>
      <c r="V26" s="87">
        <f>分析係数表!D29</f>
        <v>8.0085998387530236E-2</v>
      </c>
      <c r="W26" s="88">
        <f t="shared" si="7"/>
        <v>0</v>
      </c>
      <c r="X26" s="76">
        <f>分析係数表!E29</f>
        <v>5.9123891427035745E-2</v>
      </c>
      <c r="Y26" s="89">
        <f t="shared" si="8"/>
        <v>0</v>
      </c>
    </row>
    <row r="27" spans="1:25" x14ac:dyDescent="0.2">
      <c r="A27" s="6" t="s">
        <v>15</v>
      </c>
      <c r="B27" s="5" t="s">
        <v>36</v>
      </c>
      <c r="C27" s="90"/>
      <c r="D27" s="76">
        <f>投入係数表!AI27</f>
        <v>5.8616647127784291E-3</v>
      </c>
      <c r="E27" s="77">
        <f t="shared" si="9"/>
        <v>0.58616647127784294</v>
      </c>
      <c r="F27" s="76">
        <f>分析係数表!C30</f>
        <v>1</v>
      </c>
      <c r="G27" s="77">
        <f t="shared" si="0"/>
        <v>0.58616647127784294</v>
      </c>
      <c r="H27" s="77">
        <v>0.62424861880111737</v>
      </c>
      <c r="I27" s="77">
        <f t="shared" si="1"/>
        <v>0.62424861880111737</v>
      </c>
      <c r="J27" s="76">
        <f>分析係数表!G30</f>
        <v>0.34448439248553536</v>
      </c>
      <c r="K27" s="78">
        <f t="shared" si="2"/>
        <v>0.21504390620763747</v>
      </c>
      <c r="L27" s="79"/>
      <c r="M27" s="80"/>
      <c r="N27" s="81">
        <f>分析係数表!H30</f>
        <v>0</v>
      </c>
      <c r="O27" s="82">
        <f t="shared" si="3"/>
        <v>0</v>
      </c>
      <c r="P27" s="76">
        <f>分析係数表!C30</f>
        <v>1</v>
      </c>
      <c r="Q27" s="82">
        <f t="shared" si="4"/>
        <v>0</v>
      </c>
      <c r="R27" s="83">
        <v>9.3916543198829597E-2</v>
      </c>
      <c r="S27" s="84">
        <f t="shared" si="5"/>
        <v>0.71816516199994695</v>
      </c>
      <c r="T27" s="85">
        <f>分析係数表!F30</f>
        <v>0.44001047643991525</v>
      </c>
      <c r="U27" s="86">
        <f t="shared" si="6"/>
        <v>0.31600019509414556</v>
      </c>
      <c r="V27" s="87">
        <f>分析係数表!D30</f>
        <v>0.12314578918545679</v>
      </c>
      <c r="W27" s="88">
        <f t="shared" si="7"/>
        <v>0</v>
      </c>
      <c r="X27" s="76">
        <f>分析係数表!E30</f>
        <v>8.4787733041262886E-2</v>
      </c>
      <c r="Y27" s="89">
        <f t="shared" si="8"/>
        <v>0</v>
      </c>
    </row>
    <row r="28" spans="1:25" x14ac:dyDescent="0.2">
      <c r="A28" s="6" t="s">
        <v>16</v>
      </c>
      <c r="B28" s="5" t="s">
        <v>193</v>
      </c>
      <c r="C28" s="90"/>
      <c r="D28" s="76">
        <f>投入係数表!AI28</f>
        <v>2.0887065259867135E-2</v>
      </c>
      <c r="E28" s="77">
        <f t="shared" si="9"/>
        <v>2.0887065259867135</v>
      </c>
      <c r="F28" s="76">
        <f>分析係数表!C31</f>
        <v>6.2020555045463999E-2</v>
      </c>
      <c r="G28" s="77">
        <f t="shared" si="0"/>
        <v>0.12954273806877883</v>
      </c>
      <c r="H28" s="77">
        <v>0.13874185979018114</v>
      </c>
      <c r="I28" s="77">
        <f t="shared" si="1"/>
        <v>0.13874185979018114</v>
      </c>
      <c r="J28" s="76">
        <f>分析係数表!G31</f>
        <v>7.0817490494296573E-2</v>
      </c>
      <c r="K28" s="78">
        <f t="shared" si="2"/>
        <v>9.8253503368521799E-3</v>
      </c>
      <c r="L28" s="79"/>
      <c r="M28" s="80"/>
      <c r="N28" s="81">
        <f>分析係数表!H31</f>
        <v>2.2278688352460652E-2</v>
      </c>
      <c r="O28" s="82">
        <f t="shared" si="3"/>
        <v>0.77980199562064079</v>
      </c>
      <c r="P28" s="76">
        <f>分析係数表!C31</f>
        <v>6.2020555045463999E-2</v>
      </c>
      <c r="Q28" s="82">
        <f t="shared" si="4"/>
        <v>4.8363752593952626E-2</v>
      </c>
      <c r="R28" s="83">
        <v>6.5033230809687231E-2</v>
      </c>
      <c r="S28" s="84">
        <f t="shared" si="5"/>
        <v>0.20377509059986837</v>
      </c>
      <c r="T28" s="85">
        <f>分析係数表!F31</f>
        <v>0.3450570342205323</v>
      </c>
      <c r="U28" s="86">
        <f t="shared" si="6"/>
        <v>7.0314028410410845E-2</v>
      </c>
      <c r="V28" s="87">
        <f>分析係数表!D31</f>
        <v>0</v>
      </c>
      <c r="W28" s="88">
        <f t="shared" si="7"/>
        <v>0</v>
      </c>
      <c r="X28" s="76">
        <f>分析係数表!E31</f>
        <v>0</v>
      </c>
      <c r="Y28" s="89">
        <f t="shared" si="8"/>
        <v>0</v>
      </c>
    </row>
    <row r="29" spans="1:25" x14ac:dyDescent="0.2">
      <c r="A29" s="6" t="s">
        <v>17</v>
      </c>
      <c r="B29" s="5" t="s">
        <v>273</v>
      </c>
      <c r="C29" s="90"/>
      <c r="D29" s="76">
        <f>投入係数表!AI29</f>
        <v>9.4568190699491992E-3</v>
      </c>
      <c r="E29" s="77">
        <f t="shared" si="9"/>
        <v>0.94568190699491994</v>
      </c>
      <c r="F29" s="76">
        <f>分析係数表!C32</f>
        <v>0.51031613976705492</v>
      </c>
      <c r="G29" s="77">
        <f t="shared" si="0"/>
        <v>0.48259674022519461</v>
      </c>
      <c r="H29" s="77">
        <v>0.5136631735230166</v>
      </c>
      <c r="I29" s="77">
        <f t="shared" si="1"/>
        <v>0.5136631735230166</v>
      </c>
      <c r="J29" s="76">
        <f>分析係数表!G32</f>
        <v>0.13989637305699482</v>
      </c>
      <c r="K29" s="78">
        <f t="shared" si="2"/>
        <v>7.1859614948815792E-2</v>
      </c>
      <c r="L29" s="79"/>
      <c r="M29" s="80"/>
      <c r="N29" s="81">
        <f>分析係数表!H32</f>
        <v>6.3083400707693279E-3</v>
      </c>
      <c r="O29" s="82">
        <f t="shared" si="3"/>
        <v>0.22080546657030869</v>
      </c>
      <c r="P29" s="76">
        <f>分析係数表!C32</f>
        <v>0.51031613976705492</v>
      </c>
      <c r="Q29" s="82">
        <f t="shared" si="4"/>
        <v>0.11268059333962342</v>
      </c>
      <c r="R29" s="83">
        <v>0.14670576272485306</v>
      </c>
      <c r="S29" s="84">
        <f t="shared" si="5"/>
        <v>0.66036893624786963</v>
      </c>
      <c r="T29" s="85">
        <f>分析係数表!F32</f>
        <v>0.48186528497409326</v>
      </c>
      <c r="U29" s="86">
        <f t="shared" si="6"/>
        <v>0.31820886565311851</v>
      </c>
      <c r="V29" s="87">
        <f>分析係数表!D32</f>
        <v>1.4248704663212436E-2</v>
      </c>
      <c r="W29" s="88">
        <f t="shared" si="7"/>
        <v>0</v>
      </c>
      <c r="X29" s="76">
        <f>分析係数表!E32</f>
        <v>2.1373056994818652E-2</v>
      </c>
      <c r="Y29" s="89">
        <f t="shared" si="8"/>
        <v>0</v>
      </c>
    </row>
    <row r="30" spans="1:25" x14ac:dyDescent="0.2">
      <c r="A30" s="6" t="s">
        <v>18</v>
      </c>
      <c r="B30" s="5" t="s">
        <v>274</v>
      </c>
      <c r="C30" s="90"/>
      <c r="D30" s="76">
        <f>投入係数表!AI30</f>
        <v>5.1387260648690898E-3</v>
      </c>
      <c r="E30" s="77">
        <f t="shared" si="9"/>
        <v>0.51387260648690902</v>
      </c>
      <c r="F30" s="76">
        <f>分析係数表!C33</f>
        <v>0.64380825565912114</v>
      </c>
      <c r="G30" s="77">
        <f t="shared" si="0"/>
        <v>0.3308354264133429</v>
      </c>
      <c r="H30" s="77">
        <v>0.34346831843198811</v>
      </c>
      <c r="I30" s="77">
        <f t="shared" si="1"/>
        <v>0.34346831843198811</v>
      </c>
      <c r="J30" s="76">
        <f>分析係数表!G33</f>
        <v>0.50735483870967746</v>
      </c>
      <c r="K30" s="78">
        <f t="shared" si="2"/>
        <v>0.17426031329994546</v>
      </c>
      <c r="L30" s="79"/>
      <c r="M30" s="80"/>
      <c r="N30" s="81">
        <f>分析係数表!H33</f>
        <v>9.5549092283623302E-4</v>
      </c>
      <c r="O30" s="82">
        <f t="shared" si="3"/>
        <v>3.3444236780789095E-2</v>
      </c>
      <c r="P30" s="76">
        <f>分析係数表!C33</f>
        <v>0.64380825565912114</v>
      </c>
      <c r="Q30" s="82">
        <f t="shared" si="4"/>
        <v>2.153167574369045E-2</v>
      </c>
      <c r="R30" s="83">
        <v>6.588384835723729E-2</v>
      </c>
      <c r="S30" s="84">
        <f t="shared" si="5"/>
        <v>0.40935216678922537</v>
      </c>
      <c r="T30" s="85">
        <f>分析係数表!F33</f>
        <v>0.64387096774193553</v>
      </c>
      <c r="U30" s="86">
        <f t="shared" si="6"/>
        <v>0.26356997577783675</v>
      </c>
      <c r="V30" s="87">
        <f>分析係数表!D33</f>
        <v>5.1354838709677421E-2</v>
      </c>
      <c r="W30" s="88">
        <f t="shared" si="7"/>
        <v>0</v>
      </c>
      <c r="X30" s="76">
        <f>分析係数表!E33</f>
        <v>4.9548387096774192E-2</v>
      </c>
      <c r="Y30" s="89">
        <f t="shared" si="8"/>
        <v>0</v>
      </c>
    </row>
    <row r="31" spans="1:25" x14ac:dyDescent="0.2">
      <c r="A31" s="6" t="s">
        <v>19</v>
      </c>
      <c r="B31" s="5" t="s">
        <v>275</v>
      </c>
      <c r="C31" s="90"/>
      <c r="D31" s="76">
        <f>投入係数表!AI31</f>
        <v>1.9226260257913248E-2</v>
      </c>
      <c r="E31" s="77">
        <f t="shared" si="9"/>
        <v>1.9226260257913248</v>
      </c>
      <c r="F31" s="76">
        <f>分析係数表!C34</f>
        <v>0.4497281074016104</v>
      </c>
      <c r="G31" s="77">
        <f t="shared" si="0"/>
        <v>0.86465896382021223</v>
      </c>
      <c r="H31" s="77">
        <v>1.0179584999908169</v>
      </c>
      <c r="I31" s="77">
        <f t="shared" si="1"/>
        <v>1.0179584999908169</v>
      </c>
      <c r="J31" s="76">
        <f>分析係数表!G34</f>
        <v>0.42484737951445389</v>
      </c>
      <c r="K31" s="78">
        <f t="shared" si="2"/>
        <v>0.43247700117556281</v>
      </c>
      <c r="L31" s="79"/>
      <c r="M31" s="80"/>
      <c r="N31" s="81">
        <f>分析係数表!H34</f>
        <v>0.15783450057224457</v>
      </c>
      <c r="O31" s="82">
        <f t="shared" si="3"/>
        <v>5.5245468932837563</v>
      </c>
      <c r="P31" s="76">
        <f>分析係数表!C34</f>
        <v>0.4497281074016104</v>
      </c>
      <c r="Q31" s="82">
        <f t="shared" si="4"/>
        <v>2.4845440185679504</v>
      </c>
      <c r="R31" s="83">
        <v>2.7163992896950009</v>
      </c>
      <c r="S31" s="84">
        <f t="shared" si="5"/>
        <v>3.7343577896858178</v>
      </c>
      <c r="T31" s="85">
        <f>分析係数表!F34</f>
        <v>0.69859228761453362</v>
      </c>
      <c r="U31" s="86">
        <f t="shared" si="6"/>
        <v>2.6087935510677687</v>
      </c>
      <c r="V31" s="87">
        <f>分析係数表!D34</f>
        <v>0.16058186901394608</v>
      </c>
      <c r="W31" s="88">
        <f t="shared" si="7"/>
        <v>1</v>
      </c>
      <c r="X31" s="76">
        <f>分析係数表!E34</f>
        <v>0.11554380945100309</v>
      </c>
      <c r="Y31" s="89">
        <f t="shared" si="8"/>
        <v>0</v>
      </c>
    </row>
    <row r="32" spans="1:25" x14ac:dyDescent="0.2">
      <c r="A32" s="6" t="s">
        <v>20</v>
      </c>
      <c r="B32" s="5" t="s">
        <v>37</v>
      </c>
      <c r="C32" s="90"/>
      <c r="D32" s="76">
        <f>投入係数表!AI32</f>
        <v>7.8546307151230958E-3</v>
      </c>
      <c r="E32" s="77">
        <f t="shared" si="9"/>
        <v>0.78546307151230954</v>
      </c>
      <c r="F32" s="76">
        <f>分析係数表!C35</f>
        <v>0.49909685188370889</v>
      </c>
      <c r="G32" s="77">
        <f t="shared" si="0"/>
        <v>0.39202214626270221</v>
      </c>
      <c r="H32" s="77">
        <v>0.47712652850090548</v>
      </c>
      <c r="I32" s="77">
        <f t="shared" si="1"/>
        <v>0.47712652850090548</v>
      </c>
      <c r="J32" s="76">
        <f>分析係数表!G35</f>
        <v>0.31379756038452217</v>
      </c>
      <c r="K32" s="78">
        <f t="shared" si="2"/>
        <v>0.14972114063832032</v>
      </c>
      <c r="L32" s="79"/>
      <c r="M32" s="80"/>
      <c r="N32" s="81">
        <f>分析係数表!H35</f>
        <v>5.9221537395394742E-2</v>
      </c>
      <c r="O32" s="82">
        <f t="shared" si="3"/>
        <v>2.0728811460550185</v>
      </c>
      <c r="P32" s="76">
        <f>分析係数表!C35</f>
        <v>0.49909685188370889</v>
      </c>
      <c r="Q32" s="82">
        <f t="shared" si="4"/>
        <v>1.0345684543251543</v>
      </c>
      <c r="R32" s="83">
        <v>1.3634012525885038</v>
      </c>
      <c r="S32" s="84">
        <f t="shared" si="5"/>
        <v>1.8405277810894092</v>
      </c>
      <c r="T32" s="85">
        <f>分析係数表!F35</f>
        <v>0.64201470231844249</v>
      </c>
      <c r="U32" s="86">
        <f t="shared" si="6"/>
        <v>1.1816458954849405</v>
      </c>
      <c r="V32" s="87">
        <f>分析係数表!D35</f>
        <v>4.5076338961143873E-2</v>
      </c>
      <c r="W32" s="88">
        <f t="shared" si="7"/>
        <v>0</v>
      </c>
      <c r="X32" s="76">
        <f>分析係数表!E35</f>
        <v>4.0269811778011151E-2</v>
      </c>
      <c r="Y32" s="89">
        <f t="shared" si="8"/>
        <v>0</v>
      </c>
    </row>
    <row r="33" spans="1:25" x14ac:dyDescent="0.2">
      <c r="A33" s="6" t="s">
        <v>21</v>
      </c>
      <c r="B33" s="5" t="s">
        <v>38</v>
      </c>
      <c r="C33" s="90"/>
      <c r="D33" s="76">
        <f>投入係数表!AI33</f>
        <v>5.7444314185228608E-3</v>
      </c>
      <c r="E33" s="77">
        <f t="shared" si="9"/>
        <v>0.57444314185228607</v>
      </c>
      <c r="F33" s="76">
        <f>分析係数表!C36</f>
        <v>0.87819146249052793</v>
      </c>
      <c r="G33" s="77">
        <f t="shared" si="0"/>
        <v>0.50447106286091292</v>
      </c>
      <c r="H33" s="77">
        <v>0.58964409845618737</v>
      </c>
      <c r="I33" s="77">
        <f t="shared" si="1"/>
        <v>0.58964409845618737</v>
      </c>
      <c r="J33" s="76">
        <f>分析係数表!G36</f>
        <v>4.4874661895938493E-2</v>
      </c>
      <c r="K33" s="78">
        <f t="shared" si="2"/>
        <v>2.6460079557156877E-2</v>
      </c>
      <c r="L33" s="79"/>
      <c r="M33" s="80"/>
      <c r="N33" s="81">
        <f>分析係数表!H36</f>
        <v>0.18774661640714413</v>
      </c>
      <c r="O33" s="82">
        <f t="shared" si="3"/>
        <v>6.5715352640652061</v>
      </c>
      <c r="P33" s="76">
        <f>分析係数表!C36</f>
        <v>0.87819146249052793</v>
      </c>
      <c r="Q33" s="82">
        <f t="shared" si="4"/>
        <v>5.7710661643575012</v>
      </c>
      <c r="R33" s="83">
        <v>6.0490074986445288</v>
      </c>
      <c r="S33" s="84">
        <f t="shared" si="5"/>
        <v>6.6386515971007158</v>
      </c>
      <c r="T33" s="85">
        <f>分析係数表!F36</f>
        <v>0.85371541754520475</v>
      </c>
      <c r="U33" s="86">
        <f t="shared" si="6"/>
        <v>5.6675192201559783</v>
      </c>
      <c r="V33" s="87">
        <f>分析係数表!D36</f>
        <v>1.8390731156688604E-2</v>
      </c>
      <c r="W33" s="88">
        <f t="shared" si="7"/>
        <v>0</v>
      </c>
      <c r="X33" s="76">
        <f>分析係数表!E36</f>
        <v>8.3700721998594338E-3</v>
      </c>
      <c r="Y33" s="89">
        <f t="shared" si="8"/>
        <v>0</v>
      </c>
    </row>
    <row r="34" spans="1:25" x14ac:dyDescent="0.2">
      <c r="A34" s="6" t="s">
        <v>22</v>
      </c>
      <c r="B34" s="5" t="s">
        <v>378</v>
      </c>
      <c r="C34" s="90"/>
      <c r="D34" s="76">
        <f>投入係数表!AI34</f>
        <v>1.8229777256740916E-2</v>
      </c>
      <c r="E34" s="77">
        <f t="shared" si="9"/>
        <v>1.8229777256740916</v>
      </c>
      <c r="F34" s="76">
        <f>分析係数表!C37</f>
        <v>0.51844868831853386</v>
      </c>
      <c r="G34" s="77">
        <f t="shared" si="0"/>
        <v>0.94512041070963682</v>
      </c>
      <c r="H34" s="77">
        <v>1.1049378425145446</v>
      </c>
      <c r="I34" s="77">
        <f t="shared" si="1"/>
        <v>1.1049378425145446</v>
      </c>
      <c r="J34" s="76">
        <f>分析係数表!G37</f>
        <v>0.40787398349003462</v>
      </c>
      <c r="K34" s="78">
        <f t="shared" si="2"/>
        <v>0.45067539933529183</v>
      </c>
      <c r="L34" s="79"/>
      <c r="M34" s="80"/>
      <c r="N34" s="81">
        <f>分析係数表!H37</f>
        <v>4.7856445363769047E-2</v>
      </c>
      <c r="O34" s="82">
        <f t="shared" si="3"/>
        <v>1.6750784879063798</v>
      </c>
      <c r="P34" s="76">
        <f>分析係数表!C37</f>
        <v>0.51844868831853386</v>
      </c>
      <c r="Q34" s="82">
        <f t="shared" si="4"/>
        <v>0.86844224488565569</v>
      </c>
      <c r="R34" s="83">
        <v>1.0488722251268654</v>
      </c>
      <c r="S34" s="84">
        <f t="shared" si="5"/>
        <v>2.1538100676414098</v>
      </c>
      <c r="T34" s="85">
        <f>分析係数表!F37</f>
        <v>0.62993916303078723</v>
      </c>
      <c r="U34" s="86">
        <f t="shared" si="6"/>
        <v>1.3567693113373129</v>
      </c>
      <c r="V34" s="87">
        <f>分析係数表!D37</f>
        <v>9.5352219422765727E-2</v>
      </c>
      <c r="W34" s="88">
        <f t="shared" si="7"/>
        <v>0</v>
      </c>
      <c r="X34" s="76">
        <f>分析係数表!E37</f>
        <v>8.9104651877342844E-2</v>
      </c>
      <c r="Y34" s="89">
        <f t="shared" si="8"/>
        <v>0</v>
      </c>
    </row>
    <row r="35" spans="1:25" x14ac:dyDescent="0.2">
      <c r="A35" s="6" t="s">
        <v>23</v>
      </c>
      <c r="B35" s="5" t="s">
        <v>194</v>
      </c>
      <c r="C35" s="90"/>
      <c r="D35" s="76">
        <f>投入係数表!AI35</f>
        <v>2.6748729972645564E-2</v>
      </c>
      <c r="E35" s="77">
        <f t="shared" si="9"/>
        <v>2.6748729972645564</v>
      </c>
      <c r="F35" s="76">
        <f>分析係数表!C38</f>
        <v>4.0466683025854988E-2</v>
      </c>
      <c r="G35" s="77">
        <f t="shared" si="0"/>
        <v>0.10824323771472348</v>
      </c>
      <c r="H35" s="77">
        <v>0.11731359486342466</v>
      </c>
      <c r="I35" s="77">
        <f t="shared" si="1"/>
        <v>0.11731359486342466</v>
      </c>
      <c r="J35" s="76">
        <f>分析係数表!G38</f>
        <v>0.23169218038891187</v>
      </c>
      <c r="K35" s="78">
        <f t="shared" si="2"/>
        <v>2.718064258316831E-2</v>
      </c>
      <c r="L35" s="79"/>
      <c r="M35" s="80"/>
      <c r="N35" s="81">
        <f>分析係数表!H38</f>
        <v>4.3698484864393788E-2</v>
      </c>
      <c r="O35" s="82">
        <f t="shared" si="3"/>
        <v>1.5295409300471217</v>
      </c>
      <c r="P35" s="76">
        <f>分析係数表!C38</f>
        <v>4.0466683025854988E-2</v>
      </c>
      <c r="Q35" s="82">
        <f t="shared" si="4"/>
        <v>6.1895447991288308E-2</v>
      </c>
      <c r="R35" s="83">
        <v>7.6922228886698571E-2</v>
      </c>
      <c r="S35" s="84">
        <f t="shared" si="5"/>
        <v>0.19423582375012322</v>
      </c>
      <c r="T35" s="85">
        <f>分析係数表!F38</f>
        <v>0.47745138601572196</v>
      </c>
      <c r="U35" s="86">
        <f t="shared" si="6"/>
        <v>9.2738163263401813E-2</v>
      </c>
      <c r="V35" s="87">
        <f>分析係数表!D38</f>
        <v>0.35457178320231691</v>
      </c>
      <c r="W35" s="88">
        <f t="shared" si="7"/>
        <v>0</v>
      </c>
      <c r="X35" s="76">
        <f>分析係数表!E38</f>
        <v>0.38601572196938355</v>
      </c>
      <c r="Y35" s="89">
        <f t="shared" si="8"/>
        <v>0</v>
      </c>
    </row>
    <row r="36" spans="1:25" x14ac:dyDescent="0.2">
      <c r="A36" s="6" t="s">
        <v>24</v>
      </c>
      <c r="B36" s="5" t="s">
        <v>39</v>
      </c>
      <c r="C36" s="90"/>
      <c r="D36" s="76">
        <f>投入係数表!AI36</f>
        <v>0</v>
      </c>
      <c r="E36" s="77">
        <f t="shared" si="9"/>
        <v>0</v>
      </c>
      <c r="F36" s="76">
        <f>分析係数表!C39</f>
        <v>1</v>
      </c>
      <c r="G36" s="77">
        <f t="shared" si="0"/>
        <v>0</v>
      </c>
      <c r="H36" s="77">
        <v>5.5803323065047386E-2</v>
      </c>
      <c r="I36" s="77">
        <f t="shared" si="1"/>
        <v>5.5803323065047386E-2</v>
      </c>
      <c r="J36" s="76">
        <f>分析係数表!G39</f>
        <v>0.35155763393872286</v>
      </c>
      <c r="K36" s="78">
        <f t="shared" si="2"/>
        <v>1.961808422266622E-2</v>
      </c>
      <c r="L36" s="79"/>
      <c r="M36" s="80"/>
      <c r="N36" s="81">
        <f>分析係数表!H39</f>
        <v>3.8093638110437951E-3</v>
      </c>
      <c r="O36" s="82">
        <f t="shared" si="3"/>
        <v>0.1333359242205526</v>
      </c>
      <c r="P36" s="76">
        <f>分析係数表!C39</f>
        <v>1</v>
      </c>
      <c r="Q36" s="82">
        <f t="shared" si="4"/>
        <v>0.1333359242205526</v>
      </c>
      <c r="R36" s="83">
        <v>0.16627479788372743</v>
      </c>
      <c r="S36" s="84">
        <f t="shared" si="5"/>
        <v>0.22207812094877483</v>
      </c>
      <c r="T36" s="85">
        <f>分析係数表!F39</f>
        <v>0.70231445322154884</v>
      </c>
      <c r="U36" s="86">
        <f t="shared" si="6"/>
        <v>0.15596867408660778</v>
      </c>
      <c r="V36" s="87">
        <f>分析係数表!D39</f>
        <v>4.9996539689758472E-2</v>
      </c>
      <c r="W36" s="88">
        <f t="shared" si="7"/>
        <v>0</v>
      </c>
      <c r="X36" s="76">
        <f>分析係数表!E39</f>
        <v>6.3343450621372852E-2</v>
      </c>
      <c r="Y36" s="89">
        <f t="shared" si="8"/>
        <v>0</v>
      </c>
    </row>
    <row r="37" spans="1:25" x14ac:dyDescent="0.2">
      <c r="A37" s="6" t="s">
        <v>25</v>
      </c>
      <c r="B37" s="5" t="s">
        <v>40</v>
      </c>
      <c r="C37" s="75">
        <f>最終需要_まとめ!C38</f>
        <v>100</v>
      </c>
      <c r="D37" s="76">
        <f>投入係数表!AI37</f>
        <v>0</v>
      </c>
      <c r="E37" s="77">
        <f t="shared" si="9"/>
        <v>0</v>
      </c>
      <c r="F37" s="76">
        <f>分析係数表!C40</f>
        <v>0.93645125291670894</v>
      </c>
      <c r="G37" s="77">
        <f t="shared" si="0"/>
        <v>0</v>
      </c>
      <c r="H37" s="77">
        <v>1.4583975220582423E-3</v>
      </c>
      <c r="I37" s="77">
        <f t="shared" si="1"/>
        <v>100.00145839752206</v>
      </c>
      <c r="J37" s="76">
        <f>分析係数表!G40</f>
        <v>0.5322000781555295</v>
      </c>
      <c r="K37" s="78">
        <f t="shared" si="2"/>
        <v>53.220783974828173</v>
      </c>
      <c r="L37" s="79"/>
      <c r="M37" s="80"/>
      <c r="N37" s="81">
        <f>分析係数表!H40</f>
        <v>3.4185575237035248E-2</v>
      </c>
      <c r="O37" s="82">
        <f t="shared" si="3"/>
        <v>1.1965686385812435</v>
      </c>
      <c r="P37" s="76">
        <f>分析係数表!C40</f>
        <v>0.93645125291670894</v>
      </c>
      <c r="Q37" s="82">
        <f t="shared" si="4"/>
        <v>1.1205282008002462</v>
      </c>
      <c r="R37" s="83">
        <v>1.1224319822065993</v>
      </c>
      <c r="S37" s="84">
        <f t="shared" si="5"/>
        <v>101.12389037972866</v>
      </c>
      <c r="T37" s="85">
        <f>分析係数表!F40</f>
        <v>0.72698319656115673</v>
      </c>
      <c r="U37" s="86">
        <f t="shared" si="6"/>
        <v>73.515369076955153</v>
      </c>
      <c r="V37" s="87">
        <f>分析係数表!D40</f>
        <v>7.3466197733489641E-2</v>
      </c>
      <c r="W37" s="88">
        <f t="shared" si="7"/>
        <v>7</v>
      </c>
      <c r="X37" s="76">
        <f>分析係数表!E40</f>
        <v>4.7205939820242279E-2</v>
      </c>
      <c r="Y37" s="89">
        <f t="shared" si="8"/>
        <v>5</v>
      </c>
    </row>
    <row r="38" spans="1:25" x14ac:dyDescent="0.2">
      <c r="A38" s="6" t="s">
        <v>26</v>
      </c>
      <c r="B38" s="5" t="s">
        <v>277</v>
      </c>
      <c r="C38" s="90"/>
      <c r="D38" s="76">
        <f>投入係数表!AI38</f>
        <v>3.9077764751856194E-5</v>
      </c>
      <c r="E38" s="77">
        <f t="shared" si="9"/>
        <v>3.9077764751856191E-3</v>
      </c>
      <c r="F38" s="76">
        <f>分析係数表!C41</f>
        <v>0.75829086289227354</v>
      </c>
      <c r="G38" s="77">
        <f t="shared" si="0"/>
        <v>2.9632311953586301E-3</v>
      </c>
      <c r="H38" s="77">
        <v>5.5060411195596683E-3</v>
      </c>
      <c r="I38" s="77">
        <f t="shared" si="1"/>
        <v>5.5060411195596683E-3</v>
      </c>
      <c r="J38" s="76">
        <f>分析係数表!G41</f>
        <v>0.44682169065091015</v>
      </c>
      <c r="K38" s="78">
        <f t="shared" si="2"/>
        <v>2.460218601835081E-3</v>
      </c>
      <c r="L38" s="79"/>
      <c r="M38" s="80"/>
      <c r="N38" s="81">
        <f>分析係数表!H41</f>
        <v>5.4536481903421918E-2</v>
      </c>
      <c r="O38" s="82">
        <f t="shared" si="3"/>
        <v>1.908894130103501</v>
      </c>
      <c r="P38" s="76">
        <f>分析係数表!C41</f>
        <v>0.75829086289227354</v>
      </c>
      <c r="Q38" s="82">
        <f t="shared" si="4"/>
        <v>1.4474969770861796</v>
      </c>
      <c r="R38" s="83">
        <v>1.4727646195490076</v>
      </c>
      <c r="S38" s="84">
        <f t="shared" si="5"/>
        <v>1.4782706606685674</v>
      </c>
      <c r="T38" s="85">
        <f>分析係数表!F41</f>
        <v>0.55047809650878365</v>
      </c>
      <c r="U38" s="86">
        <f t="shared" si="6"/>
        <v>0.81375561940961505</v>
      </c>
      <c r="V38" s="87">
        <f>分析係数表!D41</f>
        <v>0.14793989643889577</v>
      </c>
      <c r="W38" s="88">
        <f t="shared" si="7"/>
        <v>0</v>
      </c>
      <c r="X38" s="76">
        <f>分析係数表!E41</f>
        <v>0.13594777470694749</v>
      </c>
      <c r="Y38" s="89">
        <f t="shared" si="8"/>
        <v>0</v>
      </c>
    </row>
    <row r="39" spans="1:25" x14ac:dyDescent="0.2">
      <c r="A39" s="6" t="s">
        <v>51</v>
      </c>
      <c r="B39" s="5" t="s">
        <v>368</v>
      </c>
      <c r="C39" s="90"/>
      <c r="D39" s="76">
        <f>投入係数表!AI39</f>
        <v>1.8366549433372411E-3</v>
      </c>
      <c r="E39" s="77">
        <f t="shared" si="9"/>
        <v>0.18366549433372412</v>
      </c>
      <c r="F39" s="76">
        <f>分析係数表!C42</f>
        <v>0.17334729285073291</v>
      </c>
      <c r="G39" s="77">
        <f>E39*F39</f>
        <v>3.1837916232842704E-2</v>
      </c>
      <c r="H39" s="77">
        <v>3.4557771405422606E-2</v>
      </c>
      <c r="I39" s="77">
        <f>C39+H39</f>
        <v>3.4557771405422606E-2</v>
      </c>
      <c r="J39" s="76">
        <f>分析係数表!G42</f>
        <v>0.48544520547945208</v>
      </c>
      <c r="K39" s="78">
        <f>I39*J39</f>
        <v>1.6775904440817311E-2</v>
      </c>
      <c r="L39" s="79"/>
      <c r="M39" s="80"/>
      <c r="N39" s="81">
        <f>分析係数表!H42</f>
        <v>1.188798706412289E-2</v>
      </c>
      <c r="O39" s="82">
        <f t="shared" si="3"/>
        <v>0.41610510860669686</v>
      </c>
      <c r="P39" s="76">
        <f>分析係数表!C42</f>
        <v>0.17334729285073291</v>
      </c>
      <c r="Q39" s="82">
        <f>O39*P39</f>
        <v>7.2130694118331104E-2</v>
      </c>
      <c r="R39" s="83">
        <v>7.5798741268466044E-2</v>
      </c>
      <c r="S39" s="84">
        <f>I39+R39</f>
        <v>0.11035651267388866</v>
      </c>
      <c r="T39" s="85">
        <f>分析係数表!F42</f>
        <v>0.55565068493150682</v>
      </c>
      <c r="U39" s="86">
        <f>S39*T39</f>
        <v>6.1319671853898743E-2</v>
      </c>
      <c r="V39" s="87">
        <f>分析係数表!D42</f>
        <v>0.45205479452054792</v>
      </c>
      <c r="W39" s="88">
        <f>ROUND(S39*V39,0)</f>
        <v>0</v>
      </c>
      <c r="X39" s="76">
        <f>分析係数表!E42</f>
        <v>0.3886986301369863</v>
      </c>
      <c r="Y39" s="89">
        <f>ROUND(S39*X39,0)</f>
        <v>0</v>
      </c>
    </row>
    <row r="40" spans="1:25" x14ac:dyDescent="0.2">
      <c r="A40" s="6" t="s">
        <v>195</v>
      </c>
      <c r="B40" s="5" t="s">
        <v>41</v>
      </c>
      <c r="C40" s="90"/>
      <c r="D40" s="76">
        <f>投入係数表!AI40</f>
        <v>6.7311449785072294E-2</v>
      </c>
      <c r="E40" s="77">
        <f t="shared" si="9"/>
        <v>6.7311449785072295</v>
      </c>
      <c r="F40" s="76">
        <f>分析係数表!C43</f>
        <v>0.30653454239506406</v>
      </c>
      <c r="G40" s="77">
        <f>E40*F40</f>
        <v>2.0633284457815471</v>
      </c>
      <c r="H40" s="77">
        <v>2.3029368154079815</v>
      </c>
      <c r="I40" s="77">
        <f>C40+H40</f>
        <v>2.3029368154079815</v>
      </c>
      <c r="J40" s="76">
        <f>分析係数表!G43</f>
        <v>0.32328917028178372</v>
      </c>
      <c r="K40" s="78">
        <f>I40*J40</f>
        <v>0.74451453226461961</v>
      </c>
      <c r="L40" s="79"/>
      <c r="M40" s="80"/>
      <c r="N40" s="81">
        <f>分析係数表!H43</f>
        <v>3.3255284074801286E-2</v>
      </c>
      <c r="O40" s="82">
        <f t="shared" si="3"/>
        <v>1.1640064476056617</v>
      </c>
      <c r="P40" s="76">
        <f>分析係数表!C43</f>
        <v>0.30653454239506406</v>
      </c>
      <c r="Q40" s="82">
        <f>O40*P40</f>
        <v>0.35680818376170564</v>
      </c>
      <c r="R40" s="83">
        <v>0.67391717584025201</v>
      </c>
      <c r="S40" s="84">
        <f>I40+R40</f>
        <v>2.9768539912482335</v>
      </c>
      <c r="T40" s="85">
        <f>分析係数表!F43</f>
        <v>0.5899871028256537</v>
      </c>
      <c r="U40" s="86">
        <f>S40*T40</f>
        <v>1.756305461831529</v>
      </c>
      <c r="V40" s="87">
        <f>分析係数表!D43</f>
        <v>0.19341853284871224</v>
      </c>
      <c r="W40" s="88">
        <f>ROUND(S40*V40,0)</f>
        <v>1</v>
      </c>
      <c r="X40" s="76">
        <f>分析係数表!E43</f>
        <v>0.14812209325047876</v>
      </c>
      <c r="Y40" s="89">
        <f>ROUND(S40*X40,0)</f>
        <v>0</v>
      </c>
    </row>
    <row r="41" spans="1:25" x14ac:dyDescent="0.2">
      <c r="A41" s="6" t="s">
        <v>341</v>
      </c>
      <c r="B41" s="5" t="s">
        <v>42</v>
      </c>
      <c r="C41" s="90"/>
      <c r="D41" s="76">
        <f>投入係数表!AI41</f>
        <v>3.1652989449003515E-3</v>
      </c>
      <c r="E41" s="77">
        <f t="shared" si="9"/>
        <v>0.31652989449003516</v>
      </c>
      <c r="F41" s="76">
        <f>分析係数表!C44</f>
        <v>0.56999532308435041</v>
      </c>
      <c r="G41" s="77">
        <f>E41*F41</f>
        <v>0.18042055947570293</v>
      </c>
      <c r="H41" s="77">
        <v>0.18599274069606944</v>
      </c>
      <c r="I41" s="77">
        <f>C41+H41</f>
        <v>0.18599274069606944</v>
      </c>
      <c r="J41" s="76">
        <f>分析係数表!G44</f>
        <v>0.26801390783179974</v>
      </c>
      <c r="K41" s="78">
        <f>I41*J41</f>
        <v>4.9848641262300181E-2</v>
      </c>
      <c r="L41" s="79"/>
      <c r="M41" s="80"/>
      <c r="N41" s="81">
        <f>分析係数表!H44</f>
        <v>0.11320362456556662</v>
      </c>
      <c r="O41" s="82">
        <f t="shared" si="3"/>
        <v>3.9623702684439515</v>
      </c>
      <c r="P41" s="76">
        <f>分析係数表!C44</f>
        <v>0.56999532308435041</v>
      </c>
      <c r="Q41" s="82">
        <f>O41*P41</f>
        <v>2.2585325213415346</v>
      </c>
      <c r="R41" s="83">
        <v>2.2959832487280476</v>
      </c>
      <c r="S41" s="84">
        <f>I41+R41</f>
        <v>2.4819759894241171</v>
      </c>
      <c r="T41" s="85">
        <f>分析係数表!F44</f>
        <v>0.48400791440152141</v>
      </c>
      <c r="U41" s="86">
        <f>S41*T41</f>
        <v>1.2012960222358195</v>
      </c>
      <c r="V41" s="87">
        <f>分析係数表!D44</f>
        <v>0.18890831204256872</v>
      </c>
      <c r="W41" s="88">
        <f>ROUND(S41*V41,0)</f>
        <v>0</v>
      </c>
      <c r="X41" s="76">
        <f>分析係数表!E44</f>
        <v>0.13982749678237316</v>
      </c>
      <c r="Y41" s="89">
        <f>ROUND(S41*X41,0)</f>
        <v>0</v>
      </c>
    </row>
    <row r="42" spans="1:25" x14ac:dyDescent="0.2">
      <c r="A42" s="6" t="s">
        <v>342</v>
      </c>
      <c r="B42" s="5" t="s">
        <v>279</v>
      </c>
      <c r="C42" s="90"/>
      <c r="D42" s="76">
        <f>投入係数表!AI42</f>
        <v>5.6662758890191484E-3</v>
      </c>
      <c r="E42" s="77">
        <f t="shared" si="9"/>
        <v>0.56662758890191478</v>
      </c>
      <c r="F42" s="76">
        <f>分析係数表!C45</f>
        <v>1</v>
      </c>
      <c r="G42" s="77">
        <f>E42*F42</f>
        <v>0.56662758890191478</v>
      </c>
      <c r="H42" s="77">
        <v>0.58689333758027795</v>
      </c>
      <c r="I42" s="77">
        <f>C42+H42</f>
        <v>0.58689333758027795</v>
      </c>
      <c r="J42" s="76">
        <f>分析係数表!G45</f>
        <v>0</v>
      </c>
      <c r="K42" s="78">
        <f>I42*J42</f>
        <v>0</v>
      </c>
      <c r="L42" s="79"/>
      <c r="M42" s="80"/>
      <c r="N42" s="81">
        <f>分析係数表!H45</f>
        <v>0</v>
      </c>
      <c r="O42" s="82">
        <f t="shared" si="3"/>
        <v>0</v>
      </c>
      <c r="P42" s="76">
        <f>分析係数表!C45</f>
        <v>1</v>
      </c>
      <c r="Q42" s="82">
        <f>O42*P42</f>
        <v>0</v>
      </c>
      <c r="R42" s="83">
        <v>4.3843394092194378E-2</v>
      </c>
      <c r="S42" s="84">
        <f>I42+R42</f>
        <v>0.63073673167247235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1.4341539663931223E-2</v>
      </c>
      <c r="E43" s="77">
        <f t="shared" si="9"/>
        <v>1.4341539663931222</v>
      </c>
      <c r="F43" s="76">
        <f>分析係数表!C46</f>
        <v>0.19592142404516388</v>
      </c>
      <c r="G43" s="77">
        <f>E43*F43</f>
        <v>0.28098148739576062</v>
      </c>
      <c r="H43" s="77">
        <v>0.29447914601973146</v>
      </c>
      <c r="I43" s="77">
        <f>C43+H43</f>
        <v>0.29447914601973146</v>
      </c>
      <c r="J43" s="76">
        <f>分析係数表!G46</f>
        <v>9.3869169844529188E-3</v>
      </c>
      <c r="K43" s="78">
        <f>I43*J43</f>
        <v>2.7642512973398083E-3</v>
      </c>
      <c r="L43" s="79"/>
      <c r="M43" s="80"/>
      <c r="N43" s="81">
        <f>分析係数表!H46</f>
        <v>2.2224088871155723E-2</v>
      </c>
      <c r="O43" s="82">
        <f t="shared" si="3"/>
        <v>0.77789089637602427</v>
      </c>
      <c r="P43" s="76">
        <f>分析係数表!C46</f>
        <v>0.19592142404516388</v>
      </c>
      <c r="Q43" s="82">
        <f>O43*P43</f>
        <v>0.15240549216975968</v>
      </c>
      <c r="R43" s="83">
        <v>0.17382139368074764</v>
      </c>
      <c r="S43" s="84">
        <f>I43+R43</f>
        <v>0.46830053970047913</v>
      </c>
      <c r="T43" s="85">
        <f>分析係数表!F46</f>
        <v>0.31358169551188031</v>
      </c>
      <c r="U43" s="86">
        <f>S43*T43</f>
        <v>0.14685047724840486</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92">
        <f>投入係数表!AI44</f>
        <v>0.2638921453692849</v>
      </c>
      <c r="E44" s="91">
        <f>SUM(E5:E43)</f>
        <v>26.389214536928485</v>
      </c>
      <c r="F44" s="92">
        <f>分析係数表!C47</f>
        <v>0.45265703952364433</v>
      </c>
      <c r="G44" s="91">
        <f>SUM(G5:G43)</f>
        <v>8.1117147098593101</v>
      </c>
      <c r="H44" s="91">
        <f>SUM(H5:H43)</f>
        <v>9.2833173041744619</v>
      </c>
      <c r="I44" s="91">
        <f>SUM(I5:I43)</f>
        <v>109.28331730417445</v>
      </c>
      <c r="J44" s="92">
        <f>分析係数表!G47</f>
        <v>0.23980744030503759</v>
      </c>
      <c r="K44" s="93">
        <f>SUM(K5:K43)</f>
        <v>55.795138444586179</v>
      </c>
      <c r="L44" s="94">
        <f>最終需要_まとめ!$L$33</f>
        <v>0.62733333333333341</v>
      </c>
      <c r="M44" s="91">
        <f>K44*L44</f>
        <v>35.002150184237067</v>
      </c>
      <c r="N44" s="95">
        <f>分析係数表!H47</f>
        <v>1</v>
      </c>
      <c r="O44" s="109">
        <f>SUM(O5:O43)</f>
        <v>35.002150184237067</v>
      </c>
      <c r="P44" s="92">
        <f>分析係数表!C47</f>
        <v>0.45265703952364433</v>
      </c>
      <c r="Q44" s="96">
        <f>SUM(Q5:Q43)</f>
        <v>17.059571913681136</v>
      </c>
      <c r="R44" s="91">
        <f>SUM(R5:R43)</f>
        <v>19.00492281824847</v>
      </c>
      <c r="S44" s="97">
        <f>SUM(S5:S43)</f>
        <v>128.28824012242296</v>
      </c>
      <c r="T44" s="98">
        <f>分析係数表!F47</f>
        <v>0.49576236686958514</v>
      </c>
      <c r="U44" s="99">
        <f>SUM(U5:U43)</f>
        <v>90.313131910206579</v>
      </c>
      <c r="V44" s="100">
        <f>分析係数表!D47</f>
        <v>6.8132090397126518E-2</v>
      </c>
      <c r="W44" s="101">
        <f>SUM(W5:W43)</f>
        <v>9</v>
      </c>
      <c r="X44" s="92">
        <f>分析係数表!E47</f>
        <v>5.7986453629434859E-2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1.6836621239556531E-3</v>
      </c>
      <c r="E5" s="110">
        <f>$C$38*D5</f>
        <v>0.16836621239556532</v>
      </c>
      <c r="F5" s="85">
        <f>分析係数表!C8</f>
        <v>1.4618360363041205E-2</v>
      </c>
      <c r="G5" s="110">
        <f t="shared" ref="G5:G38" si="0">E5*F5</f>
        <v>2.4612379657587089E-3</v>
      </c>
      <c r="H5" s="110">
        <f t="array" ref="H5:H43">MMULT(逆行列係数!C5:AO43,'34'!G5:G43)</f>
        <v>3.0722173055569412E-3</v>
      </c>
      <c r="I5" s="110">
        <f t="shared" ref="I5:I38" si="1">C5+H5</f>
        <v>3.0722173055569412E-3</v>
      </c>
      <c r="J5" s="85">
        <f>分析係数表!G8</f>
        <v>0.12073170731707317</v>
      </c>
      <c r="K5" s="111">
        <f t="shared" ref="K5:K38" si="2">I5*J5</f>
        <v>3.7091404054894779E-4</v>
      </c>
      <c r="L5" s="79" t="s">
        <v>188</v>
      </c>
      <c r="M5" s="80" t="s">
        <v>188</v>
      </c>
      <c r="N5" s="81">
        <f>分析係数表!H8</f>
        <v>1.0812797278425854E-2</v>
      </c>
      <c r="O5" s="82">
        <f t="shared" ref="O5:O43" si="3">$M$44*N5</f>
        <v>0.32836031830822626</v>
      </c>
      <c r="P5" s="76">
        <f>分析係数表!C8</f>
        <v>1.4618360363041205E-2</v>
      </c>
      <c r="Q5" s="82">
        <f t="shared" ref="Q5:Q38" si="4">O5*P5</f>
        <v>4.8000894619525678E-3</v>
      </c>
      <c r="R5" s="83">
        <f t="array" ref="R5:R43">MMULT(逆行列係数!C5:AO43,'34'!Q5:Q43)</f>
        <v>6.794590550630762E-3</v>
      </c>
      <c r="S5" s="84">
        <f t="shared" ref="S5:S38" si="5">I5+R5</f>
        <v>9.8668078561877023E-3</v>
      </c>
      <c r="T5" s="85">
        <f>分析係数表!F8</f>
        <v>0.45487804878048782</v>
      </c>
      <c r="U5" s="86">
        <f t="shared" ref="U5:U43" si="6">S5*T5</f>
        <v>4.4881943053146503E-3</v>
      </c>
      <c r="V5" s="87">
        <f>分析係数表!D8</f>
        <v>0.88658536585365855</v>
      </c>
      <c r="W5" s="167">
        <f t="shared" ref="W5:W43" si="7">ROUND(S5*V5,0)</f>
        <v>0</v>
      </c>
      <c r="X5" s="76">
        <f>分析係数表!E8</f>
        <v>0.69146341463414629</v>
      </c>
      <c r="Y5" s="166">
        <f t="shared" ref="Y5:Y43" si="8">ROUND(S5*X5,0)</f>
        <v>0</v>
      </c>
    </row>
    <row r="6" spans="1:25" x14ac:dyDescent="0.2">
      <c r="A6" s="6" t="s">
        <v>220</v>
      </c>
      <c r="B6" s="5" t="s">
        <v>266</v>
      </c>
      <c r="C6" s="90"/>
      <c r="D6" s="107">
        <f>投入係数表!AJ6</f>
        <v>3.1767209885955718E-5</v>
      </c>
      <c r="E6" s="110">
        <f t="shared" ref="E6:E43" si="9">$C$38*D6</f>
        <v>3.1767209885955718E-3</v>
      </c>
      <c r="F6" s="85">
        <f>分析係数表!C9</f>
        <v>8.6715867158671633E-2</v>
      </c>
      <c r="G6" s="110">
        <f t="shared" si="0"/>
        <v>2.7547211524721761E-4</v>
      </c>
      <c r="H6" s="110">
        <v>4.3052431976526787E-4</v>
      </c>
      <c r="I6" s="110">
        <f t="shared" si="1"/>
        <v>4.3052431976526787E-4</v>
      </c>
      <c r="J6" s="85">
        <f>分析係数表!G9</f>
        <v>0.23529411764705882</v>
      </c>
      <c r="K6" s="111">
        <f t="shared" si="2"/>
        <v>1.0129983994476891E-4</v>
      </c>
      <c r="L6" s="79"/>
      <c r="M6" s="80"/>
      <c r="N6" s="81">
        <f>分析係数表!H9</f>
        <v>5.7539453375192939E-4</v>
      </c>
      <c r="O6" s="82">
        <f t="shared" si="3"/>
        <v>1.7473437020092058E-2</v>
      </c>
      <c r="P6" s="76">
        <f>分析係数表!C9</f>
        <v>8.6715867158671633E-2</v>
      </c>
      <c r="Q6" s="82">
        <f t="shared" si="4"/>
        <v>1.5152242434397179E-3</v>
      </c>
      <c r="R6" s="83">
        <v>1.7984466324423133E-3</v>
      </c>
      <c r="S6" s="84">
        <f t="shared" si="5"/>
        <v>2.2289709522075813E-3</v>
      </c>
      <c r="T6" s="85">
        <f>分析係数表!F9</f>
        <v>0.68627450980392157</v>
      </c>
      <c r="U6" s="86">
        <f t="shared" si="6"/>
        <v>1.5296859475934382E-3</v>
      </c>
      <c r="V6" s="87">
        <f>分析係数表!D9</f>
        <v>9.8039215686274508E-2</v>
      </c>
      <c r="W6" s="167">
        <f t="shared" si="7"/>
        <v>0</v>
      </c>
      <c r="X6" s="76">
        <f>分析係数表!E9</f>
        <v>0</v>
      </c>
      <c r="Y6" s="166">
        <f t="shared" si="8"/>
        <v>0</v>
      </c>
    </row>
    <row r="7" spans="1:25" x14ac:dyDescent="0.2">
      <c r="A7" s="6" t="s">
        <v>221</v>
      </c>
      <c r="B7" s="5" t="s">
        <v>267</v>
      </c>
      <c r="C7" s="90"/>
      <c r="D7" s="107">
        <f>投入係数表!AJ7</f>
        <v>3.8120651863146859E-4</v>
      </c>
      <c r="E7" s="110">
        <f t="shared" si="9"/>
        <v>3.8120651863146858E-2</v>
      </c>
      <c r="F7" s="85">
        <f>分析係数表!C10</f>
        <v>5.1169590643275198E-3</v>
      </c>
      <c r="G7" s="110">
        <f t="shared" si="0"/>
        <v>1.9506181508920306E-4</v>
      </c>
      <c r="H7" s="110">
        <v>2.3582298308169483E-4</v>
      </c>
      <c r="I7" s="110">
        <f t="shared" si="1"/>
        <v>2.3582298308169483E-4</v>
      </c>
      <c r="J7" s="85">
        <f>分析係数表!G10</f>
        <v>0.19230769230769232</v>
      </c>
      <c r="K7" s="111">
        <f t="shared" si="2"/>
        <v>4.5350573669556701E-5</v>
      </c>
      <c r="L7" s="79"/>
      <c r="M7" s="80"/>
      <c r="N7" s="81">
        <f>分析係数表!H10</f>
        <v>1.0751897856970359E-3</v>
      </c>
      <c r="O7" s="82">
        <f t="shared" si="3"/>
        <v>3.2651093993748659E-2</v>
      </c>
      <c r="P7" s="76">
        <f>分析係数表!C10</f>
        <v>5.1169590643275198E-3</v>
      </c>
      <c r="Q7" s="82">
        <f t="shared" si="4"/>
        <v>1.6707431137152204E-4</v>
      </c>
      <c r="R7" s="83">
        <v>2.9170453054419641E-4</v>
      </c>
      <c r="S7" s="84">
        <f t="shared" si="5"/>
        <v>5.2752751362589124E-4</v>
      </c>
      <c r="T7" s="85">
        <f>分析係数表!F10</f>
        <v>0.57692307692307687</v>
      </c>
      <c r="U7" s="86">
        <f t="shared" si="6"/>
        <v>3.0434279632262956E-4</v>
      </c>
      <c r="V7" s="87">
        <f>分析係数表!D10</f>
        <v>0</v>
      </c>
      <c r="W7" s="167">
        <f t="shared" si="7"/>
        <v>0</v>
      </c>
      <c r="X7" s="76">
        <f>分析係数表!E10</f>
        <v>0</v>
      </c>
      <c r="Y7" s="166">
        <f t="shared" si="8"/>
        <v>0</v>
      </c>
    </row>
    <row r="8" spans="1:25" x14ac:dyDescent="0.2">
      <c r="A8" s="6" t="s">
        <v>222</v>
      </c>
      <c r="B8" s="5" t="s">
        <v>27</v>
      </c>
      <c r="C8" s="90"/>
      <c r="D8" s="107">
        <f>投入係数表!AJ8</f>
        <v>1.5883604942977859E-5</v>
      </c>
      <c r="E8" s="110">
        <f t="shared" si="9"/>
        <v>1.5883604942977859E-3</v>
      </c>
      <c r="F8" s="85">
        <f>分析係数表!C11</f>
        <v>1.5386032798968108E-2</v>
      </c>
      <c r="G8" s="110">
        <f t="shared" si="0"/>
        <v>2.4438566661850929E-5</v>
      </c>
      <c r="H8" s="110">
        <v>5.9928005196397251E-4</v>
      </c>
      <c r="I8" s="110">
        <f t="shared" si="1"/>
        <v>5.9928005196397251E-4</v>
      </c>
      <c r="J8" s="85">
        <f>分析係数表!G11</f>
        <v>0.34285714285714286</v>
      </c>
      <c r="K8" s="111">
        <f t="shared" si="2"/>
        <v>2.0546744638764771E-4</v>
      </c>
      <c r="L8" s="79"/>
      <c r="M8" s="80"/>
      <c r="N8" s="81">
        <f>分析係数表!H11</f>
        <v>-2.0999800501895233E-5</v>
      </c>
      <c r="O8" s="82">
        <f t="shared" si="3"/>
        <v>-6.3771667956540349E-4</v>
      </c>
      <c r="P8" s="76">
        <f>分析係数表!C11</f>
        <v>1.5386032798968108E-2</v>
      </c>
      <c r="Q8" s="82">
        <f t="shared" si="4"/>
        <v>-9.8119297482423335E-6</v>
      </c>
      <c r="R8" s="83">
        <v>5.2385122877391906E-4</v>
      </c>
      <c r="S8" s="84">
        <f t="shared" si="5"/>
        <v>1.1231312807378916E-3</v>
      </c>
      <c r="T8" s="85">
        <f>分析係数表!F11</f>
        <v>0.5591836734693878</v>
      </c>
      <c r="U8" s="86">
        <f t="shared" si="6"/>
        <v>6.2803667535139243E-4</v>
      </c>
      <c r="V8" s="87">
        <f>分析係数表!D11</f>
        <v>0</v>
      </c>
      <c r="W8" s="167">
        <f t="shared" si="7"/>
        <v>0</v>
      </c>
      <c r="X8" s="76">
        <f>分析係数表!E11</f>
        <v>0</v>
      </c>
      <c r="Y8" s="166">
        <f t="shared" si="8"/>
        <v>0</v>
      </c>
    </row>
    <row r="9" spans="1:25" x14ac:dyDescent="0.2">
      <c r="A9" s="6" t="s">
        <v>223</v>
      </c>
      <c r="B9" s="5" t="s">
        <v>191</v>
      </c>
      <c r="C9" s="90"/>
      <c r="D9" s="107">
        <f>投入係数表!AJ9</f>
        <v>6.3057911623622094E-3</v>
      </c>
      <c r="E9" s="110">
        <f t="shared" si="9"/>
        <v>0.63057911623622098</v>
      </c>
      <c r="F9" s="85">
        <f>分析係数表!C12</f>
        <v>0.16460779895554434</v>
      </c>
      <c r="G9" s="110">
        <f t="shared" si="0"/>
        <v>0.10379824039097668</v>
      </c>
      <c r="H9" s="110">
        <v>0.13012519754480911</v>
      </c>
      <c r="I9" s="110">
        <f t="shared" si="1"/>
        <v>0.13012519754480911</v>
      </c>
      <c r="J9" s="85">
        <f>分析係数表!G12</f>
        <v>0.13343519440833349</v>
      </c>
      <c r="K9" s="111">
        <f t="shared" si="2"/>
        <v>1.7363281031814403E-2</v>
      </c>
      <c r="L9" s="79"/>
      <c r="M9" s="80"/>
      <c r="N9" s="81">
        <f>分析係数表!H12</f>
        <v>9.0250842616995133E-2</v>
      </c>
      <c r="O9" s="82">
        <f t="shared" si="3"/>
        <v>2.7407149737682346</v>
      </c>
      <c r="P9" s="76">
        <f>分析係数表!C12</f>
        <v>0.16460779895554434</v>
      </c>
      <c r="Q9" s="82">
        <f t="shared" si="4"/>
        <v>0.45114305939649152</v>
      </c>
      <c r="R9" s="83">
        <v>0.52404825512207165</v>
      </c>
      <c r="S9" s="84">
        <f t="shared" si="5"/>
        <v>0.65417345266688076</v>
      </c>
      <c r="T9" s="85">
        <f>分析係数表!F12</f>
        <v>0.36075703601154802</v>
      </c>
      <c r="U9" s="86">
        <f t="shared" si="6"/>
        <v>0.2359976758215446</v>
      </c>
      <c r="V9" s="87">
        <f>分析係数表!D12</f>
        <v>3.4069997129881312E-2</v>
      </c>
      <c r="W9" s="167">
        <f t="shared" si="7"/>
        <v>0</v>
      </c>
      <c r="X9" s="76">
        <f>分析係数表!E12</f>
        <v>3.7505698029747937E-2</v>
      </c>
      <c r="Y9" s="166">
        <f t="shared" si="8"/>
        <v>0</v>
      </c>
    </row>
    <row r="10" spans="1:25" x14ac:dyDescent="0.2">
      <c r="A10" s="6" t="s">
        <v>224</v>
      </c>
      <c r="B10" s="5" t="s">
        <v>28</v>
      </c>
      <c r="C10" s="90"/>
      <c r="D10" s="107">
        <f>投入係数表!AJ10</f>
        <v>2.684329235363258E-3</v>
      </c>
      <c r="E10" s="110">
        <f t="shared" si="9"/>
        <v>0.26843292353632581</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0.43441260211995286</v>
      </c>
      <c r="P10" s="76">
        <f>分析係数表!C13</f>
        <v>0</v>
      </c>
      <c r="Q10" s="82">
        <f t="shared" si="4"/>
        <v>0</v>
      </c>
      <c r="R10" s="83">
        <v>0</v>
      </c>
      <c r="S10" s="84">
        <f t="shared" si="5"/>
        <v>0</v>
      </c>
      <c r="T10" s="85">
        <f>分析係数表!F13</f>
        <v>0.38287795992714024</v>
      </c>
      <c r="U10" s="86">
        <f t="shared" si="6"/>
        <v>0</v>
      </c>
      <c r="V10" s="87">
        <f>分析係数表!D13</f>
        <v>0.14535519125683061</v>
      </c>
      <c r="W10" s="167">
        <f t="shared" si="7"/>
        <v>0</v>
      </c>
      <c r="X10" s="76">
        <f>分析係数表!E13</f>
        <v>0.14025500910746813</v>
      </c>
      <c r="Y10" s="166">
        <f t="shared" si="8"/>
        <v>0</v>
      </c>
    </row>
    <row r="11" spans="1:25" x14ac:dyDescent="0.2">
      <c r="A11" s="6" t="s">
        <v>225</v>
      </c>
      <c r="B11" s="5" t="s">
        <v>268</v>
      </c>
      <c r="C11" s="90"/>
      <c r="D11" s="107">
        <f>投入係数表!AJ11</f>
        <v>3.8597160011436195E-3</v>
      </c>
      <c r="E11" s="110">
        <f t="shared" si="9"/>
        <v>0.38597160011436193</v>
      </c>
      <c r="F11" s="85">
        <f>分析係数表!C14</f>
        <v>0.17268980347649487</v>
      </c>
      <c r="G11" s="110">
        <f t="shared" si="0"/>
        <v>6.6653359771257428E-2</v>
      </c>
      <c r="H11" s="110">
        <v>0.11690434356525994</v>
      </c>
      <c r="I11" s="110">
        <f t="shared" si="1"/>
        <v>0.11690434356525994</v>
      </c>
      <c r="J11" s="85">
        <f>分析係数表!G14</f>
        <v>0.183307408127552</v>
      </c>
      <c r="K11" s="111">
        <f t="shared" si="2"/>
        <v>2.1429432217800661E-2</v>
      </c>
      <c r="L11" s="79"/>
      <c r="M11" s="80"/>
      <c r="N11" s="81">
        <f>分析係数表!H14</f>
        <v>1.1717888680057539E-3</v>
      </c>
      <c r="O11" s="82">
        <f t="shared" si="3"/>
        <v>3.5584590719749509E-2</v>
      </c>
      <c r="P11" s="76">
        <f>分析係数表!C14</f>
        <v>0.17268980347649487</v>
      </c>
      <c r="Q11" s="82">
        <f t="shared" si="4"/>
        <v>6.1450959781850457E-3</v>
      </c>
      <c r="R11" s="83">
        <v>2.8468553713282444E-2</v>
      </c>
      <c r="S11" s="84">
        <f t="shared" si="5"/>
        <v>0.14537289727854238</v>
      </c>
      <c r="T11" s="85">
        <f>分析係数表!F14</f>
        <v>0.31324129885280966</v>
      </c>
      <c r="U11" s="86">
        <f t="shared" si="6"/>
        <v>4.5536795161526693E-2</v>
      </c>
      <c r="V11" s="87">
        <f>分析係数表!D14</f>
        <v>4.0686369823060474E-2</v>
      </c>
      <c r="W11" s="167">
        <f t="shared" si="7"/>
        <v>0</v>
      </c>
      <c r="X11" s="76">
        <f>分析係数表!E14</f>
        <v>3.93739062803811E-2</v>
      </c>
      <c r="Y11" s="166">
        <f t="shared" si="8"/>
        <v>0</v>
      </c>
    </row>
    <row r="12" spans="1:25" x14ac:dyDescent="0.2">
      <c r="A12" s="6" t="s">
        <v>226</v>
      </c>
      <c r="B12" s="5" t="s">
        <v>29</v>
      </c>
      <c r="C12" s="90"/>
      <c r="D12" s="107">
        <f>投入係数表!AJ12</f>
        <v>0.18034245052257061</v>
      </c>
      <c r="E12" s="110">
        <f t="shared" si="9"/>
        <v>18.034245052257063</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0.25075019840511664</v>
      </c>
      <c r="P12" s="76">
        <f>分析係数表!C15</f>
        <v>0</v>
      </c>
      <c r="Q12" s="82">
        <f t="shared" si="4"/>
        <v>0</v>
      </c>
      <c r="R12" s="83">
        <v>0</v>
      </c>
      <c r="S12" s="84">
        <f t="shared" si="5"/>
        <v>0</v>
      </c>
      <c r="T12" s="85">
        <f>分析係数表!F15</f>
        <v>0.30350740842881141</v>
      </c>
      <c r="U12" s="86">
        <f t="shared" si="6"/>
        <v>0</v>
      </c>
      <c r="V12" s="87">
        <f>分析係数表!D15</f>
        <v>2.3767142176649034E-2</v>
      </c>
      <c r="W12" s="167">
        <f t="shared" si="7"/>
        <v>0</v>
      </c>
      <c r="X12" s="76">
        <f>分析係数表!E15</f>
        <v>2.1435555444129666E-2</v>
      </c>
      <c r="Y12" s="166">
        <f t="shared" si="8"/>
        <v>0</v>
      </c>
    </row>
    <row r="13" spans="1:25" x14ac:dyDescent="0.2">
      <c r="A13" s="6" t="s">
        <v>227</v>
      </c>
      <c r="B13" s="5" t="s">
        <v>30</v>
      </c>
      <c r="C13" s="90"/>
      <c r="D13" s="107">
        <f>投入係数表!AJ13</f>
        <v>2.2713555068458336E-3</v>
      </c>
      <c r="E13" s="110">
        <f t="shared" si="9"/>
        <v>0.22713555068458335</v>
      </c>
      <c r="F13" s="85">
        <f>分析係数表!C16</f>
        <v>4.378703578052201E-2</v>
      </c>
      <c r="G13" s="110">
        <f t="shared" si="0"/>
        <v>9.9455924848544219E-3</v>
      </c>
      <c r="H13" s="110">
        <v>1.4037068343251705E-2</v>
      </c>
      <c r="I13" s="110">
        <f t="shared" si="1"/>
        <v>1.4037068343251705E-2</v>
      </c>
      <c r="J13" s="85">
        <f>分析係数表!G16</f>
        <v>3.3270852858481727E-2</v>
      </c>
      <c r="K13" s="111">
        <f t="shared" si="2"/>
        <v>4.6702523541277931E-4</v>
      </c>
      <c r="L13" s="79"/>
      <c r="M13" s="80"/>
      <c r="N13" s="81">
        <f>分析係数表!H16</f>
        <v>1.6795640441415807E-2</v>
      </c>
      <c r="O13" s="82">
        <f t="shared" si="3"/>
        <v>0.51004580031640978</v>
      </c>
      <c r="P13" s="76">
        <f>分析係数表!C16</f>
        <v>4.378703578052201E-2</v>
      </c>
      <c r="Q13" s="82">
        <f t="shared" si="4"/>
        <v>2.2333393708159618E-2</v>
      </c>
      <c r="R13" s="83">
        <v>2.700463814057865E-2</v>
      </c>
      <c r="S13" s="84">
        <f t="shared" si="5"/>
        <v>4.1041706483830355E-2</v>
      </c>
      <c r="T13" s="85">
        <f>分析係数表!F16</f>
        <v>0.28912839737582008</v>
      </c>
      <c r="U13" s="86">
        <f t="shared" si="6"/>
        <v>1.1866322821238675E-2</v>
      </c>
      <c r="V13" s="87">
        <f>分析係数表!D16</f>
        <v>4.6860356138706651E-3</v>
      </c>
      <c r="W13" s="167">
        <f t="shared" si="7"/>
        <v>0</v>
      </c>
      <c r="X13" s="76">
        <f>分析係数表!E16</f>
        <v>4.6860356138706651E-3</v>
      </c>
      <c r="Y13" s="166">
        <f t="shared" si="8"/>
        <v>0</v>
      </c>
    </row>
    <row r="14" spans="1:25" x14ac:dyDescent="0.2">
      <c r="A14" s="6" t="s">
        <v>2</v>
      </c>
      <c r="B14" s="5" t="s">
        <v>365</v>
      </c>
      <c r="C14" s="90"/>
      <c r="D14" s="107">
        <f>投入係数表!AJ14</f>
        <v>2.3825407414466786E-3</v>
      </c>
      <c r="E14" s="110">
        <f t="shared" si="9"/>
        <v>0.23825407414466787</v>
      </c>
      <c r="F14" s="85">
        <f>分析係数表!C17</f>
        <v>0.16391620825693176</v>
      </c>
      <c r="G14" s="110">
        <f t="shared" si="0"/>
        <v>3.905370443555984E-2</v>
      </c>
      <c r="H14" s="110">
        <v>5.907619048597533E-2</v>
      </c>
      <c r="I14" s="110">
        <f t="shared" si="1"/>
        <v>5.907619048597533E-2</v>
      </c>
      <c r="J14" s="85">
        <f>分析係数表!G17</f>
        <v>0.21229407998137262</v>
      </c>
      <c r="K14" s="111">
        <f t="shared" si="2"/>
        <v>1.254152550802445E-2</v>
      </c>
      <c r="L14" s="79"/>
      <c r="M14" s="80"/>
      <c r="N14" s="81">
        <f>分析係数表!H17</f>
        <v>3.0554709730257561E-3</v>
      </c>
      <c r="O14" s="82">
        <f t="shared" si="3"/>
        <v>9.2787776876766204E-2</v>
      </c>
      <c r="P14" s="76">
        <f>分析係数表!C17</f>
        <v>0.16391620825693176</v>
      </c>
      <c r="Q14" s="82">
        <f t="shared" si="4"/>
        <v>1.5209420558229726E-2</v>
      </c>
      <c r="R14" s="83">
        <v>3.0898367424577567E-2</v>
      </c>
      <c r="S14" s="84">
        <f t="shared" si="5"/>
        <v>8.9974557910552894E-2</v>
      </c>
      <c r="T14" s="85">
        <f>分析係数表!F17</f>
        <v>0.32277781011700329</v>
      </c>
      <c r="U14" s="86">
        <f t="shared" si="6"/>
        <v>2.9041790768613757E-2</v>
      </c>
      <c r="V14" s="87">
        <f>分析係数表!D17</f>
        <v>5.5300075673787766E-2</v>
      </c>
      <c r="W14" s="167">
        <f t="shared" si="7"/>
        <v>0</v>
      </c>
      <c r="X14" s="76">
        <f>分析係数表!E17</f>
        <v>5.4426916584201644E-2</v>
      </c>
      <c r="Y14" s="166">
        <f t="shared" si="8"/>
        <v>0</v>
      </c>
    </row>
    <row r="15" spans="1:25" x14ac:dyDescent="0.2">
      <c r="A15" s="6" t="s">
        <v>3</v>
      </c>
      <c r="B15" s="5" t="s">
        <v>31</v>
      </c>
      <c r="C15" s="90"/>
      <c r="D15" s="107">
        <f>投入係数表!AJ15</f>
        <v>7.4652943231995935E-4</v>
      </c>
      <c r="E15" s="110">
        <f t="shared" si="9"/>
        <v>7.4652943231995936E-2</v>
      </c>
      <c r="F15" s="85">
        <f>分析係数表!C18</f>
        <v>9.9153926079857513E-2</v>
      </c>
      <c r="G15" s="110">
        <f t="shared" si="0"/>
        <v>7.4021324148691239E-3</v>
      </c>
      <c r="H15" s="110">
        <v>1.0574295888111013E-2</v>
      </c>
      <c r="I15" s="110">
        <f t="shared" si="1"/>
        <v>1.0574295888111013E-2</v>
      </c>
      <c r="J15" s="85">
        <f>分析係数表!G18</f>
        <v>0.21554507077228707</v>
      </c>
      <c r="K15" s="111">
        <f t="shared" si="2"/>
        <v>2.2792373555699922E-3</v>
      </c>
      <c r="L15" s="79"/>
      <c r="M15" s="80"/>
      <c r="N15" s="81">
        <f>分析係数表!H18</f>
        <v>4.4309579058998937E-4</v>
      </c>
      <c r="O15" s="82">
        <f t="shared" si="3"/>
        <v>1.3455821938830013E-2</v>
      </c>
      <c r="P15" s="76">
        <f>分析係数表!C18</f>
        <v>9.9153926079857513E-2</v>
      </c>
      <c r="Q15" s="82">
        <f t="shared" si="4"/>
        <v>1.3341975738664761E-3</v>
      </c>
      <c r="R15" s="83">
        <v>3.2419752958694984E-3</v>
      </c>
      <c r="S15" s="84">
        <f t="shared" si="5"/>
        <v>1.3816271183980511E-2</v>
      </c>
      <c r="T15" s="85">
        <f>分析係数表!F18</f>
        <v>0.45865408492674448</v>
      </c>
      <c r="U15" s="86">
        <f t="shared" si="6"/>
        <v>6.3368892169883301E-3</v>
      </c>
      <c r="V15" s="87">
        <f>分析係数表!D18</f>
        <v>4.8671467593742239E-2</v>
      </c>
      <c r="W15" s="167">
        <f t="shared" si="7"/>
        <v>0</v>
      </c>
      <c r="X15" s="76">
        <f>分析係数表!E18</f>
        <v>4.544325800844301E-2</v>
      </c>
      <c r="Y15" s="166">
        <f t="shared" si="8"/>
        <v>0</v>
      </c>
    </row>
    <row r="16" spans="1:25" x14ac:dyDescent="0.2">
      <c r="A16" s="6" t="s">
        <v>4</v>
      </c>
      <c r="B16" s="5" t="s">
        <v>32</v>
      </c>
      <c r="C16" s="90"/>
      <c r="D16" s="107">
        <f>投入係数表!AJ16</f>
        <v>0</v>
      </c>
      <c r="E16" s="110">
        <f t="shared" si="9"/>
        <v>0</v>
      </c>
      <c r="F16" s="85">
        <f>分析係数表!C19</f>
        <v>0.34885493758536357</v>
      </c>
      <c r="G16" s="110">
        <f t="shared" si="0"/>
        <v>0</v>
      </c>
      <c r="H16" s="110">
        <v>1.0559023278415677E-2</v>
      </c>
      <c r="I16" s="110">
        <f t="shared" si="1"/>
        <v>1.0559023278415677E-2</v>
      </c>
      <c r="J16" s="85">
        <f>分析係数表!G19</f>
        <v>5.7666214382632294E-2</v>
      </c>
      <c r="K16" s="111">
        <f t="shared" si="2"/>
        <v>6.0889890004432333E-4</v>
      </c>
      <c r="L16" s="79"/>
      <c r="M16" s="80"/>
      <c r="N16" s="81">
        <f>分析係数表!H19</f>
        <v>-1.1339892271023426E-4</v>
      </c>
      <c r="O16" s="82">
        <f t="shared" si="3"/>
        <v>-3.4436700696531789E-3</v>
      </c>
      <c r="P16" s="76">
        <f>分析係数表!C19</f>
        <v>0.34885493758536357</v>
      </c>
      <c r="Q16" s="82">
        <f t="shared" si="4"/>
        <v>-1.2013413072134442E-3</v>
      </c>
      <c r="R16" s="83">
        <v>7.5670559835357837E-3</v>
      </c>
      <c r="S16" s="84">
        <f t="shared" si="5"/>
        <v>1.812607926195146E-2</v>
      </c>
      <c r="T16" s="85">
        <f>分析係数表!F19</f>
        <v>0.24001206090758329</v>
      </c>
      <c r="U16" s="86">
        <f t="shared" si="6"/>
        <v>4.3504776398351763E-3</v>
      </c>
      <c r="V16" s="87">
        <f>分析係数表!D19</f>
        <v>8.5933966530981464E-3</v>
      </c>
      <c r="W16" s="167">
        <f t="shared" si="7"/>
        <v>0</v>
      </c>
      <c r="X16" s="76">
        <f>分析係数表!E19</f>
        <v>9.8817208722229068E-3</v>
      </c>
      <c r="Y16" s="166">
        <f t="shared" si="8"/>
        <v>0</v>
      </c>
    </row>
    <row r="17" spans="1:25" x14ac:dyDescent="0.2">
      <c r="A17" s="6" t="s">
        <v>5</v>
      </c>
      <c r="B17" s="5" t="s">
        <v>33</v>
      </c>
      <c r="C17" s="90"/>
      <c r="D17" s="107">
        <f>投入係数表!AJ17</f>
        <v>1.667778519012675E-3</v>
      </c>
      <c r="E17" s="110">
        <f t="shared" si="9"/>
        <v>0.16677785190126751</v>
      </c>
      <c r="F17" s="85">
        <f>分析係数表!C20</f>
        <v>6.1611763739423342E-2</v>
      </c>
      <c r="G17" s="110">
        <f t="shared" si="0"/>
        <v>1.027547760830943E-2</v>
      </c>
      <c r="H17" s="110">
        <v>1.2063488811837086E-2</v>
      </c>
      <c r="I17" s="110">
        <f t="shared" si="1"/>
        <v>1.2063488811837086E-2</v>
      </c>
      <c r="J17" s="85">
        <f>分析係数表!G20</f>
        <v>9.9807003032809483E-2</v>
      </c>
      <c r="K17" s="111">
        <f t="shared" si="2"/>
        <v>1.2040206644292873E-3</v>
      </c>
      <c r="L17" s="79"/>
      <c r="M17" s="80"/>
      <c r="N17" s="81">
        <f>分析係数表!H20</f>
        <v>5.5019477314965503E-4</v>
      </c>
      <c r="O17" s="82">
        <f t="shared" si="3"/>
        <v>1.6708177004613571E-2</v>
      </c>
      <c r="P17" s="76">
        <f>分析係数表!C20</f>
        <v>6.1611763739423342E-2</v>
      </c>
      <c r="Q17" s="82">
        <f t="shared" si="4"/>
        <v>1.0294202541247172E-3</v>
      </c>
      <c r="R17" s="83">
        <v>2.8183595832027338E-3</v>
      </c>
      <c r="S17" s="84">
        <f t="shared" si="5"/>
        <v>1.488184839503982E-2</v>
      </c>
      <c r="T17" s="85">
        <f>分析係数表!F20</f>
        <v>0.22277364212848083</v>
      </c>
      <c r="U17" s="86">
        <f t="shared" si="6"/>
        <v>3.3152835685669076E-3</v>
      </c>
      <c r="V17" s="87">
        <f>分析係数表!D20</f>
        <v>3.1430934656741107E-2</v>
      </c>
      <c r="W17" s="167">
        <f t="shared" si="7"/>
        <v>0</v>
      </c>
      <c r="X17" s="76">
        <f>分析係数表!E20</f>
        <v>3.1982354562999728E-2</v>
      </c>
      <c r="Y17" s="166">
        <f t="shared" si="8"/>
        <v>0</v>
      </c>
    </row>
    <row r="18" spans="1:25" x14ac:dyDescent="0.2">
      <c r="A18" s="6" t="s">
        <v>6</v>
      </c>
      <c r="B18" s="5" t="s">
        <v>34</v>
      </c>
      <c r="C18" s="90"/>
      <c r="D18" s="107">
        <f>投入係数表!AJ18</f>
        <v>3.1767209885955717E-4</v>
      </c>
      <c r="E18" s="110">
        <f t="shared" si="9"/>
        <v>3.1767209885955716E-2</v>
      </c>
      <c r="F18" s="85">
        <f>分析係数表!C21</f>
        <v>0.26616480709772816</v>
      </c>
      <c r="G18" s="110">
        <f t="shared" si="0"/>
        <v>8.4553132913284465E-3</v>
      </c>
      <c r="H18" s="110">
        <v>2.5644260065136128E-2</v>
      </c>
      <c r="I18" s="110">
        <f t="shared" si="1"/>
        <v>2.5644260065136128E-2</v>
      </c>
      <c r="J18" s="85">
        <f>分析係数表!G21</f>
        <v>0.28515758528748203</v>
      </c>
      <c r="K18" s="111">
        <f t="shared" si="2"/>
        <v>7.3126552766584248E-3</v>
      </c>
      <c r="L18" s="79"/>
      <c r="M18" s="80"/>
      <c r="N18" s="81">
        <f>分析係数表!H21</f>
        <v>9.2609120213357971E-4</v>
      </c>
      <c r="O18" s="82">
        <f t="shared" si="3"/>
        <v>2.8123305568834293E-2</v>
      </c>
      <c r="P18" s="76">
        <f>分析係数表!C21</f>
        <v>0.26616480709772816</v>
      </c>
      <c r="Q18" s="82">
        <f t="shared" si="4"/>
        <v>7.4854342016792436E-3</v>
      </c>
      <c r="R18" s="83">
        <v>2.0361878287416164E-2</v>
      </c>
      <c r="S18" s="84">
        <f t="shared" si="5"/>
        <v>4.6006138352552295E-2</v>
      </c>
      <c r="T18" s="85">
        <f>分析係数表!F21</f>
        <v>0.42568537635878856</v>
      </c>
      <c r="U18" s="86">
        <f t="shared" si="6"/>
        <v>1.9584140319420719E-2</v>
      </c>
      <c r="V18" s="87">
        <f>分析係数表!D21</f>
        <v>5.68469269159773E-2</v>
      </c>
      <c r="W18" s="167">
        <f t="shared" si="7"/>
        <v>0</v>
      </c>
      <c r="X18" s="76">
        <f>分析係数表!E21</f>
        <v>4.8540370547617423E-2</v>
      </c>
      <c r="Y18" s="166">
        <f t="shared" si="8"/>
        <v>0</v>
      </c>
    </row>
    <row r="19" spans="1:25" x14ac:dyDescent="0.2">
      <c r="A19" s="6" t="s">
        <v>7</v>
      </c>
      <c r="B19" s="5" t="s">
        <v>269</v>
      </c>
      <c r="C19" s="90"/>
      <c r="D19" s="107">
        <f>投入係数表!AJ19</f>
        <v>0</v>
      </c>
      <c r="E19" s="110">
        <f t="shared" si="9"/>
        <v>0</v>
      </c>
      <c r="F19" s="85">
        <f>分析係数表!C22</f>
        <v>6.8073136427566849E-2</v>
      </c>
      <c r="G19" s="110">
        <f t="shared" si="0"/>
        <v>0</v>
      </c>
      <c r="H19" s="110">
        <v>2.2448146164595847E-3</v>
      </c>
      <c r="I19" s="110">
        <f t="shared" si="1"/>
        <v>2.2448146164595847E-3</v>
      </c>
      <c r="J19" s="85">
        <f>分析係数表!G22</f>
        <v>0.19468102201510526</v>
      </c>
      <c r="K19" s="111">
        <f t="shared" si="2"/>
        <v>4.3702280376679847E-4</v>
      </c>
      <c r="L19" s="79"/>
      <c r="M19" s="80"/>
      <c r="N19" s="81">
        <f>分析係数表!H22</f>
        <v>4.4099581053979989E-5</v>
      </c>
      <c r="O19" s="82">
        <f t="shared" si="3"/>
        <v>1.3392050270873473E-3</v>
      </c>
      <c r="P19" s="76">
        <f>分析係数表!C22</f>
        <v>6.8073136427566849E-2</v>
      </c>
      <c r="Q19" s="82">
        <f t="shared" si="4"/>
        <v>9.1163886513400349E-5</v>
      </c>
      <c r="R19" s="83">
        <v>9.7692872181354053E-4</v>
      </c>
      <c r="S19" s="84">
        <f t="shared" si="5"/>
        <v>3.2217433382731252E-3</v>
      </c>
      <c r="T19" s="85">
        <f>分析係数表!F22</f>
        <v>0.41266270287642615</v>
      </c>
      <c r="U19" s="86">
        <f t="shared" si="6"/>
        <v>1.3294933139459081E-3</v>
      </c>
      <c r="V19" s="87">
        <f>分析係数表!D22</f>
        <v>5.3832556644705126E-2</v>
      </c>
      <c r="W19" s="167">
        <f t="shared" si="7"/>
        <v>0</v>
      </c>
      <c r="X19" s="76">
        <f>分析係数表!E22</f>
        <v>5.1020408163265307E-2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7.6526001547848419E-4</v>
      </c>
      <c r="P20" s="76">
        <f>分析係数表!C23</f>
        <v>0</v>
      </c>
      <c r="Q20" s="82">
        <f t="shared" si="4"/>
        <v>0</v>
      </c>
      <c r="R20" s="83">
        <v>0</v>
      </c>
      <c r="S20" s="84">
        <f t="shared" si="5"/>
        <v>0</v>
      </c>
      <c r="T20" s="85">
        <f>分析係数表!F23</f>
        <v>0.44065975142510044</v>
      </c>
      <c r="U20" s="86">
        <f t="shared" si="6"/>
        <v>0</v>
      </c>
      <c r="V20" s="87">
        <f>分析係数表!D23</f>
        <v>3.2123166059246797E-2</v>
      </c>
      <c r="W20" s="167">
        <f t="shared" si="7"/>
        <v>0</v>
      </c>
      <c r="X20" s="76">
        <f>分析係数表!E23</f>
        <v>3.0698065601345668E-2</v>
      </c>
      <c r="Y20" s="166">
        <f t="shared" si="8"/>
        <v>0</v>
      </c>
    </row>
    <row r="21" spans="1:25" x14ac:dyDescent="0.2">
      <c r="A21" s="6" t="s">
        <v>9</v>
      </c>
      <c r="B21" s="5" t="s">
        <v>271</v>
      </c>
      <c r="C21" s="90"/>
      <c r="D21" s="107">
        <f>投入係数表!AJ21</f>
        <v>1.3850503510276693E-2</v>
      </c>
      <c r="E21" s="110">
        <f t="shared" si="9"/>
        <v>1.3850503510276693</v>
      </c>
      <c r="F21" s="85">
        <f>分析係数表!C24</f>
        <v>0.19862660944206012</v>
      </c>
      <c r="G21" s="110">
        <f t="shared" si="0"/>
        <v>0.27510785513116115</v>
      </c>
      <c r="H21" s="110">
        <v>0.28811482438150138</v>
      </c>
      <c r="I21" s="110">
        <f t="shared" si="1"/>
        <v>0.28811482438150138</v>
      </c>
      <c r="J21" s="85">
        <f>分析係数表!G24</f>
        <v>0.20794148380355276</v>
      </c>
      <c r="K21" s="111">
        <f t="shared" si="2"/>
        <v>5.9911024087689418E-2</v>
      </c>
      <c r="L21" s="79"/>
      <c r="M21" s="80"/>
      <c r="N21" s="81">
        <f>分析係数表!H24</f>
        <v>3.2549690777937607E-4</v>
      </c>
      <c r="O21" s="82">
        <f t="shared" si="3"/>
        <v>9.8846085332637539E-3</v>
      </c>
      <c r="P21" s="76">
        <f>分析係数表!C24</f>
        <v>0.19862660944206012</v>
      </c>
      <c r="Q21" s="82">
        <f t="shared" si="4"/>
        <v>1.9633462786242343E-3</v>
      </c>
      <c r="R21" s="83">
        <v>7.6555477646123946E-3</v>
      </c>
      <c r="S21" s="84">
        <f t="shared" si="5"/>
        <v>0.29577037214611379</v>
      </c>
      <c r="T21" s="85">
        <f>分析係数表!F24</f>
        <v>0.39132706374085685</v>
      </c>
      <c r="U21" s="86">
        <f t="shared" si="6"/>
        <v>0.11574295127347922</v>
      </c>
      <c r="V21" s="87">
        <f>分析係数表!D24</f>
        <v>0.12121212121212122</v>
      </c>
      <c r="W21" s="167">
        <f t="shared" si="7"/>
        <v>0</v>
      </c>
      <c r="X21" s="76">
        <f>分析係数表!E24</f>
        <v>0.11285266457680251</v>
      </c>
      <c r="Y21" s="166">
        <f t="shared" si="8"/>
        <v>0</v>
      </c>
    </row>
    <row r="22" spans="1:25" x14ac:dyDescent="0.2">
      <c r="A22" s="6" t="s">
        <v>10</v>
      </c>
      <c r="B22" s="5" t="s">
        <v>272</v>
      </c>
      <c r="C22" s="90"/>
      <c r="D22" s="107">
        <f>投入係数表!AJ22</f>
        <v>0</v>
      </c>
      <c r="E22" s="110">
        <f t="shared" si="9"/>
        <v>0</v>
      </c>
      <c r="F22" s="85">
        <f>分析係数表!C25</f>
        <v>0.10815402038505095</v>
      </c>
      <c r="G22" s="110">
        <f t="shared" si="0"/>
        <v>0</v>
      </c>
      <c r="H22" s="110">
        <v>1.1616400853912107E-2</v>
      </c>
      <c r="I22" s="110">
        <f t="shared" si="1"/>
        <v>1.1616400853912107E-2</v>
      </c>
      <c r="J22" s="85">
        <f>分析係数表!G25</f>
        <v>0.19693726937269374</v>
      </c>
      <c r="K22" s="111">
        <f t="shared" si="2"/>
        <v>2.2877022641080783E-3</v>
      </c>
      <c r="L22" s="79"/>
      <c r="M22" s="80"/>
      <c r="N22" s="81">
        <f>分析係数表!H25</f>
        <v>5.1029515219605417E-4</v>
      </c>
      <c r="O22" s="82">
        <f t="shared" si="3"/>
        <v>1.5496515313439306E-2</v>
      </c>
      <c r="P22" s="76">
        <f>分析係数表!C25</f>
        <v>0.10815402038505095</v>
      </c>
      <c r="Q22" s="82">
        <f t="shared" si="4"/>
        <v>1.676010433106969E-3</v>
      </c>
      <c r="R22" s="83">
        <v>1.4176219106156004E-2</v>
      </c>
      <c r="S22" s="84">
        <f t="shared" si="5"/>
        <v>2.5792619960068111E-2</v>
      </c>
      <c r="T22" s="85">
        <f>分析係数表!F25</f>
        <v>0.3500369003690037</v>
      </c>
      <c r="U22" s="86">
        <f t="shared" si="6"/>
        <v>9.028368743217937E-3</v>
      </c>
      <c r="V22" s="87">
        <f>分析係数表!D25</f>
        <v>4.6273062730627305E-2</v>
      </c>
      <c r="W22" s="167">
        <f t="shared" si="7"/>
        <v>0</v>
      </c>
      <c r="X22" s="76">
        <f>分析係数表!E25</f>
        <v>4.5018450184501846E-2</v>
      </c>
      <c r="Y22" s="166">
        <f t="shared" si="8"/>
        <v>0</v>
      </c>
    </row>
    <row r="23" spans="1:25" x14ac:dyDescent="0.2">
      <c r="A23" s="6" t="s">
        <v>11</v>
      </c>
      <c r="B23" s="5" t="s">
        <v>35</v>
      </c>
      <c r="C23" s="90"/>
      <c r="D23" s="107">
        <f>投入係数表!AJ23</f>
        <v>9.5301629657867148E-5</v>
      </c>
      <c r="E23" s="110">
        <f t="shared" si="9"/>
        <v>9.5301629657867145E-3</v>
      </c>
      <c r="F23" s="85">
        <f>分析係数表!C26</f>
        <v>0.27743634767339775</v>
      </c>
      <c r="G23" s="110">
        <f t="shared" si="0"/>
        <v>2.6440136059601425E-3</v>
      </c>
      <c r="H23" s="110">
        <v>1.1246646632484442E-2</v>
      </c>
      <c r="I23" s="110">
        <f t="shared" si="1"/>
        <v>1.1246646632484442E-2</v>
      </c>
      <c r="J23" s="85">
        <f>分析係数表!G26</f>
        <v>0.19644944793245292</v>
      </c>
      <c r="K23" s="111">
        <f t="shared" si="2"/>
        <v>2.2093975220429493E-3</v>
      </c>
      <c r="L23" s="79"/>
      <c r="M23" s="80"/>
      <c r="N23" s="81">
        <f>分析係数表!H26</f>
        <v>1.0285702285828285E-2</v>
      </c>
      <c r="O23" s="82">
        <f t="shared" si="3"/>
        <v>0.31235362965113467</v>
      </c>
      <c r="P23" s="76">
        <f>分析係数表!C26</f>
        <v>0.27743634767339775</v>
      </c>
      <c r="Q23" s="82">
        <f t="shared" si="4"/>
        <v>8.665825019293992E-2</v>
      </c>
      <c r="R23" s="83">
        <v>9.4766207186935153E-2</v>
      </c>
      <c r="S23" s="84">
        <f t="shared" si="5"/>
        <v>0.10601285381941959</v>
      </c>
      <c r="T23" s="85">
        <f>分析係数表!F26</f>
        <v>0.33444468499675256</v>
      </c>
      <c r="U23" s="86">
        <f t="shared" si="6"/>
        <v>3.5455435501242562E-2</v>
      </c>
      <c r="V23" s="87">
        <f>分析係数表!D26</f>
        <v>4.3992206105217577E-2</v>
      </c>
      <c r="W23" s="167">
        <f t="shared" si="7"/>
        <v>0</v>
      </c>
      <c r="X23" s="76">
        <f>分析係数表!E26</f>
        <v>4.5940679800822691E-2</v>
      </c>
      <c r="Y23" s="166">
        <f t="shared" si="8"/>
        <v>0</v>
      </c>
    </row>
    <row r="24" spans="1:25" x14ac:dyDescent="0.2">
      <c r="A24" s="6" t="s">
        <v>12</v>
      </c>
      <c r="B24" s="5" t="s">
        <v>366</v>
      </c>
      <c r="C24" s="90"/>
      <c r="D24" s="107">
        <f>投入係数表!AJ24</f>
        <v>1.5883604942977859E-5</v>
      </c>
      <c r="E24" s="110">
        <f t="shared" si="9"/>
        <v>1.5883604942977859E-3</v>
      </c>
      <c r="F24" s="85">
        <f>分析係数表!C27</f>
        <v>0.68206432556613061</v>
      </c>
      <c r="G24" s="110">
        <f t="shared" si="0"/>
        <v>1.0833640292991051E-3</v>
      </c>
      <c r="H24" s="110">
        <v>4.6675258351378084E-3</v>
      </c>
      <c r="I24" s="110">
        <f t="shared" si="1"/>
        <v>4.6675258351378084E-3</v>
      </c>
      <c r="J24" s="85">
        <f>分析係数表!G27</f>
        <v>0.17097786061735692</v>
      </c>
      <c r="K24" s="111">
        <f t="shared" si="2"/>
        <v>7.9804358166810465E-4</v>
      </c>
      <c r="L24" s="79"/>
      <c r="M24" s="80"/>
      <c r="N24" s="81">
        <f>分析係数表!H27</f>
        <v>1.1068994844548976E-2</v>
      </c>
      <c r="O24" s="82">
        <f t="shared" si="3"/>
        <v>0.33614046179892415</v>
      </c>
      <c r="P24" s="76">
        <f>分析係数表!C27</f>
        <v>0.68206432556613061</v>
      </c>
      <c r="Q24" s="82">
        <f t="shared" si="4"/>
        <v>0.22926941737237089</v>
      </c>
      <c r="R24" s="83">
        <v>0.23619574222144049</v>
      </c>
      <c r="S24" s="84">
        <f t="shared" si="5"/>
        <v>0.24086326805657829</v>
      </c>
      <c r="T24" s="85">
        <f>分析係数表!F27</f>
        <v>0.32177115061144701</v>
      </c>
      <c r="U24" s="86">
        <f t="shared" si="6"/>
        <v>7.7502850902598591E-2</v>
      </c>
      <c r="V24" s="87">
        <f>分析係数表!D27</f>
        <v>3.3231804336955037E-2</v>
      </c>
      <c r="W24" s="167">
        <f t="shared" si="7"/>
        <v>0</v>
      </c>
      <c r="X24" s="76">
        <f>分析係数表!E27</f>
        <v>3.918716188571169E-2</v>
      </c>
      <c r="Y24" s="166">
        <f t="shared" si="8"/>
        <v>0</v>
      </c>
    </row>
    <row r="25" spans="1:25" x14ac:dyDescent="0.2">
      <c r="A25" s="6" t="s">
        <v>13</v>
      </c>
      <c r="B25" s="5" t="s">
        <v>192</v>
      </c>
      <c r="C25" s="90"/>
      <c r="D25" s="107">
        <f>投入係数表!AJ25</f>
        <v>0</v>
      </c>
      <c r="E25" s="110">
        <f t="shared" si="9"/>
        <v>0</v>
      </c>
      <c r="F25" s="85">
        <f>分析係数表!C28</f>
        <v>0.14118101348541556</v>
      </c>
      <c r="G25" s="110">
        <f t="shared" si="0"/>
        <v>0</v>
      </c>
      <c r="H25" s="110">
        <v>1.4564730482258793E-2</v>
      </c>
      <c r="I25" s="110">
        <f t="shared" si="1"/>
        <v>1.4564730482258793E-2</v>
      </c>
      <c r="J25" s="85">
        <f>分析係数表!G28</f>
        <v>0.12484707609493516</v>
      </c>
      <c r="K25" s="111">
        <f t="shared" si="2"/>
        <v>1.8183640148207853E-3</v>
      </c>
      <c r="L25" s="79"/>
      <c r="M25" s="80"/>
      <c r="N25" s="81">
        <f>分析係数表!H28</f>
        <v>2.043280588834406E-2</v>
      </c>
      <c r="O25" s="82">
        <f t="shared" si="3"/>
        <v>0.62049832921713755</v>
      </c>
      <c r="P25" s="76">
        <f>分析係数表!C28</f>
        <v>0.14118101348541556</v>
      </c>
      <c r="Q25" s="82">
        <f t="shared" si="4"/>
        <v>8.7602582984882521E-2</v>
      </c>
      <c r="R25" s="83">
        <v>0.10063482123874891</v>
      </c>
      <c r="S25" s="84">
        <f t="shared" si="5"/>
        <v>0.11519955172100771</v>
      </c>
      <c r="T25" s="85">
        <f>分析係数表!F28</f>
        <v>0.21311475409836064</v>
      </c>
      <c r="U25" s="86">
        <f t="shared" si="6"/>
        <v>2.4550724137263936E-2</v>
      </c>
      <c r="V25" s="87">
        <f>分析係数表!D28</f>
        <v>1.6974553462197211E-2</v>
      </c>
      <c r="W25" s="167">
        <f t="shared" si="7"/>
        <v>0</v>
      </c>
      <c r="X25" s="76">
        <f>分析係数表!E28</f>
        <v>1.0337655982383166E-2</v>
      </c>
      <c r="Y25" s="166">
        <f t="shared" si="8"/>
        <v>0</v>
      </c>
    </row>
    <row r="26" spans="1:25" x14ac:dyDescent="0.2">
      <c r="A26" s="6" t="s">
        <v>14</v>
      </c>
      <c r="B26" s="5" t="s">
        <v>50</v>
      </c>
      <c r="C26" s="90"/>
      <c r="D26" s="107">
        <f>投入係数表!AJ26</f>
        <v>3.2720226182534388E-3</v>
      </c>
      <c r="E26" s="110">
        <f t="shared" si="9"/>
        <v>0.3272022618253439</v>
      </c>
      <c r="F26" s="85">
        <f>分析係数表!C29</f>
        <v>0.16227976317854342</v>
      </c>
      <c r="G26" s="110">
        <f t="shared" si="0"/>
        <v>5.3098305560500568E-2</v>
      </c>
      <c r="H26" s="110">
        <v>6.5109819582741132E-2</v>
      </c>
      <c r="I26" s="110">
        <f t="shared" si="1"/>
        <v>6.5109819582741132E-2</v>
      </c>
      <c r="J26" s="85">
        <f>分析係数表!G29</f>
        <v>0.26081698468153725</v>
      </c>
      <c r="K26" s="111">
        <f t="shared" si="2"/>
        <v>1.6981746816729447E-2</v>
      </c>
      <c r="L26" s="79"/>
      <c r="M26" s="80"/>
      <c r="N26" s="81">
        <f>分析係数表!H29</f>
        <v>1.0220602904272409E-2</v>
      </c>
      <c r="O26" s="82">
        <f t="shared" si="3"/>
        <v>0.31037670794448186</v>
      </c>
      <c r="P26" s="76">
        <f>分析係数表!C29</f>
        <v>0.16227976317854342</v>
      </c>
      <c r="Q26" s="82">
        <f t="shared" si="4"/>
        <v>5.0367858661366456E-2</v>
      </c>
      <c r="R26" s="83">
        <v>6.6455556708777785E-2</v>
      </c>
      <c r="S26" s="84">
        <f t="shared" si="5"/>
        <v>0.13156537629151893</v>
      </c>
      <c r="T26" s="85">
        <f>分析係数表!F29</f>
        <v>0.4334856221445848</v>
      </c>
      <c r="U26" s="86">
        <f t="shared" si="6"/>
        <v>5.7031698994415493E-2</v>
      </c>
      <c r="V26" s="87">
        <f>分析係数表!D29</f>
        <v>8.0085998387530236E-2</v>
      </c>
      <c r="W26" s="167">
        <f t="shared" si="7"/>
        <v>0</v>
      </c>
      <c r="X26" s="76">
        <f>分析係数表!E29</f>
        <v>5.9123891427035745E-2</v>
      </c>
      <c r="Y26" s="166">
        <f t="shared" si="8"/>
        <v>0</v>
      </c>
    </row>
    <row r="27" spans="1:25" x14ac:dyDescent="0.2">
      <c r="A27" s="6" t="s">
        <v>15</v>
      </c>
      <c r="B27" s="5" t="s">
        <v>36</v>
      </c>
      <c r="C27" s="90"/>
      <c r="D27" s="107">
        <f>投入係数表!AJ27</f>
        <v>2.2078210870739223E-3</v>
      </c>
      <c r="E27" s="110">
        <f t="shared" si="9"/>
        <v>0.22078210870739223</v>
      </c>
      <c r="F27" s="85">
        <f>分析係数表!C30</f>
        <v>1</v>
      </c>
      <c r="G27" s="110">
        <f t="shared" si="0"/>
        <v>0.22078210870739223</v>
      </c>
      <c r="H27" s="110">
        <v>0.26941145865283861</v>
      </c>
      <c r="I27" s="110">
        <f t="shared" si="1"/>
        <v>0.26941145865283861</v>
      </c>
      <c r="J27" s="85">
        <f>分析係数表!G30</f>
        <v>0.34448439248553536</v>
      </c>
      <c r="K27" s="111">
        <f t="shared" si="2"/>
        <v>9.2808042662665041E-2</v>
      </c>
      <c r="L27" s="79"/>
      <c r="M27" s="80"/>
      <c r="N27" s="81">
        <f>分析係数表!H30</f>
        <v>0</v>
      </c>
      <c r="O27" s="82">
        <f t="shared" si="3"/>
        <v>0</v>
      </c>
      <c r="P27" s="76">
        <f>分析係数表!C30</f>
        <v>1</v>
      </c>
      <c r="Q27" s="82">
        <f t="shared" si="4"/>
        <v>0</v>
      </c>
      <c r="R27" s="83">
        <v>8.1481681424814961E-2</v>
      </c>
      <c r="S27" s="84">
        <f t="shared" si="5"/>
        <v>0.3508931400776536</v>
      </c>
      <c r="T27" s="85">
        <f>分析係数表!F30</f>
        <v>0.44001047643991525</v>
      </c>
      <c r="U27" s="86">
        <f t="shared" si="6"/>
        <v>0.15439665774506628</v>
      </c>
      <c r="V27" s="87">
        <f>分析係数表!D30</f>
        <v>0.12314578918545679</v>
      </c>
      <c r="W27" s="167">
        <f t="shared" si="7"/>
        <v>0</v>
      </c>
      <c r="X27" s="76">
        <f>分析係数表!E30</f>
        <v>8.4787733041262886E-2</v>
      </c>
      <c r="Y27" s="166">
        <f t="shared" si="8"/>
        <v>0</v>
      </c>
    </row>
    <row r="28" spans="1:25" x14ac:dyDescent="0.2">
      <c r="A28" s="6" t="s">
        <v>16</v>
      </c>
      <c r="B28" s="5" t="s">
        <v>193</v>
      </c>
      <c r="C28" s="90"/>
      <c r="D28" s="107">
        <f>投入係数表!AJ28</f>
        <v>1.0784967756281965E-2</v>
      </c>
      <c r="E28" s="110">
        <f t="shared" si="9"/>
        <v>1.0784967756281965</v>
      </c>
      <c r="F28" s="85">
        <f>分析係数表!C31</f>
        <v>6.2020555045463999E-2</v>
      </c>
      <c r="G28" s="110">
        <f t="shared" si="0"/>
        <v>6.6888968639203988E-2</v>
      </c>
      <c r="H28" s="110">
        <v>7.909699415645785E-2</v>
      </c>
      <c r="I28" s="110">
        <f t="shared" si="1"/>
        <v>7.909699415645785E-2</v>
      </c>
      <c r="J28" s="85">
        <f>分析係数表!G31</f>
        <v>7.0817490494296573E-2</v>
      </c>
      <c r="K28" s="111">
        <f t="shared" si="2"/>
        <v>5.6014506318023856E-3</v>
      </c>
      <c r="L28" s="79"/>
      <c r="M28" s="80"/>
      <c r="N28" s="81">
        <f>分析係数表!H31</f>
        <v>2.2278688352460652E-2</v>
      </c>
      <c r="O28" s="82">
        <f t="shared" si="3"/>
        <v>0.67655362535093655</v>
      </c>
      <c r="P28" s="76">
        <f>分析係数表!C31</f>
        <v>6.2020555045463999E-2</v>
      </c>
      <c r="Q28" s="82">
        <f t="shared" si="4"/>
        <v>4.1960231362285987E-2</v>
      </c>
      <c r="R28" s="83">
        <v>5.6422615381434019E-2</v>
      </c>
      <c r="S28" s="84">
        <f t="shared" si="5"/>
        <v>0.13551960953789188</v>
      </c>
      <c r="T28" s="85">
        <f>分析係数表!F31</f>
        <v>0.3450570342205323</v>
      </c>
      <c r="U28" s="86">
        <f t="shared" si="6"/>
        <v>4.6761994545869538E-2</v>
      </c>
      <c r="V28" s="87">
        <f>分析係数表!D31</f>
        <v>0</v>
      </c>
      <c r="W28" s="167">
        <f t="shared" si="7"/>
        <v>0</v>
      </c>
      <c r="X28" s="76">
        <f>分析係数表!E31</f>
        <v>0</v>
      </c>
      <c r="Y28" s="166">
        <f t="shared" si="8"/>
        <v>0</v>
      </c>
    </row>
    <row r="29" spans="1:25" x14ac:dyDescent="0.2">
      <c r="A29" s="6" t="s">
        <v>17</v>
      </c>
      <c r="B29" s="5" t="s">
        <v>273</v>
      </c>
      <c r="C29" s="90"/>
      <c r="D29" s="107">
        <f>投入係数表!AJ29</f>
        <v>4.5268274087486892E-3</v>
      </c>
      <c r="E29" s="110">
        <f t="shared" si="9"/>
        <v>0.45268274087486893</v>
      </c>
      <c r="F29" s="85">
        <f>分析係数表!C32</f>
        <v>0.51031613976705492</v>
      </c>
      <c r="G29" s="110">
        <f t="shared" si="0"/>
        <v>0.23101130886243312</v>
      </c>
      <c r="H29" s="110">
        <v>0.25753305454533204</v>
      </c>
      <c r="I29" s="110">
        <f t="shared" si="1"/>
        <v>0.25753305454533204</v>
      </c>
      <c r="J29" s="85">
        <f>分析係数表!G32</f>
        <v>0.13989637305699482</v>
      </c>
      <c r="K29" s="111">
        <f t="shared" si="2"/>
        <v>3.6027940273181167E-2</v>
      </c>
      <c r="L29" s="79"/>
      <c r="M29" s="80"/>
      <c r="N29" s="81">
        <f>分析係数表!H32</f>
        <v>6.3083400707693279E-3</v>
      </c>
      <c r="O29" s="82">
        <f t="shared" si="3"/>
        <v>0.19157009054144722</v>
      </c>
      <c r="P29" s="76">
        <f>分析係数表!C32</f>
        <v>0.51031613976705492</v>
      </c>
      <c r="Q29" s="82">
        <f t="shared" si="4"/>
        <v>9.776130909993655E-2</v>
      </c>
      <c r="R29" s="83">
        <v>0.12728143322123406</v>
      </c>
      <c r="S29" s="84">
        <f t="shared" si="5"/>
        <v>0.38481448776656613</v>
      </c>
      <c r="T29" s="85">
        <f>分析係数表!F32</f>
        <v>0.48186528497409326</v>
      </c>
      <c r="U29" s="86">
        <f t="shared" si="6"/>
        <v>0.1854287428097961</v>
      </c>
      <c r="V29" s="87">
        <f>分析係数表!D32</f>
        <v>1.4248704663212436E-2</v>
      </c>
      <c r="W29" s="167">
        <f t="shared" si="7"/>
        <v>0</v>
      </c>
      <c r="X29" s="76">
        <f>分析係数表!E32</f>
        <v>2.1373056994818652E-2</v>
      </c>
      <c r="Y29" s="166">
        <f t="shared" si="8"/>
        <v>0</v>
      </c>
    </row>
    <row r="30" spans="1:25" x14ac:dyDescent="0.2">
      <c r="A30" s="6" t="s">
        <v>18</v>
      </c>
      <c r="B30" s="5" t="s">
        <v>274</v>
      </c>
      <c r="C30" s="90"/>
      <c r="D30" s="107">
        <f>投入係数表!AJ30</f>
        <v>3.7167635566568188E-3</v>
      </c>
      <c r="E30" s="110">
        <f t="shared" si="9"/>
        <v>0.37167635566568186</v>
      </c>
      <c r="F30" s="85">
        <f>分析係数表!C33</f>
        <v>0.64380825565912114</v>
      </c>
      <c r="G30" s="110">
        <f t="shared" si="0"/>
        <v>0.23928830621086175</v>
      </c>
      <c r="H30" s="110">
        <v>0.25929229122136932</v>
      </c>
      <c r="I30" s="110">
        <f t="shared" si="1"/>
        <v>0.25929229122136932</v>
      </c>
      <c r="J30" s="85">
        <f>分析係数表!G33</f>
        <v>0.50735483870967746</v>
      </c>
      <c r="K30" s="111">
        <f t="shared" si="2"/>
        <v>0.13155319859128053</v>
      </c>
      <c r="L30" s="79"/>
      <c r="M30" s="80"/>
      <c r="N30" s="81">
        <f>分析係数表!H33</f>
        <v>9.5549092283623302E-4</v>
      </c>
      <c r="O30" s="82">
        <f t="shared" si="3"/>
        <v>2.901610892022586E-2</v>
      </c>
      <c r="P30" s="76">
        <f>分析係数表!C33</f>
        <v>0.64380825565912114</v>
      </c>
      <c r="Q30" s="82">
        <f t="shared" si="4"/>
        <v>1.8680810469945675E-2</v>
      </c>
      <c r="R30" s="83">
        <v>5.7160608344794035E-2</v>
      </c>
      <c r="S30" s="84">
        <f t="shared" si="5"/>
        <v>0.31645289956616335</v>
      </c>
      <c r="T30" s="85">
        <f>分析係数表!F33</f>
        <v>0.64387096774193553</v>
      </c>
      <c r="U30" s="86">
        <f t="shared" si="6"/>
        <v>0.20375483468840713</v>
      </c>
      <c r="V30" s="87">
        <f>分析係数表!D33</f>
        <v>5.1354838709677421E-2</v>
      </c>
      <c r="W30" s="167">
        <f t="shared" si="7"/>
        <v>0</v>
      </c>
      <c r="X30" s="76">
        <f>分析係数表!E33</f>
        <v>4.9548387096774192E-2</v>
      </c>
      <c r="Y30" s="166">
        <f t="shared" si="8"/>
        <v>0</v>
      </c>
    </row>
    <row r="31" spans="1:25" x14ac:dyDescent="0.2">
      <c r="A31" s="6" t="s">
        <v>19</v>
      </c>
      <c r="B31" s="5" t="s">
        <v>275</v>
      </c>
      <c r="C31" s="90"/>
      <c r="D31" s="107">
        <f>投入係数表!AJ31</f>
        <v>6.2422567425902985E-2</v>
      </c>
      <c r="E31" s="110">
        <f t="shared" si="9"/>
        <v>6.2422567425902988</v>
      </c>
      <c r="F31" s="85">
        <f>分析係数表!C34</f>
        <v>0.4497281074016104</v>
      </c>
      <c r="G31" s="110">
        <f t="shared" si="0"/>
        <v>2.8073183107600768</v>
      </c>
      <c r="H31" s="110">
        <v>2.9832616274884489</v>
      </c>
      <c r="I31" s="110">
        <f t="shared" si="1"/>
        <v>2.9832616274884489</v>
      </c>
      <c r="J31" s="85">
        <f>分析係数表!G34</f>
        <v>0.42484737951445389</v>
      </c>
      <c r="K31" s="111">
        <f t="shared" si="2"/>
        <v>1.2674308848444924</v>
      </c>
      <c r="L31" s="79"/>
      <c r="M31" s="80"/>
      <c r="N31" s="81">
        <f>分析係数表!H34</f>
        <v>0.15783450057224457</v>
      </c>
      <c r="O31" s="82">
        <f t="shared" si="3"/>
        <v>4.7930785636135731</v>
      </c>
      <c r="P31" s="76">
        <f>分析係数表!C34</f>
        <v>0.4497281074016104</v>
      </c>
      <c r="Q31" s="82">
        <f t="shared" si="4"/>
        <v>2.1555821510411617</v>
      </c>
      <c r="R31" s="83">
        <v>2.3567390153716818</v>
      </c>
      <c r="S31" s="84">
        <f t="shared" si="5"/>
        <v>5.3400006428601312</v>
      </c>
      <c r="T31" s="85">
        <f>分析係数表!F34</f>
        <v>0.69859228761453362</v>
      </c>
      <c r="U31" s="86">
        <f t="shared" si="6"/>
        <v>3.7304832649587394</v>
      </c>
      <c r="V31" s="87">
        <f>分析係数表!D34</f>
        <v>0.16058186901394608</v>
      </c>
      <c r="W31" s="167">
        <f t="shared" si="7"/>
        <v>1</v>
      </c>
      <c r="X31" s="76">
        <f>分析係数表!E34</f>
        <v>0.11554380945100309</v>
      </c>
      <c r="Y31" s="166">
        <f t="shared" si="8"/>
        <v>1</v>
      </c>
    </row>
    <row r="32" spans="1:25" x14ac:dyDescent="0.2">
      <c r="A32" s="6" t="s">
        <v>20</v>
      </c>
      <c r="B32" s="5" t="s">
        <v>37</v>
      </c>
      <c r="C32" s="90"/>
      <c r="D32" s="107">
        <f>投入係数表!AJ32</f>
        <v>7.0523205946821689E-3</v>
      </c>
      <c r="E32" s="110">
        <f t="shared" si="9"/>
        <v>0.70523205946821688</v>
      </c>
      <c r="F32" s="85">
        <f>分析係数表!C35</f>
        <v>0.49909685188370889</v>
      </c>
      <c r="G32" s="110">
        <f t="shared" si="0"/>
        <v>0.35197910072805161</v>
      </c>
      <c r="H32" s="110">
        <v>0.49761553009369142</v>
      </c>
      <c r="I32" s="110">
        <f t="shared" si="1"/>
        <v>0.49761553009369142</v>
      </c>
      <c r="J32" s="85">
        <f>分析係数表!G35</f>
        <v>0.31379756038452217</v>
      </c>
      <c r="K32" s="111">
        <f t="shared" si="2"/>
        <v>0.15615053935285114</v>
      </c>
      <c r="L32" s="79"/>
      <c r="M32" s="80"/>
      <c r="N32" s="81">
        <f>分析係数表!H35</f>
        <v>5.9221537395394742E-2</v>
      </c>
      <c r="O32" s="82">
        <f t="shared" si="3"/>
        <v>1.7984248080423944</v>
      </c>
      <c r="P32" s="76">
        <f>分析係数表!C35</f>
        <v>0.49909685188370889</v>
      </c>
      <c r="Q32" s="82">
        <f t="shared" si="4"/>
        <v>0.89758816004352249</v>
      </c>
      <c r="R32" s="83">
        <v>1.1828824053118954</v>
      </c>
      <c r="S32" s="84">
        <f t="shared" si="5"/>
        <v>1.6804979354055867</v>
      </c>
      <c r="T32" s="85">
        <f>分析係数表!F35</f>
        <v>0.64201470231844249</v>
      </c>
      <c r="U32" s="86">
        <f t="shared" si="6"/>
        <v>1.078904381746175</v>
      </c>
      <c r="V32" s="87">
        <f>分析係数表!D35</f>
        <v>4.5076338961143873E-2</v>
      </c>
      <c r="W32" s="167">
        <f t="shared" si="7"/>
        <v>0</v>
      </c>
      <c r="X32" s="76">
        <f>分析係数表!E35</f>
        <v>4.0269811778011151E-2</v>
      </c>
      <c r="Y32" s="166">
        <f t="shared" si="8"/>
        <v>0</v>
      </c>
    </row>
    <row r="33" spans="1:25" x14ac:dyDescent="0.2">
      <c r="A33" s="6" t="s">
        <v>21</v>
      </c>
      <c r="B33" s="5" t="s">
        <v>38</v>
      </c>
      <c r="C33" s="90"/>
      <c r="D33" s="107">
        <f>投入係数表!AJ33</f>
        <v>1.9330347215604053E-2</v>
      </c>
      <c r="E33" s="110">
        <f t="shared" si="9"/>
        <v>1.9330347215604053</v>
      </c>
      <c r="F33" s="85">
        <f>分析係数表!C36</f>
        <v>0.87819146249052793</v>
      </c>
      <c r="G33" s="110">
        <f t="shared" si="0"/>
        <v>1.6975745891721028</v>
      </c>
      <c r="H33" s="110">
        <v>1.8713127012583737</v>
      </c>
      <c r="I33" s="110">
        <f t="shared" si="1"/>
        <v>1.8713127012583737</v>
      </c>
      <c r="J33" s="85">
        <f>分析係数表!G36</f>
        <v>4.4874661895938493E-2</v>
      </c>
      <c r="K33" s="111">
        <f t="shared" si="2"/>
        <v>8.3974524770544873E-2</v>
      </c>
      <c r="L33" s="79"/>
      <c r="M33" s="80"/>
      <c r="N33" s="81">
        <f>分析係数表!H36</f>
        <v>0.18774661640714413</v>
      </c>
      <c r="O33" s="82">
        <f t="shared" si="3"/>
        <v>5.7014422019865334</v>
      </c>
      <c r="P33" s="76">
        <f>分析係数表!C36</f>
        <v>0.87819146249052793</v>
      </c>
      <c r="Q33" s="82">
        <f t="shared" si="4"/>
        <v>5.0069578656677693</v>
      </c>
      <c r="R33" s="83">
        <v>5.2480988455611381</v>
      </c>
      <c r="S33" s="84">
        <f t="shared" si="5"/>
        <v>7.1194115468195118</v>
      </c>
      <c r="T33" s="85">
        <f>分析係数表!F36</f>
        <v>0.85371541754520475</v>
      </c>
      <c r="U33" s="86">
        <f t="shared" si="6"/>
        <v>6.0779514013691713</v>
      </c>
      <c r="V33" s="87">
        <f>分析係数表!D36</f>
        <v>1.8390731156688604E-2</v>
      </c>
      <c r="W33" s="167">
        <f t="shared" si="7"/>
        <v>0</v>
      </c>
      <c r="X33" s="76">
        <f>分析係数表!E36</f>
        <v>8.3700721998594338E-3</v>
      </c>
      <c r="Y33" s="166">
        <f t="shared" si="8"/>
        <v>0</v>
      </c>
    </row>
    <row r="34" spans="1:25" x14ac:dyDescent="0.2">
      <c r="A34" s="6" t="s">
        <v>22</v>
      </c>
      <c r="B34" s="5" t="s">
        <v>378</v>
      </c>
      <c r="C34" s="90"/>
      <c r="D34" s="107">
        <f>投入係数表!AJ34</f>
        <v>1.2166841386321039E-2</v>
      </c>
      <c r="E34" s="110">
        <f t="shared" si="9"/>
        <v>1.2166841386321039</v>
      </c>
      <c r="F34" s="85">
        <f>分析係数表!C37</f>
        <v>0.51844868831853386</v>
      </c>
      <c r="G34" s="110">
        <f t="shared" si="0"/>
        <v>0.63078829577177942</v>
      </c>
      <c r="H34" s="110">
        <v>0.77135437445549326</v>
      </c>
      <c r="I34" s="110">
        <f t="shared" si="1"/>
        <v>0.77135437445549326</v>
      </c>
      <c r="J34" s="85">
        <f>分析係数表!G37</f>
        <v>0.40787398349003462</v>
      </c>
      <c r="K34" s="111">
        <f t="shared" si="2"/>
        <v>0.31461538139162581</v>
      </c>
      <c r="L34" s="79"/>
      <c r="M34" s="80"/>
      <c r="N34" s="81">
        <f>分析係数表!H37</f>
        <v>4.7856445363769047E-2</v>
      </c>
      <c r="O34" s="82">
        <f t="shared" si="3"/>
        <v>1.453292541061598</v>
      </c>
      <c r="P34" s="76">
        <f>分析係数表!C37</f>
        <v>0.51844868831853386</v>
      </c>
      <c r="Q34" s="82">
        <f t="shared" si="4"/>
        <v>0.7534576116564945</v>
      </c>
      <c r="R34" s="83">
        <v>0.90999806415563556</v>
      </c>
      <c r="S34" s="84">
        <f t="shared" si="5"/>
        <v>1.6813524386111287</v>
      </c>
      <c r="T34" s="85">
        <f>分析係数表!F37</f>
        <v>0.62993916303078723</v>
      </c>
      <c r="U34" s="86">
        <f t="shared" si="6"/>
        <v>1.0591497479384675</v>
      </c>
      <c r="V34" s="87">
        <f>分析係数表!D37</f>
        <v>9.5352219422765727E-2</v>
      </c>
      <c r="W34" s="167">
        <f t="shared" si="7"/>
        <v>0</v>
      </c>
      <c r="X34" s="76">
        <f>分析係数表!E37</f>
        <v>8.9104651877342844E-2</v>
      </c>
      <c r="Y34" s="166">
        <f t="shared" si="8"/>
        <v>0</v>
      </c>
    </row>
    <row r="35" spans="1:25" x14ac:dyDescent="0.2">
      <c r="A35" s="6" t="s">
        <v>23</v>
      </c>
      <c r="B35" s="5" t="s">
        <v>194</v>
      </c>
      <c r="C35" s="90"/>
      <c r="D35" s="107">
        <f>投入係数表!AJ35</f>
        <v>1.1182057879856412E-2</v>
      </c>
      <c r="E35" s="110">
        <f t="shared" si="9"/>
        <v>1.1182057879856413</v>
      </c>
      <c r="F35" s="85">
        <f>分析係数表!C38</f>
        <v>4.0466683025854988E-2</v>
      </c>
      <c r="G35" s="110">
        <f t="shared" si="0"/>
        <v>4.525007918009135E-2</v>
      </c>
      <c r="H35" s="110">
        <v>5.6323072124560523E-2</v>
      </c>
      <c r="I35" s="110">
        <f t="shared" si="1"/>
        <v>5.6323072124560523E-2</v>
      </c>
      <c r="J35" s="85">
        <f>分析係数表!G38</f>
        <v>0.23169218038891187</v>
      </c>
      <c r="K35" s="111">
        <f t="shared" si="2"/>
        <v>1.304961538674137E-2</v>
      </c>
      <c r="L35" s="79"/>
      <c r="M35" s="80"/>
      <c r="N35" s="81">
        <f>分析係数表!H38</f>
        <v>4.3698484864393788E-2</v>
      </c>
      <c r="O35" s="82">
        <f t="shared" si="3"/>
        <v>1.3270246385076481</v>
      </c>
      <c r="P35" s="76">
        <f>分析係数表!C38</f>
        <v>4.0466683025854988E-2</v>
      </c>
      <c r="Q35" s="82">
        <f t="shared" si="4"/>
        <v>5.3700285413988795E-2</v>
      </c>
      <c r="R35" s="83">
        <v>6.6737470685684086E-2</v>
      </c>
      <c r="S35" s="84">
        <f t="shared" si="5"/>
        <v>0.12306054281024462</v>
      </c>
      <c r="T35" s="85">
        <f>分析係数表!F38</f>
        <v>0.47745138601572196</v>
      </c>
      <c r="U35" s="86">
        <f t="shared" si="6"/>
        <v>5.8755426728598383E-2</v>
      </c>
      <c r="V35" s="87">
        <f>分析係数表!D38</f>
        <v>0.35457178320231691</v>
      </c>
      <c r="W35" s="167">
        <f t="shared" si="7"/>
        <v>0</v>
      </c>
      <c r="X35" s="76">
        <f>分析係数表!E38</f>
        <v>0.38601572196938355</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1.9685437672182001E-2</v>
      </c>
      <c r="I36" s="110">
        <f t="shared" si="1"/>
        <v>1.9685437672182001E-2</v>
      </c>
      <c r="J36" s="85">
        <f>分析係数表!G39</f>
        <v>0.35155763393872286</v>
      </c>
      <c r="K36" s="111">
        <f t="shared" si="2"/>
        <v>6.9205658910805046E-3</v>
      </c>
      <c r="L36" s="79"/>
      <c r="M36" s="80"/>
      <c r="N36" s="81">
        <f>分析係数表!H39</f>
        <v>3.8093638110437951E-3</v>
      </c>
      <c r="O36" s="82">
        <f t="shared" si="3"/>
        <v>0.11568180567316419</v>
      </c>
      <c r="P36" s="76">
        <f>分析係数表!C39</f>
        <v>1</v>
      </c>
      <c r="Q36" s="82">
        <f t="shared" si="4"/>
        <v>0.11568180567316419</v>
      </c>
      <c r="R36" s="83">
        <v>0.14425946322847852</v>
      </c>
      <c r="S36" s="84">
        <f t="shared" si="5"/>
        <v>0.16394490090066052</v>
      </c>
      <c r="T36" s="85">
        <f>分析係数表!F39</f>
        <v>0.70231445322154884</v>
      </c>
      <c r="U36" s="86">
        <f t="shared" si="6"/>
        <v>0.11514087343450841</v>
      </c>
      <c r="V36" s="87">
        <f>分析係数表!D39</f>
        <v>4.9996539689758472E-2</v>
      </c>
      <c r="W36" s="167">
        <f t="shared" si="7"/>
        <v>0</v>
      </c>
      <c r="X36" s="76">
        <f>分析係数表!E39</f>
        <v>6.3343450621372852E-2</v>
      </c>
      <c r="Y36" s="166">
        <f t="shared" si="8"/>
        <v>0</v>
      </c>
    </row>
    <row r="37" spans="1:25" x14ac:dyDescent="0.2">
      <c r="A37" s="6" t="s">
        <v>25</v>
      </c>
      <c r="B37" s="5" t="s">
        <v>40</v>
      </c>
      <c r="C37" s="90"/>
      <c r="D37" s="107">
        <f>投入係数表!AJ37</f>
        <v>9.5301629657867148E-5</v>
      </c>
      <c r="E37" s="110">
        <f t="shared" si="9"/>
        <v>9.5301629657867145E-3</v>
      </c>
      <c r="F37" s="85">
        <f>分析係数表!C40</f>
        <v>0.93645125291670894</v>
      </c>
      <c r="G37" s="110">
        <f t="shared" si="0"/>
        <v>8.9245330498113878E-3</v>
      </c>
      <c r="H37" s="110">
        <v>1.0092393346709597E-2</v>
      </c>
      <c r="I37" s="110">
        <f t="shared" si="1"/>
        <v>1.0092393346709597E-2</v>
      </c>
      <c r="J37" s="85">
        <f>分析係数表!G40</f>
        <v>0.5322000781555295</v>
      </c>
      <c r="K37" s="111">
        <f t="shared" si="2"/>
        <v>5.3711725278951933E-3</v>
      </c>
      <c r="L37" s="79"/>
      <c r="M37" s="80"/>
      <c r="N37" s="81">
        <f>分析係数表!H40</f>
        <v>3.4185575237035248E-2</v>
      </c>
      <c r="O37" s="82">
        <f t="shared" si="3"/>
        <v>1.0381389826645204</v>
      </c>
      <c r="P37" s="76">
        <f>分析係数表!C40</f>
        <v>0.93645125291670894</v>
      </c>
      <c r="Q37" s="82">
        <f t="shared" si="4"/>
        <v>0.97216655101786775</v>
      </c>
      <c r="R37" s="83">
        <v>0.97381826545252848</v>
      </c>
      <c r="S37" s="84">
        <f t="shared" si="5"/>
        <v>0.98391065879923811</v>
      </c>
      <c r="T37" s="85">
        <f>分析係数表!F40</f>
        <v>0.72698319656115673</v>
      </c>
      <c r="U37" s="86">
        <f t="shared" si="6"/>
        <v>0.71528651586446379</v>
      </c>
      <c r="V37" s="87">
        <f>分析係数表!D40</f>
        <v>7.3466197733489641E-2</v>
      </c>
      <c r="W37" s="167">
        <f t="shared" si="7"/>
        <v>0</v>
      </c>
      <c r="X37" s="76">
        <f>分析係数表!E40</f>
        <v>4.7205939820242279E-2</v>
      </c>
      <c r="Y37" s="166">
        <f t="shared" si="8"/>
        <v>0</v>
      </c>
    </row>
    <row r="38" spans="1:25" x14ac:dyDescent="0.2">
      <c r="A38" s="6" t="s">
        <v>26</v>
      </c>
      <c r="B38" s="5" t="s">
        <v>277</v>
      </c>
      <c r="C38" s="75">
        <f>最終需要_まとめ!C39</f>
        <v>100</v>
      </c>
      <c r="D38" s="107">
        <f>投入係数表!AJ38</f>
        <v>2.0537501191270371E-2</v>
      </c>
      <c r="E38" s="110">
        <f t="shared" si="9"/>
        <v>2.0537501191270371</v>
      </c>
      <c r="F38" s="85">
        <f>分析係数表!C41</f>
        <v>0.75829086289227354</v>
      </c>
      <c r="G38" s="110">
        <f t="shared" si="0"/>
        <v>1.5573399499979506</v>
      </c>
      <c r="H38" s="110">
        <v>1.5836443955557642</v>
      </c>
      <c r="I38" s="110">
        <f t="shared" si="1"/>
        <v>101.58364439555577</v>
      </c>
      <c r="J38" s="85">
        <f>分析係数表!G41</f>
        <v>0.44682169065091015</v>
      </c>
      <c r="K38" s="111">
        <f t="shared" si="2"/>
        <v>45.389775731303082</v>
      </c>
      <c r="L38" s="79"/>
      <c r="M38" s="80"/>
      <c r="N38" s="81">
        <f>分析係数表!H41</f>
        <v>5.4536481903421918E-2</v>
      </c>
      <c r="O38" s="82">
        <f t="shared" si="3"/>
        <v>1.6561502168313529</v>
      </c>
      <c r="P38" s="76">
        <f>分析係数表!C41</f>
        <v>0.75829086289227354</v>
      </c>
      <c r="Q38" s="82">
        <f t="shared" si="4"/>
        <v>1.2558435770002725</v>
      </c>
      <c r="R38" s="83">
        <v>1.2777656998061928</v>
      </c>
      <c r="S38" s="84">
        <f t="shared" si="5"/>
        <v>102.86141009536196</v>
      </c>
      <c r="T38" s="85">
        <f>分析係数表!F41</f>
        <v>0.55047809650878365</v>
      </c>
      <c r="U38" s="86">
        <f t="shared" si="6"/>
        <v>56.622953233504234</v>
      </c>
      <c r="V38" s="87">
        <f>分析係数表!D41</f>
        <v>0.14793989643889577</v>
      </c>
      <c r="W38" s="167">
        <f t="shared" si="7"/>
        <v>15</v>
      </c>
      <c r="X38" s="76">
        <f>分析係数表!E41</f>
        <v>0.13594777470694749</v>
      </c>
      <c r="Y38" s="166">
        <f t="shared" si="8"/>
        <v>14</v>
      </c>
    </row>
    <row r="39" spans="1:25" x14ac:dyDescent="0.2">
      <c r="A39" s="6" t="s">
        <v>51</v>
      </c>
      <c r="B39" s="5" t="s">
        <v>368</v>
      </c>
      <c r="C39" s="90"/>
      <c r="D39" s="107">
        <f>投入係数表!AJ39</f>
        <v>1.0483179262365386E-3</v>
      </c>
      <c r="E39" s="110">
        <f t="shared" si="9"/>
        <v>0.10483179262365386</v>
      </c>
      <c r="F39" s="85">
        <f>分析係数表!C42</f>
        <v>0.17334729285073291</v>
      </c>
      <c r="G39" s="110">
        <f>E39*F39</f>
        <v>1.8172307455999827E-2</v>
      </c>
      <c r="H39" s="110">
        <v>2.0729785002476908E-2</v>
      </c>
      <c r="I39" s="110">
        <f>C39+H39</f>
        <v>2.0729785002476908E-2</v>
      </c>
      <c r="J39" s="85">
        <f>分析係数表!G42</f>
        <v>0.48544520547945208</v>
      </c>
      <c r="K39" s="111">
        <f>I39*J39</f>
        <v>1.0063174740072267E-2</v>
      </c>
      <c r="L39" s="79"/>
      <c r="M39" s="80"/>
      <c r="N39" s="81">
        <f>分析係数表!H42</f>
        <v>1.188798706412289E-2</v>
      </c>
      <c r="O39" s="82">
        <f t="shared" si="3"/>
        <v>0.36101141230197492</v>
      </c>
      <c r="P39" s="76">
        <f>分析係数表!C42</f>
        <v>0.17334729285073291</v>
      </c>
      <c r="Q39" s="82">
        <f>O39*P39</f>
        <v>6.258035101076713E-2</v>
      </c>
      <c r="R39" s="83">
        <v>6.5762736553916248E-2</v>
      </c>
      <c r="S39" s="84">
        <f>I39+R39</f>
        <v>8.6492521556393157E-2</v>
      </c>
      <c r="T39" s="85">
        <f>分析係数表!F42</f>
        <v>0.55565068493150682</v>
      </c>
      <c r="U39" s="86">
        <f t="shared" si="6"/>
        <v>4.8059628844262979E-2</v>
      </c>
      <c r="V39" s="87">
        <f>分析係数表!D42</f>
        <v>0.45205479452054792</v>
      </c>
      <c r="W39" s="167">
        <f t="shared" si="7"/>
        <v>0</v>
      </c>
      <c r="X39" s="76">
        <f>分析係数表!E42</f>
        <v>0.3886986301369863</v>
      </c>
      <c r="Y39" s="166">
        <f t="shared" si="8"/>
        <v>0</v>
      </c>
    </row>
    <row r="40" spans="1:25" x14ac:dyDescent="0.2">
      <c r="A40" s="6" t="s">
        <v>195</v>
      </c>
      <c r="B40" s="5" t="s">
        <v>41</v>
      </c>
      <c r="C40" s="90"/>
      <c r="D40" s="107">
        <f>投入係数表!AJ40</f>
        <v>4.6237173989008548E-2</v>
      </c>
      <c r="E40" s="110">
        <f t="shared" si="9"/>
        <v>4.6237173989008546</v>
      </c>
      <c r="F40" s="85">
        <f>分析係数表!C43</f>
        <v>0.30653454239506406</v>
      </c>
      <c r="G40" s="110">
        <f>E40*F40</f>
        <v>1.4173290970361694</v>
      </c>
      <c r="H40" s="110">
        <v>1.6812617601454058</v>
      </c>
      <c r="I40" s="110">
        <f>C40+H40</f>
        <v>1.6812617601454058</v>
      </c>
      <c r="J40" s="85">
        <f>分析係数表!G43</f>
        <v>0.32328917028178372</v>
      </c>
      <c r="K40" s="111">
        <f>I40*J40</f>
        <v>0.5435337194638995</v>
      </c>
      <c r="L40" s="79"/>
      <c r="M40" s="80"/>
      <c r="N40" s="81">
        <f>分析係数表!H43</f>
        <v>3.3255284074801286E-2</v>
      </c>
      <c r="O40" s="82">
        <f t="shared" si="3"/>
        <v>1.0098881337597729</v>
      </c>
      <c r="P40" s="76">
        <f>分析係数表!C43</f>
        <v>0.30653454239506406</v>
      </c>
      <c r="Q40" s="82">
        <f>O40*P40</f>
        <v>0.30956559695225722</v>
      </c>
      <c r="R40" s="83">
        <v>0.58468830685423634</v>
      </c>
      <c r="S40" s="84">
        <f>I40+R40</f>
        <v>2.2659500669996424</v>
      </c>
      <c r="T40" s="85">
        <f>分析係数表!F43</f>
        <v>0.5899871028256537</v>
      </c>
      <c r="U40" s="86">
        <f t="shared" si="6"/>
        <v>1.3368813151767149</v>
      </c>
      <c r="V40" s="87">
        <f>分析係数表!D43</f>
        <v>0.19341853284871224</v>
      </c>
      <c r="W40" s="167">
        <f t="shared" si="7"/>
        <v>0</v>
      </c>
      <c r="X40" s="76">
        <f>分析係数表!E43</f>
        <v>0.14812209325047876</v>
      </c>
      <c r="Y40" s="166">
        <f t="shared" si="8"/>
        <v>0</v>
      </c>
    </row>
    <row r="41" spans="1:25" x14ac:dyDescent="0.2">
      <c r="A41" s="6" t="s">
        <v>341</v>
      </c>
      <c r="B41" s="5" t="s">
        <v>42</v>
      </c>
      <c r="C41" s="90"/>
      <c r="D41" s="107">
        <f>投入係数表!AJ41</f>
        <v>1.2802185584040154E-2</v>
      </c>
      <c r="E41" s="110">
        <f t="shared" si="9"/>
        <v>1.2802185584040153</v>
      </c>
      <c r="F41" s="85">
        <f>分析係数表!C44</f>
        <v>0.56999532308435041</v>
      </c>
      <c r="G41" s="110">
        <f>E41*F41</f>
        <v>0.72971859081607804</v>
      </c>
      <c r="H41" s="110">
        <v>0.75165353262166712</v>
      </c>
      <c r="I41" s="110">
        <f>C41+H41</f>
        <v>0.75165353262166712</v>
      </c>
      <c r="J41" s="85">
        <f>分析係数表!G44</f>
        <v>0.26801390783179974</v>
      </c>
      <c r="K41" s="111">
        <f>I41*J41</f>
        <v>0.20145360061351017</v>
      </c>
      <c r="L41" s="79"/>
      <c r="M41" s="80"/>
      <c r="N41" s="81">
        <f>分析係数表!H44</f>
        <v>0.11320362456556662</v>
      </c>
      <c r="O41" s="82">
        <f t="shared" si="3"/>
        <v>3.4377393045332205</v>
      </c>
      <c r="P41" s="76">
        <f>分析係数表!C44</f>
        <v>0.56999532308435041</v>
      </c>
      <c r="Q41" s="82">
        <f>O41*P41</f>
        <v>1.9594953255671832</v>
      </c>
      <c r="R41" s="83">
        <v>1.9919874524502506</v>
      </c>
      <c r="S41" s="84">
        <f>I41+R41</f>
        <v>2.7436409850719174</v>
      </c>
      <c r="T41" s="85">
        <f>分析係数表!F44</f>
        <v>0.48400791440152141</v>
      </c>
      <c r="U41" s="86">
        <f t="shared" si="6"/>
        <v>1.3279439510511946</v>
      </c>
      <c r="V41" s="87">
        <f>分析係数表!D44</f>
        <v>0.18890831204256872</v>
      </c>
      <c r="W41" s="167">
        <f t="shared" si="7"/>
        <v>1</v>
      </c>
      <c r="X41" s="76">
        <f>分析係数表!E44</f>
        <v>0.13982749678237316</v>
      </c>
      <c r="Y41" s="166">
        <f t="shared" si="8"/>
        <v>0</v>
      </c>
    </row>
    <row r="42" spans="1:25" x14ac:dyDescent="0.2">
      <c r="A42" s="6" t="s">
        <v>342</v>
      </c>
      <c r="B42" s="5" t="s">
        <v>279</v>
      </c>
      <c r="C42" s="90"/>
      <c r="D42" s="107">
        <f>投入係数表!AJ42</f>
        <v>2.6207948155913467E-3</v>
      </c>
      <c r="E42" s="110">
        <f t="shared" si="9"/>
        <v>0.26207948155913469</v>
      </c>
      <c r="F42" s="85">
        <f>分析係数表!C45</f>
        <v>1</v>
      </c>
      <c r="G42" s="110">
        <f>E42*F42</f>
        <v>0.26207948155913469</v>
      </c>
      <c r="H42" s="110">
        <v>0.29123180181011921</v>
      </c>
      <c r="I42" s="110">
        <f>C42+H42</f>
        <v>0.29123180181011921</v>
      </c>
      <c r="J42" s="85">
        <f>分析係数表!G45</f>
        <v>0</v>
      </c>
      <c r="K42" s="111">
        <f>I42*J42</f>
        <v>0</v>
      </c>
      <c r="L42" s="79"/>
      <c r="M42" s="80"/>
      <c r="N42" s="81">
        <f>分析係数表!H45</f>
        <v>0</v>
      </c>
      <c r="O42" s="82">
        <f t="shared" si="3"/>
        <v>0</v>
      </c>
      <c r="P42" s="76">
        <f>分析係数表!C45</f>
        <v>1</v>
      </c>
      <c r="Q42" s="82">
        <f>O42*P42</f>
        <v>0</v>
      </c>
      <c r="R42" s="83">
        <v>3.8038383316980062E-2</v>
      </c>
      <c r="S42" s="84">
        <f>I42+R42</f>
        <v>0.32927018512709927</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4.4950601988627339E-3</v>
      </c>
      <c r="E43" s="110">
        <f t="shared" si="9"/>
        <v>0.44950601988627337</v>
      </c>
      <c r="F43" s="85">
        <f>分析係数表!C46</f>
        <v>0.19592142404516388</v>
      </c>
      <c r="G43" s="110">
        <f>E43*F43</f>
        <v>8.806785953299244E-2</v>
      </c>
      <c r="H43" s="110">
        <v>0.103881822019301</v>
      </c>
      <c r="I43" s="110">
        <f>C43+H43</f>
        <v>0.103881822019301</v>
      </c>
      <c r="J43" s="85">
        <f>分析係数表!G46</f>
        <v>9.3869169844529188E-3</v>
      </c>
      <c r="K43" s="111">
        <f>I43*J43</f>
        <v>9.7513003948889181E-4</v>
      </c>
      <c r="L43" s="79"/>
      <c r="M43" s="80"/>
      <c r="N43" s="81">
        <f>分析係数表!H46</f>
        <v>2.2224088871155723E-2</v>
      </c>
      <c r="O43" s="82">
        <f t="shared" si="3"/>
        <v>0.67489556198406653</v>
      </c>
      <c r="P43" s="76">
        <f>分析係数表!C46</f>
        <v>0.19592142404516388</v>
      </c>
      <c r="Q43" s="82">
        <f>O43*P43</f>
        <v>0.13222649958567947</v>
      </c>
      <c r="R43" s="83">
        <v>0.15080686471527341</v>
      </c>
      <c r="S43" s="84">
        <f>I43+R43</f>
        <v>0.2546886867345744</v>
      </c>
      <c r="T43" s="85">
        <f>分析係数表!F46</f>
        <v>0.31358169551188031</v>
      </c>
      <c r="U43" s="86">
        <f t="shared" si="6"/>
        <v>7.9865710213921984E-2</v>
      </c>
      <c r="V43" s="87">
        <f>分析係数表!D46</f>
        <v>3.8134350249339984E-3</v>
      </c>
      <c r="W43" s="167">
        <f t="shared" si="7"/>
        <v>0</v>
      </c>
      <c r="X43" s="76">
        <f>分析係数表!E46</f>
        <v>1.0853622763273688E-2</v>
      </c>
      <c r="Y43" s="166">
        <f t="shared" si="8"/>
        <v>0</v>
      </c>
    </row>
    <row r="44" spans="1:25" x14ac:dyDescent="0.2">
      <c r="A44" s="192">
        <v>40</v>
      </c>
      <c r="B44" s="14" t="s">
        <v>151</v>
      </c>
      <c r="C44" s="197">
        <f>SUM(C5:C43)</f>
        <v>100</v>
      </c>
      <c r="D44" s="108">
        <f>投入係数表!AJ44</f>
        <v>0.44115124368626701</v>
      </c>
      <c r="E44" s="96">
        <f>SUM(E5:E43)</f>
        <v>44.115124368626716</v>
      </c>
      <c r="F44" s="98">
        <f>分析係数表!C47</f>
        <v>0.45265703952364433</v>
      </c>
      <c r="G44" s="96">
        <f>SUM(G5:G43)</f>
        <v>10.952986456666963</v>
      </c>
      <c r="H44" s="96">
        <f>SUM(H5:H43)</f>
        <v>12.288268507197849</v>
      </c>
      <c r="I44" s="96">
        <f>SUM(I5:I43)</f>
        <v>112.28826850719784</v>
      </c>
      <c r="J44" s="98">
        <f>分析係数表!G47</f>
        <v>0.23980744030503759</v>
      </c>
      <c r="K44" s="112">
        <f>SUM(K5:K43)</f>
        <v>48.407677081665348</v>
      </c>
      <c r="L44" s="94">
        <f>最終需要_まとめ!$L$33</f>
        <v>0.62733333333333341</v>
      </c>
      <c r="M44" s="91">
        <f>K44*L44</f>
        <v>30.367749422564732</v>
      </c>
      <c r="N44" s="95">
        <f>分析係数表!H47</f>
        <v>1</v>
      </c>
      <c r="O44" s="96">
        <f>SUM(O5:O43)</f>
        <v>30.367749422564732</v>
      </c>
      <c r="P44" s="92">
        <f>分析係数表!C47</f>
        <v>0.45265703952364433</v>
      </c>
      <c r="Q44" s="96">
        <f>SUM(Q5:Q43)</f>
        <v>14.800828017822639</v>
      </c>
      <c r="R44" s="91">
        <f>SUM(R5:R43)</f>
        <v>16.488608011277577</v>
      </c>
      <c r="S44" s="97">
        <f>SUM(S5:S43)</f>
        <v>128.7768765184754</v>
      </c>
      <c r="T44" s="98">
        <f>分析係数表!F47</f>
        <v>0.49576236686958514</v>
      </c>
      <c r="U44" s="99">
        <f>SUM(U5:U43)</f>
        <v>73.525338838528072</v>
      </c>
      <c r="V44" s="100">
        <f>分析係数表!D47</f>
        <v>6.8132090397126518E-2</v>
      </c>
      <c r="W44" s="164">
        <f>SUM(W5:W43)</f>
        <v>17</v>
      </c>
      <c r="X44" s="92">
        <f>分析係数表!E47</f>
        <v>5.7986453629434859E-2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2.5684931506849314E-3</v>
      </c>
      <c r="E5" s="110">
        <f>$C$39*D5</f>
        <v>0.25684931506849312</v>
      </c>
      <c r="F5" s="85">
        <f>分析係数表!C8</f>
        <v>1.4618360363041205E-2</v>
      </c>
      <c r="G5" s="110">
        <f t="shared" ref="G5:G38" si="0">E5*F5</f>
        <v>3.754715846671542E-3</v>
      </c>
      <c r="H5" s="110">
        <f t="array" ref="H5:H43">MMULT(逆行列係数!C5:AO43,'35'!G5:G43)</f>
        <v>3.9262146793127891E-3</v>
      </c>
      <c r="I5" s="110">
        <f t="shared" ref="I5:I38" si="1">C5+H5</f>
        <v>3.9262146793127891E-3</v>
      </c>
      <c r="J5" s="85">
        <f>分析係数表!G8</f>
        <v>0.12073170731707317</v>
      </c>
      <c r="K5" s="111">
        <f t="shared" ref="K5:K38" si="2">I5*J5</f>
        <v>4.7401860152678795E-4</v>
      </c>
      <c r="L5" s="79" t="s">
        <v>178</v>
      </c>
      <c r="M5" s="80" t="s">
        <v>178</v>
      </c>
      <c r="N5" s="81">
        <f>分析係数表!H8</f>
        <v>1.0812797278425854E-2</v>
      </c>
      <c r="O5" s="82">
        <f t="shared" ref="O5:O43" si="3">$M$44*N5</f>
        <v>0.35332649477512612</v>
      </c>
      <c r="P5" s="76">
        <f>分析係数表!C8</f>
        <v>1.4618360363041205E-2</v>
      </c>
      <c r="Q5" s="82">
        <f t="shared" ref="Q5:Q38" si="4">O5*P5</f>
        <v>5.1650540264329891E-3</v>
      </c>
      <c r="R5" s="83">
        <f t="array" ref="R5:R43">MMULT(逆行列係数!C5:AO43,'35'!Q5:Q43)</f>
        <v>7.3112027514635825E-3</v>
      </c>
      <c r="S5" s="84">
        <f t="shared" ref="S5:S38" si="5">I5+R5</f>
        <v>1.1237417430776372E-2</v>
      </c>
      <c r="T5" s="85">
        <f>分析係数表!F8</f>
        <v>0.45487804878048782</v>
      </c>
      <c r="U5" s="86">
        <f t="shared" ref="U5:U38" si="6">S5*T5</f>
        <v>5.1116545142433989E-3</v>
      </c>
      <c r="V5" s="87">
        <f>分析係数表!D8</f>
        <v>0.88658536585365855</v>
      </c>
      <c r="W5" s="167">
        <f t="shared" ref="W5:W38" si="7">ROUND(S5*V5,0)</f>
        <v>0</v>
      </c>
      <c r="X5" s="76">
        <f>分析係数表!E8</f>
        <v>0.69146341463414629</v>
      </c>
      <c r="Y5" s="166">
        <f t="shared" ref="Y5:Y38" si="8">ROUND(S5*X5,0)</f>
        <v>0</v>
      </c>
    </row>
    <row r="6" spans="1:25" x14ac:dyDescent="0.2">
      <c r="A6" s="6" t="s">
        <v>220</v>
      </c>
      <c r="B6" s="5" t="s">
        <v>266</v>
      </c>
      <c r="C6" s="90"/>
      <c r="D6" s="107">
        <f>投入係数表!AK6</f>
        <v>0</v>
      </c>
      <c r="E6" s="110">
        <f t="shared" ref="E6:E43" si="9">$C$39*D6</f>
        <v>0</v>
      </c>
      <c r="F6" s="85">
        <f>分析係数表!C9</f>
        <v>8.6715867158671633E-2</v>
      </c>
      <c r="G6" s="110">
        <f t="shared" si="0"/>
        <v>0</v>
      </c>
      <c r="H6" s="110">
        <v>2.5179004602961193E-4</v>
      </c>
      <c r="I6" s="110">
        <f t="shared" si="1"/>
        <v>2.5179004602961193E-4</v>
      </c>
      <c r="J6" s="85">
        <f>分析係数表!G9</f>
        <v>0.23529411764705882</v>
      </c>
      <c r="K6" s="111">
        <f t="shared" si="2"/>
        <v>5.9244716712849866E-5</v>
      </c>
      <c r="L6" s="79"/>
      <c r="M6" s="80"/>
      <c r="N6" s="81">
        <f>分析係数表!H9</f>
        <v>5.7539453375192939E-4</v>
      </c>
      <c r="O6" s="82">
        <f t="shared" si="3"/>
        <v>1.8801992536101101E-2</v>
      </c>
      <c r="P6" s="76">
        <f>分析係数表!C9</f>
        <v>8.6715867158671633E-2</v>
      </c>
      <c r="Q6" s="82">
        <f t="shared" si="4"/>
        <v>1.6304310870788787E-3</v>
      </c>
      <c r="R6" s="83">
        <v>1.9351876863650023E-3</v>
      </c>
      <c r="S6" s="84">
        <f t="shared" si="5"/>
        <v>2.1869777323946142E-3</v>
      </c>
      <c r="T6" s="85">
        <f>分析係数表!F9</f>
        <v>0.68627450980392157</v>
      </c>
      <c r="U6" s="86">
        <f t="shared" si="6"/>
        <v>1.5008670712512058E-3</v>
      </c>
      <c r="V6" s="87">
        <f>分析係数表!D9</f>
        <v>9.8039215686274508E-2</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5.1169590643275198E-3</v>
      </c>
      <c r="G7" s="110">
        <f t="shared" si="0"/>
        <v>0</v>
      </c>
      <c r="H7" s="110">
        <v>3.3884559045137503E-5</v>
      </c>
      <c r="I7" s="110">
        <f t="shared" si="1"/>
        <v>3.3884559045137503E-5</v>
      </c>
      <c r="J7" s="85">
        <f>分析係数表!G10</f>
        <v>0.19230769230769232</v>
      </c>
      <c r="K7" s="111">
        <f t="shared" si="2"/>
        <v>6.516261354834136E-6</v>
      </c>
      <c r="L7" s="79"/>
      <c r="M7" s="80"/>
      <c r="N7" s="81">
        <f>分析係数表!H10</f>
        <v>1.0751897856970359E-3</v>
      </c>
      <c r="O7" s="82">
        <f t="shared" si="3"/>
        <v>3.5133650286437092E-2</v>
      </c>
      <c r="P7" s="76">
        <f>分析係数表!C10</f>
        <v>5.1169590643275198E-3</v>
      </c>
      <c r="Q7" s="82">
        <f t="shared" si="4"/>
        <v>1.7977745029609744E-4</v>
      </c>
      <c r="R7" s="83">
        <v>3.1388366236890234E-4</v>
      </c>
      <c r="S7" s="84">
        <f t="shared" si="5"/>
        <v>3.4776822141403986E-4</v>
      </c>
      <c r="T7" s="85">
        <f>分析係数表!F10</f>
        <v>0.57692307692307687</v>
      </c>
      <c r="U7" s="86">
        <f t="shared" si="6"/>
        <v>2.0063551235425376E-4</v>
      </c>
      <c r="V7" s="87">
        <f>分析係数表!D10</f>
        <v>0</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1.5386032798968108E-2</v>
      </c>
      <c r="G8" s="110">
        <f t="shared" si="0"/>
        <v>0</v>
      </c>
      <c r="H8" s="110">
        <v>4.5430095040329506E-4</v>
      </c>
      <c r="I8" s="110">
        <f t="shared" si="1"/>
        <v>4.5430095040329506E-4</v>
      </c>
      <c r="J8" s="85">
        <f>分析係数表!G11</f>
        <v>0.34285714285714286</v>
      </c>
      <c r="K8" s="111">
        <f t="shared" si="2"/>
        <v>1.557603258525583E-4</v>
      </c>
      <c r="L8" s="79"/>
      <c r="M8" s="80"/>
      <c r="N8" s="81">
        <f>分析係数表!H11</f>
        <v>-2.0999800501895233E-5</v>
      </c>
      <c r="O8" s="82">
        <f t="shared" si="3"/>
        <v>-6.8620410715697442E-4</v>
      </c>
      <c r="P8" s="76">
        <f>分析係数表!C11</f>
        <v>1.5386032798968108E-2</v>
      </c>
      <c r="Q8" s="82">
        <f t="shared" si="4"/>
        <v>-1.0557958899503834E-5</v>
      </c>
      <c r="R8" s="83">
        <v>5.6368113966983756E-4</v>
      </c>
      <c r="S8" s="84">
        <f t="shared" si="5"/>
        <v>1.0179820900731327E-3</v>
      </c>
      <c r="T8" s="85">
        <f>分析係数表!F11</f>
        <v>0.5591836734693878</v>
      </c>
      <c r="U8" s="86">
        <f t="shared" si="6"/>
        <v>5.6923896465313961E-4</v>
      </c>
      <c r="V8" s="87">
        <f>分析係数表!D11</f>
        <v>0</v>
      </c>
      <c r="W8" s="167">
        <f t="shared" si="7"/>
        <v>0</v>
      </c>
      <c r="X8" s="76">
        <f>分析係数表!E11</f>
        <v>0</v>
      </c>
      <c r="Y8" s="166">
        <f t="shared" si="8"/>
        <v>0</v>
      </c>
    </row>
    <row r="9" spans="1:25" x14ac:dyDescent="0.2">
      <c r="A9" s="6" t="s">
        <v>223</v>
      </c>
      <c r="B9" s="5" t="s">
        <v>191</v>
      </c>
      <c r="C9" s="90"/>
      <c r="D9" s="107">
        <f>投入係数表!AK9</f>
        <v>1.7123287671232876E-3</v>
      </c>
      <c r="E9" s="110">
        <f t="shared" si="9"/>
        <v>0.17123287671232876</v>
      </c>
      <c r="F9" s="85">
        <f>分析係数表!C12</f>
        <v>0.16460779895554434</v>
      </c>
      <c r="G9" s="110">
        <f t="shared" si="0"/>
        <v>2.8186266944442522E-2</v>
      </c>
      <c r="H9" s="110">
        <v>3.4021951196804082E-2</v>
      </c>
      <c r="I9" s="110">
        <f t="shared" si="1"/>
        <v>3.4021951196804082E-2</v>
      </c>
      <c r="J9" s="85">
        <f>分析係数表!G12</f>
        <v>0.13343519440833349</v>
      </c>
      <c r="K9" s="111">
        <f t="shared" si="2"/>
        <v>4.5397256720963869E-3</v>
      </c>
      <c r="L9" s="79"/>
      <c r="M9" s="80"/>
      <c r="N9" s="81">
        <f>分析係数表!H12</f>
        <v>9.0250842616995133E-2</v>
      </c>
      <c r="O9" s="82">
        <f t="shared" si="3"/>
        <v>2.9490993913285286</v>
      </c>
      <c r="P9" s="76">
        <f>分析係数表!C12</f>
        <v>0.16460779895554434</v>
      </c>
      <c r="Q9" s="82">
        <f t="shared" si="4"/>
        <v>0.4854447597077246</v>
      </c>
      <c r="R9" s="83">
        <v>0.56389314649614852</v>
      </c>
      <c r="S9" s="84">
        <f t="shared" si="5"/>
        <v>0.59791509769295259</v>
      </c>
      <c r="T9" s="85">
        <f>分析係数表!F12</f>
        <v>0.36075703601154802</v>
      </c>
      <c r="U9" s="86">
        <f t="shared" si="6"/>
        <v>0.21570207843026476</v>
      </c>
      <c r="V9" s="87">
        <f>分析係数表!D12</f>
        <v>3.4069997129881312E-2</v>
      </c>
      <c r="W9" s="167">
        <f t="shared" si="7"/>
        <v>0</v>
      </c>
      <c r="X9" s="76">
        <f>分析係数表!E12</f>
        <v>3.7505698029747937E-2</v>
      </c>
      <c r="Y9" s="166">
        <f t="shared" si="8"/>
        <v>0</v>
      </c>
    </row>
    <row r="10" spans="1:25" x14ac:dyDescent="0.2">
      <c r="A10" s="6" t="s">
        <v>224</v>
      </c>
      <c r="B10" s="5" t="s">
        <v>28</v>
      </c>
      <c r="C10" s="90"/>
      <c r="D10" s="107">
        <f>投入係数表!AK10</f>
        <v>2.6541095890410957E-2</v>
      </c>
      <c r="E10" s="110">
        <f t="shared" si="9"/>
        <v>2.654109589041096</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0.46744223779533095</v>
      </c>
      <c r="P10" s="76">
        <f>分析係数表!C13</f>
        <v>0</v>
      </c>
      <c r="Q10" s="82">
        <f t="shared" si="4"/>
        <v>0</v>
      </c>
      <c r="R10" s="83">
        <v>0</v>
      </c>
      <c r="S10" s="84">
        <f t="shared" si="5"/>
        <v>0</v>
      </c>
      <c r="T10" s="85">
        <f>分析係数表!F13</f>
        <v>0.38287795992714024</v>
      </c>
      <c r="U10" s="86">
        <f t="shared" si="6"/>
        <v>0</v>
      </c>
      <c r="V10" s="87">
        <f>分析係数表!D13</f>
        <v>0.14535519125683061</v>
      </c>
      <c r="W10" s="167">
        <f t="shared" si="7"/>
        <v>0</v>
      </c>
      <c r="X10" s="76">
        <f>分析係数表!E13</f>
        <v>0.14025500910746813</v>
      </c>
      <c r="Y10" s="166">
        <f t="shared" si="8"/>
        <v>0</v>
      </c>
    </row>
    <row r="11" spans="1:25" x14ac:dyDescent="0.2">
      <c r="A11" s="6" t="s">
        <v>225</v>
      </c>
      <c r="B11" s="5" t="s">
        <v>268</v>
      </c>
      <c r="C11" s="90"/>
      <c r="D11" s="107">
        <f>投入係数表!AK11</f>
        <v>1.8835616438356163E-2</v>
      </c>
      <c r="E11" s="110">
        <f t="shared" si="9"/>
        <v>1.8835616438356164</v>
      </c>
      <c r="F11" s="85">
        <f>分析係数表!C14</f>
        <v>0.17268980347649487</v>
      </c>
      <c r="G11" s="110">
        <f t="shared" si="0"/>
        <v>0.32527189010983626</v>
      </c>
      <c r="H11" s="110">
        <v>0.4568641958139712</v>
      </c>
      <c r="I11" s="110">
        <f t="shared" si="1"/>
        <v>0.4568641958139712</v>
      </c>
      <c r="J11" s="85">
        <f>分析係数表!G14</f>
        <v>0.183307408127552</v>
      </c>
      <c r="K11" s="111">
        <f t="shared" si="2"/>
        <v>8.3746591600937448E-2</v>
      </c>
      <c r="L11" s="79"/>
      <c r="M11" s="80"/>
      <c r="N11" s="81">
        <f>分析係数表!H14</f>
        <v>1.1717888680057539E-3</v>
      </c>
      <c r="O11" s="82">
        <f t="shared" si="3"/>
        <v>3.8290189179359169E-2</v>
      </c>
      <c r="P11" s="76">
        <f>分析係数表!C14</f>
        <v>0.17268980347649487</v>
      </c>
      <c r="Q11" s="82">
        <f t="shared" si="4"/>
        <v>6.6123252444613458E-3</v>
      </c>
      <c r="R11" s="83">
        <v>3.0633099476379374E-2</v>
      </c>
      <c r="S11" s="84">
        <f t="shared" si="5"/>
        <v>0.48749729529035057</v>
      </c>
      <c r="T11" s="85">
        <f>分析係数表!F14</f>
        <v>0.31324129885280966</v>
      </c>
      <c r="U11" s="86">
        <f t="shared" si="6"/>
        <v>0.15270428596398111</v>
      </c>
      <c r="V11" s="87">
        <f>分析係数表!D14</f>
        <v>4.0686369823060474E-2</v>
      </c>
      <c r="W11" s="167">
        <f t="shared" si="7"/>
        <v>0</v>
      </c>
      <c r="X11" s="76">
        <f>分析係数表!E14</f>
        <v>3.93739062803811E-2</v>
      </c>
      <c r="Y11" s="166">
        <f t="shared" si="8"/>
        <v>0</v>
      </c>
    </row>
    <row r="12" spans="1:25" x14ac:dyDescent="0.2">
      <c r="A12" s="6" t="s">
        <v>226</v>
      </c>
      <c r="B12" s="5" t="s">
        <v>29</v>
      </c>
      <c r="C12" s="90"/>
      <c r="D12" s="107">
        <f>投入係数表!AK12</f>
        <v>2.5684931506849314E-3</v>
      </c>
      <c r="E12" s="110">
        <f t="shared" si="9"/>
        <v>0.25684931506849312</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0.26981545493412235</v>
      </c>
      <c r="P12" s="76">
        <f>分析係数表!C15</f>
        <v>0</v>
      </c>
      <c r="Q12" s="82">
        <f t="shared" si="4"/>
        <v>0</v>
      </c>
      <c r="R12" s="83">
        <v>0</v>
      </c>
      <c r="S12" s="84">
        <f t="shared" si="5"/>
        <v>0</v>
      </c>
      <c r="T12" s="85">
        <f>分析係数表!F15</f>
        <v>0.30350740842881141</v>
      </c>
      <c r="U12" s="86">
        <f t="shared" si="6"/>
        <v>0</v>
      </c>
      <c r="V12" s="87">
        <f>分析係数表!D15</f>
        <v>2.3767142176649034E-2</v>
      </c>
      <c r="W12" s="167">
        <f t="shared" si="7"/>
        <v>0</v>
      </c>
      <c r="X12" s="76">
        <f>分析係数表!E15</f>
        <v>2.1435555444129666E-2</v>
      </c>
      <c r="Y12" s="166">
        <f t="shared" si="8"/>
        <v>0</v>
      </c>
    </row>
    <row r="13" spans="1:25" x14ac:dyDescent="0.2">
      <c r="A13" s="6" t="s">
        <v>227</v>
      </c>
      <c r="B13" s="5" t="s">
        <v>30</v>
      </c>
      <c r="C13" s="90"/>
      <c r="D13" s="107">
        <f>投入係数表!AK13</f>
        <v>3.4246575342465752E-3</v>
      </c>
      <c r="E13" s="110">
        <f t="shared" si="9"/>
        <v>0.34246575342465752</v>
      </c>
      <c r="F13" s="85">
        <f>分析係数表!C16</f>
        <v>4.378703578052201E-2</v>
      </c>
      <c r="G13" s="110">
        <f t="shared" si="0"/>
        <v>1.4995560198808907E-2</v>
      </c>
      <c r="H13" s="110">
        <v>2.1291370619639913E-2</v>
      </c>
      <c r="I13" s="110">
        <f t="shared" si="1"/>
        <v>2.1291370619639913E-2</v>
      </c>
      <c r="J13" s="85">
        <f>分析係数表!G16</f>
        <v>3.3270852858481727E-2</v>
      </c>
      <c r="K13" s="111">
        <f t="shared" si="2"/>
        <v>7.0838205904144049E-4</v>
      </c>
      <c r="L13" s="79"/>
      <c r="M13" s="80"/>
      <c r="N13" s="81">
        <f>分析係数表!H16</f>
        <v>1.6795640441415807E-2</v>
      </c>
      <c r="O13" s="82">
        <f t="shared" si="3"/>
        <v>0.5488260449041481</v>
      </c>
      <c r="P13" s="76">
        <f>分析係数表!C16</f>
        <v>4.378703578052201E-2</v>
      </c>
      <c r="Q13" s="82">
        <f t="shared" si="4"/>
        <v>2.4031465665500313E-2</v>
      </c>
      <c r="R13" s="83">
        <v>2.905787820538331E-2</v>
      </c>
      <c r="S13" s="84">
        <f t="shared" si="5"/>
        <v>5.0349248825023223E-2</v>
      </c>
      <c r="T13" s="85">
        <f>分析係数表!F16</f>
        <v>0.28912839737582008</v>
      </c>
      <c r="U13" s="86">
        <f t="shared" si="6"/>
        <v>1.4557397621855357E-2</v>
      </c>
      <c r="V13" s="87">
        <f>分析係数表!D16</f>
        <v>4.6860356138706651E-3</v>
      </c>
      <c r="W13" s="167">
        <f t="shared" si="7"/>
        <v>0</v>
      </c>
      <c r="X13" s="76">
        <f>分析係数表!E16</f>
        <v>4.6860356138706651E-3</v>
      </c>
      <c r="Y13" s="166">
        <f t="shared" si="8"/>
        <v>0</v>
      </c>
    </row>
    <row r="14" spans="1:25" x14ac:dyDescent="0.2">
      <c r="A14" s="6" t="s">
        <v>2</v>
      </c>
      <c r="B14" s="5" t="s">
        <v>365</v>
      </c>
      <c r="C14" s="90"/>
      <c r="D14" s="107">
        <f>投入係数表!AK14</f>
        <v>7.7054794520547941E-3</v>
      </c>
      <c r="E14" s="110">
        <f t="shared" si="9"/>
        <v>0.77054794520547942</v>
      </c>
      <c r="F14" s="85">
        <f>分析係数表!C17</f>
        <v>0.16391620825693176</v>
      </c>
      <c r="G14" s="110">
        <f t="shared" si="0"/>
        <v>0.1263052974582522</v>
      </c>
      <c r="H14" s="110">
        <v>0.16163931259497069</v>
      </c>
      <c r="I14" s="110">
        <f t="shared" si="1"/>
        <v>0.16163931259497069</v>
      </c>
      <c r="J14" s="85">
        <f>分析係数表!G17</f>
        <v>0.21229407998137262</v>
      </c>
      <c r="K14" s="111">
        <f t="shared" si="2"/>
        <v>3.4315069156170795E-2</v>
      </c>
      <c r="L14" s="79"/>
      <c r="M14" s="80"/>
      <c r="N14" s="81">
        <f>分析係数表!H17</f>
        <v>3.0554709730257561E-3</v>
      </c>
      <c r="O14" s="82">
        <f t="shared" si="3"/>
        <v>9.9842697591339777E-2</v>
      </c>
      <c r="P14" s="76">
        <f>分析係数表!C17</f>
        <v>0.16391620825693176</v>
      </c>
      <c r="Q14" s="82">
        <f t="shared" si="4"/>
        <v>1.636583641131591E-2</v>
      </c>
      <c r="R14" s="83">
        <v>3.3247658890841143E-2</v>
      </c>
      <c r="S14" s="84">
        <f t="shared" si="5"/>
        <v>0.19488697148581183</v>
      </c>
      <c r="T14" s="85">
        <f>分析係数表!F17</f>
        <v>0.32277781011700329</v>
      </c>
      <c r="U14" s="86">
        <f t="shared" si="6"/>
        <v>6.29051898765252E-2</v>
      </c>
      <c r="V14" s="87">
        <f>分析係数表!D17</f>
        <v>5.5300075673787766E-2</v>
      </c>
      <c r="W14" s="167">
        <f t="shared" si="7"/>
        <v>0</v>
      </c>
      <c r="X14" s="76">
        <f>分析係数表!E17</f>
        <v>5.4426916584201644E-2</v>
      </c>
      <c r="Y14" s="166">
        <f t="shared" si="8"/>
        <v>0</v>
      </c>
    </row>
    <row r="15" spans="1:25" x14ac:dyDescent="0.2">
      <c r="A15" s="6" t="s">
        <v>3</v>
      </c>
      <c r="B15" s="5" t="s">
        <v>31</v>
      </c>
      <c r="C15" s="90"/>
      <c r="D15" s="107">
        <f>投入係数表!AK15</f>
        <v>8.5616438356164379E-4</v>
      </c>
      <c r="E15" s="110">
        <f t="shared" si="9"/>
        <v>8.5616438356164379E-2</v>
      </c>
      <c r="F15" s="85">
        <f>分析係数表!C18</f>
        <v>9.9153926079857513E-2</v>
      </c>
      <c r="G15" s="110">
        <f t="shared" si="0"/>
        <v>8.4892059999878006E-3</v>
      </c>
      <c r="H15" s="110">
        <v>1.1485731313769723E-2</v>
      </c>
      <c r="I15" s="110">
        <f t="shared" si="1"/>
        <v>1.1485731313769723E-2</v>
      </c>
      <c r="J15" s="85">
        <f>分析係数表!G18</f>
        <v>0.21554507077228707</v>
      </c>
      <c r="K15" s="111">
        <f t="shared" si="2"/>
        <v>2.4756927688979686E-3</v>
      </c>
      <c r="L15" s="79"/>
      <c r="M15" s="80"/>
      <c r="N15" s="81">
        <f>分析係数表!H18</f>
        <v>4.4309579058998937E-4</v>
      </c>
      <c r="O15" s="82">
        <f t="shared" si="3"/>
        <v>1.447890666101216E-2</v>
      </c>
      <c r="P15" s="76">
        <f>分析係数表!C18</f>
        <v>9.9153926079857513E-2</v>
      </c>
      <c r="Q15" s="82">
        <f t="shared" si="4"/>
        <v>1.4356404407831562E-3</v>
      </c>
      <c r="R15" s="83">
        <v>3.4884719729193453E-3</v>
      </c>
      <c r="S15" s="84">
        <f t="shared" si="5"/>
        <v>1.4974203286689068E-2</v>
      </c>
      <c r="T15" s="85">
        <f>分析係数表!F18</f>
        <v>0.45865408492674448</v>
      </c>
      <c r="U15" s="86">
        <f t="shared" si="6"/>
        <v>6.8679795059634246E-3</v>
      </c>
      <c r="V15" s="87">
        <f>分析係数表!D18</f>
        <v>4.8671467593742239E-2</v>
      </c>
      <c r="W15" s="167">
        <f t="shared" si="7"/>
        <v>0</v>
      </c>
      <c r="X15" s="76">
        <f>分析係数表!E18</f>
        <v>4.544325800844301E-2</v>
      </c>
      <c r="Y15" s="166">
        <f t="shared" si="8"/>
        <v>0</v>
      </c>
    </row>
    <row r="16" spans="1:25" x14ac:dyDescent="0.2">
      <c r="A16" s="6" t="s">
        <v>4</v>
      </c>
      <c r="B16" s="5" t="s">
        <v>32</v>
      </c>
      <c r="C16" s="90"/>
      <c r="D16" s="107">
        <f>投入係数表!AK16</f>
        <v>0</v>
      </c>
      <c r="E16" s="110">
        <f t="shared" si="9"/>
        <v>0</v>
      </c>
      <c r="F16" s="85">
        <f>分析係数表!C19</f>
        <v>0.34885493758536357</v>
      </c>
      <c r="G16" s="110">
        <f t="shared" si="0"/>
        <v>0</v>
      </c>
      <c r="H16" s="110">
        <v>1.7972048972831285E-2</v>
      </c>
      <c r="I16" s="110">
        <f t="shared" si="1"/>
        <v>1.7972048972831285E-2</v>
      </c>
      <c r="J16" s="85">
        <f>分析係数表!G19</f>
        <v>5.7666214382632294E-2</v>
      </c>
      <c r="K16" s="111">
        <f t="shared" si="2"/>
        <v>1.0363800289624554E-3</v>
      </c>
      <c r="L16" s="79"/>
      <c r="M16" s="80"/>
      <c r="N16" s="81">
        <f>分析係数表!H19</f>
        <v>-1.1339892271023426E-4</v>
      </c>
      <c r="O16" s="82">
        <f t="shared" si="3"/>
        <v>-3.705502178647662E-3</v>
      </c>
      <c r="P16" s="76">
        <f>分析係数表!C19</f>
        <v>0.34885493758536357</v>
      </c>
      <c r="Q16" s="82">
        <f t="shared" si="4"/>
        <v>-1.2926827312545589E-3</v>
      </c>
      <c r="R16" s="83">
        <v>8.1424009460246086E-3</v>
      </c>
      <c r="S16" s="84">
        <f t="shared" si="5"/>
        <v>2.6114449918855892E-2</v>
      </c>
      <c r="T16" s="85">
        <f>分析係数表!F19</f>
        <v>0.24001206090758329</v>
      </c>
      <c r="U16" s="86">
        <f t="shared" si="6"/>
        <v>6.2677829444924733E-3</v>
      </c>
      <c r="V16" s="87">
        <f>分析係数表!D19</f>
        <v>8.5933966530981464E-3</v>
      </c>
      <c r="W16" s="167">
        <f t="shared" si="7"/>
        <v>0</v>
      </c>
      <c r="X16" s="76">
        <f>分析係数表!E19</f>
        <v>9.8817208722229068E-3</v>
      </c>
      <c r="Y16" s="166">
        <f t="shared" si="8"/>
        <v>0</v>
      </c>
    </row>
    <row r="17" spans="1:25" x14ac:dyDescent="0.2">
      <c r="A17" s="6" t="s">
        <v>5</v>
      </c>
      <c r="B17" s="5" t="s">
        <v>33</v>
      </c>
      <c r="C17" s="90"/>
      <c r="D17" s="107">
        <f>投入係数表!AK17</f>
        <v>0</v>
      </c>
      <c r="E17" s="110">
        <f t="shared" si="9"/>
        <v>0</v>
      </c>
      <c r="F17" s="85">
        <f>分析係数表!C20</f>
        <v>6.1611763739423342E-2</v>
      </c>
      <c r="G17" s="110">
        <f t="shared" si="0"/>
        <v>0</v>
      </c>
      <c r="H17" s="110">
        <v>1.8337245073604715E-3</v>
      </c>
      <c r="I17" s="110">
        <f t="shared" si="1"/>
        <v>1.8337245073604715E-3</v>
      </c>
      <c r="J17" s="85">
        <f>分析係数表!G20</f>
        <v>9.9807003032809483E-2</v>
      </c>
      <c r="K17" s="111">
        <f t="shared" si="2"/>
        <v>1.8301854746746366E-4</v>
      </c>
      <c r="L17" s="79"/>
      <c r="M17" s="80"/>
      <c r="N17" s="81">
        <f>分析係数表!H20</f>
        <v>5.5019477314965503E-4</v>
      </c>
      <c r="O17" s="82">
        <f t="shared" si="3"/>
        <v>1.7978547607512729E-2</v>
      </c>
      <c r="P17" s="76">
        <f>分析係数表!C20</f>
        <v>6.1611763739423342E-2</v>
      </c>
      <c r="Q17" s="82">
        <f t="shared" si="4"/>
        <v>1.107690027572049E-3</v>
      </c>
      <c r="R17" s="83">
        <v>3.032647543038882E-3</v>
      </c>
      <c r="S17" s="84">
        <f t="shared" si="5"/>
        <v>4.8663720503993538E-3</v>
      </c>
      <c r="T17" s="85">
        <f>分析係数表!F20</f>
        <v>0.22277364212848083</v>
      </c>
      <c r="U17" s="86">
        <f t="shared" si="6"/>
        <v>1.0840994256197071E-3</v>
      </c>
      <c r="V17" s="87">
        <f>分析係数表!D20</f>
        <v>3.1430934656741107E-2</v>
      </c>
      <c r="W17" s="167">
        <f t="shared" si="7"/>
        <v>0</v>
      </c>
      <c r="X17" s="76">
        <f>分析係数表!E20</f>
        <v>3.1982354562999728E-2</v>
      </c>
      <c r="Y17" s="166">
        <f t="shared" si="8"/>
        <v>0</v>
      </c>
    </row>
    <row r="18" spans="1:25" x14ac:dyDescent="0.2">
      <c r="A18" s="6" t="s">
        <v>6</v>
      </c>
      <c r="B18" s="5" t="s">
        <v>34</v>
      </c>
      <c r="C18" s="90"/>
      <c r="D18" s="107">
        <f>投入係数表!AK18</f>
        <v>2.5684931506849314E-3</v>
      </c>
      <c r="E18" s="110">
        <f t="shared" si="9"/>
        <v>0.25684931506849312</v>
      </c>
      <c r="F18" s="85">
        <f>分析係数表!C21</f>
        <v>0.26616480709772816</v>
      </c>
      <c r="G18" s="110">
        <f t="shared" si="0"/>
        <v>6.8364248398389074E-2</v>
      </c>
      <c r="H18" s="110">
        <v>8.6080593734925118E-2</v>
      </c>
      <c r="I18" s="110">
        <f t="shared" si="1"/>
        <v>8.6080593734925118E-2</v>
      </c>
      <c r="J18" s="85">
        <f>分析係数表!G21</f>
        <v>0.28515758528748203</v>
      </c>
      <c r="K18" s="111">
        <f t="shared" si="2"/>
        <v>2.4546534249564E-2</v>
      </c>
      <c r="L18" s="79"/>
      <c r="M18" s="80"/>
      <c r="N18" s="81">
        <f>分析係数表!H21</f>
        <v>9.2609120213357971E-4</v>
      </c>
      <c r="O18" s="82">
        <f t="shared" si="3"/>
        <v>3.026160112562257E-2</v>
      </c>
      <c r="P18" s="76">
        <f>分析係数表!C21</f>
        <v>0.26616480709772816</v>
      </c>
      <c r="Q18" s="82">
        <f t="shared" si="4"/>
        <v>8.0545732260697243E-3</v>
      </c>
      <c r="R18" s="83">
        <v>2.1910050274641421E-2</v>
      </c>
      <c r="S18" s="84">
        <f t="shared" si="5"/>
        <v>0.10799064400956654</v>
      </c>
      <c r="T18" s="85">
        <f>分析係数表!F21</f>
        <v>0.42568537635878856</v>
      </c>
      <c r="U18" s="86">
        <f t="shared" si="6"/>
        <v>4.5970037938440289E-2</v>
      </c>
      <c r="V18" s="87">
        <f>分析係数表!D21</f>
        <v>5.68469269159773E-2</v>
      </c>
      <c r="W18" s="167">
        <f t="shared" si="7"/>
        <v>0</v>
      </c>
      <c r="X18" s="76">
        <f>分析係数表!E21</f>
        <v>4.8540370547617423E-2</v>
      </c>
      <c r="Y18" s="166">
        <f t="shared" si="8"/>
        <v>0</v>
      </c>
    </row>
    <row r="19" spans="1:25" x14ac:dyDescent="0.2">
      <c r="A19" s="6" t="s">
        <v>7</v>
      </c>
      <c r="B19" s="5" t="s">
        <v>269</v>
      </c>
      <c r="C19" s="90"/>
      <c r="D19" s="107">
        <f>投入係数表!AK19</f>
        <v>0</v>
      </c>
      <c r="E19" s="110">
        <f t="shared" si="9"/>
        <v>0</v>
      </c>
      <c r="F19" s="85">
        <f>分析係数表!C22</f>
        <v>6.8073136427566849E-2</v>
      </c>
      <c r="G19" s="110">
        <f t="shared" si="0"/>
        <v>0</v>
      </c>
      <c r="H19" s="110">
        <v>2.9295173960985927E-3</v>
      </c>
      <c r="I19" s="110">
        <f t="shared" si="1"/>
        <v>2.9295173960985927E-3</v>
      </c>
      <c r="J19" s="85">
        <f>分析係数表!G22</f>
        <v>0.19468102201510526</v>
      </c>
      <c r="K19" s="111">
        <f t="shared" si="2"/>
        <v>5.7032144068350395E-4</v>
      </c>
      <c r="L19" s="79"/>
      <c r="M19" s="80"/>
      <c r="N19" s="81">
        <f>分析係数表!H22</f>
        <v>4.4099581053979989E-5</v>
      </c>
      <c r="O19" s="82">
        <f t="shared" si="3"/>
        <v>1.4410286250296463E-3</v>
      </c>
      <c r="P19" s="76">
        <f>分析係数表!C22</f>
        <v>6.8073136427566849E-2</v>
      </c>
      <c r="Q19" s="82">
        <f t="shared" si="4"/>
        <v>9.8095338187672191E-5</v>
      </c>
      <c r="R19" s="83">
        <v>1.0512074135569354E-3</v>
      </c>
      <c r="S19" s="84">
        <f t="shared" si="5"/>
        <v>3.9807248096555281E-3</v>
      </c>
      <c r="T19" s="85">
        <f>分析係数表!F22</f>
        <v>0.41266270287642615</v>
      </c>
      <c r="U19" s="86">
        <f t="shared" si="6"/>
        <v>1.6426966593596972E-3</v>
      </c>
      <c r="V19" s="87">
        <f>分析係数表!D22</f>
        <v>5.3832556644705126E-2</v>
      </c>
      <c r="W19" s="167">
        <f t="shared" si="7"/>
        <v>0</v>
      </c>
      <c r="X19" s="76">
        <f>分析係数表!E22</f>
        <v>5.1020408163265307E-2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8.2344492858836928E-4</v>
      </c>
      <c r="P20" s="76">
        <f>分析係数表!C23</f>
        <v>0</v>
      </c>
      <c r="Q20" s="82">
        <f t="shared" si="4"/>
        <v>0</v>
      </c>
      <c r="R20" s="83">
        <v>0</v>
      </c>
      <c r="S20" s="84">
        <f t="shared" si="5"/>
        <v>0</v>
      </c>
      <c r="T20" s="85">
        <f>分析係数表!F23</f>
        <v>0.44065975142510044</v>
      </c>
      <c r="U20" s="86">
        <f t="shared" si="6"/>
        <v>0</v>
      </c>
      <c r="V20" s="87">
        <f>分析係数表!D23</f>
        <v>3.2123166059246797E-2</v>
      </c>
      <c r="W20" s="167">
        <f t="shared" si="7"/>
        <v>0</v>
      </c>
      <c r="X20" s="76">
        <f>分析係数表!E23</f>
        <v>3.0698065601345668E-2</v>
      </c>
      <c r="Y20" s="166">
        <f t="shared" si="8"/>
        <v>0</v>
      </c>
    </row>
    <row r="21" spans="1:25" x14ac:dyDescent="0.2">
      <c r="A21" s="6" t="s">
        <v>9</v>
      </c>
      <c r="B21" s="5" t="s">
        <v>271</v>
      </c>
      <c r="C21" s="90"/>
      <c r="D21" s="107">
        <f>投入係数表!AK21</f>
        <v>0</v>
      </c>
      <c r="E21" s="110">
        <f t="shared" si="9"/>
        <v>0</v>
      </c>
      <c r="F21" s="85">
        <f>分析係数表!C24</f>
        <v>0.19862660944206012</v>
      </c>
      <c r="G21" s="110">
        <f t="shared" si="0"/>
        <v>0</v>
      </c>
      <c r="H21" s="110">
        <v>5.6019192421061757E-3</v>
      </c>
      <c r="I21" s="110">
        <f t="shared" si="1"/>
        <v>5.6019192421061757E-3</v>
      </c>
      <c r="J21" s="85">
        <f>分析係数表!G24</f>
        <v>0.20794148380355276</v>
      </c>
      <c r="K21" s="111">
        <f t="shared" si="2"/>
        <v>1.1648713993512318E-3</v>
      </c>
      <c r="L21" s="79"/>
      <c r="M21" s="80"/>
      <c r="N21" s="81">
        <f>分析係数表!H24</f>
        <v>3.2549690777937607E-4</v>
      </c>
      <c r="O21" s="82">
        <f t="shared" si="3"/>
        <v>1.0636163660933102E-2</v>
      </c>
      <c r="P21" s="76">
        <f>分析係数表!C24</f>
        <v>0.19862660944206012</v>
      </c>
      <c r="Q21" s="82">
        <f t="shared" si="4"/>
        <v>2.1126251254419918E-3</v>
      </c>
      <c r="R21" s="83">
        <v>8.2376210109377408E-3</v>
      </c>
      <c r="S21" s="84">
        <f t="shared" si="5"/>
        <v>1.3839540253043917E-2</v>
      </c>
      <c r="T21" s="85">
        <f>分析係数表!F24</f>
        <v>0.39132706374085685</v>
      </c>
      <c r="U21" s="86">
        <f t="shared" si="6"/>
        <v>5.4157866507470705E-3</v>
      </c>
      <c r="V21" s="87">
        <f>分析係数表!D24</f>
        <v>0.12121212121212122</v>
      </c>
      <c r="W21" s="167">
        <f t="shared" si="7"/>
        <v>0</v>
      </c>
      <c r="X21" s="76">
        <f>分析係数表!E24</f>
        <v>0.11285266457680251</v>
      </c>
      <c r="Y21" s="166">
        <f t="shared" si="8"/>
        <v>0</v>
      </c>
    </row>
    <row r="22" spans="1:25" x14ac:dyDescent="0.2">
      <c r="A22" s="6" t="s">
        <v>10</v>
      </c>
      <c r="B22" s="5" t="s">
        <v>272</v>
      </c>
      <c r="C22" s="90"/>
      <c r="D22" s="107">
        <f>投入係数表!AK22</f>
        <v>0</v>
      </c>
      <c r="E22" s="110">
        <f t="shared" si="9"/>
        <v>0</v>
      </c>
      <c r="F22" s="85">
        <f>分析係数表!C25</f>
        <v>0.10815402038505095</v>
      </c>
      <c r="G22" s="110">
        <f t="shared" si="0"/>
        <v>0</v>
      </c>
      <c r="H22" s="110">
        <v>1.5275848294471376E-2</v>
      </c>
      <c r="I22" s="110">
        <f t="shared" si="1"/>
        <v>1.5275848294471376E-2</v>
      </c>
      <c r="J22" s="85">
        <f>分析係数表!G25</f>
        <v>0.19693726937269374</v>
      </c>
      <c r="K22" s="111">
        <f t="shared" si="2"/>
        <v>3.0083838504647137E-3</v>
      </c>
      <c r="L22" s="79"/>
      <c r="M22" s="80"/>
      <c r="N22" s="81">
        <f>分析係数表!H25</f>
        <v>5.1029515219605417E-4</v>
      </c>
      <c r="O22" s="82">
        <f t="shared" si="3"/>
        <v>1.6674759803914477E-2</v>
      </c>
      <c r="P22" s="76">
        <f>分析係数表!C25</f>
        <v>0.10815402038505095</v>
      </c>
      <c r="Q22" s="82">
        <f t="shared" si="4"/>
        <v>1.8034423117483946E-3</v>
      </c>
      <c r="R22" s="83">
        <v>1.5254077690473435E-2</v>
      </c>
      <c r="S22" s="84">
        <f t="shared" si="5"/>
        <v>3.0529925984944813E-2</v>
      </c>
      <c r="T22" s="85">
        <f>分析係数表!F25</f>
        <v>0.3500369003690037</v>
      </c>
      <c r="U22" s="86">
        <f t="shared" si="6"/>
        <v>1.0686600660265184E-2</v>
      </c>
      <c r="V22" s="87">
        <f>分析係数表!D25</f>
        <v>4.6273062730627305E-2</v>
      </c>
      <c r="W22" s="167">
        <f t="shared" si="7"/>
        <v>0</v>
      </c>
      <c r="X22" s="76">
        <f>分析係数表!E25</f>
        <v>4.5018450184501846E-2</v>
      </c>
      <c r="Y22" s="166">
        <f t="shared" si="8"/>
        <v>0</v>
      </c>
    </row>
    <row r="23" spans="1:25" x14ac:dyDescent="0.2">
      <c r="A23" s="6" t="s">
        <v>11</v>
      </c>
      <c r="B23" s="5" t="s">
        <v>35</v>
      </c>
      <c r="C23" s="90"/>
      <c r="D23" s="107">
        <f>投入係数表!AK23</f>
        <v>0</v>
      </c>
      <c r="E23" s="110">
        <f t="shared" si="9"/>
        <v>0</v>
      </c>
      <c r="F23" s="85">
        <f>分析係数表!C26</f>
        <v>0.27743634767339775</v>
      </c>
      <c r="G23" s="110">
        <f t="shared" si="0"/>
        <v>0</v>
      </c>
      <c r="H23" s="110">
        <v>1.0796676066158115E-2</v>
      </c>
      <c r="I23" s="110">
        <f t="shared" si="1"/>
        <v>1.0796676066158115E-2</v>
      </c>
      <c r="J23" s="85">
        <f>分析係数表!G26</f>
        <v>0.19644944793245292</v>
      </c>
      <c r="K23" s="111">
        <f t="shared" si="2"/>
        <v>2.1210010527022891E-3</v>
      </c>
      <c r="L23" s="79"/>
      <c r="M23" s="80"/>
      <c r="N23" s="81">
        <f>分析係数表!H26</f>
        <v>1.0285702285828285E-2</v>
      </c>
      <c r="O23" s="82">
        <f t="shared" si="3"/>
        <v>0.33610277168548608</v>
      </c>
      <c r="P23" s="76">
        <f>分析係数表!C26</f>
        <v>0.27743634767339775</v>
      </c>
      <c r="Q23" s="82">
        <f t="shared" si="4"/>
        <v>9.3247125419327143E-2</v>
      </c>
      <c r="R23" s="83">
        <v>0.10197155363049334</v>
      </c>
      <c r="S23" s="84">
        <f t="shared" si="5"/>
        <v>0.11276822969665146</v>
      </c>
      <c r="T23" s="85">
        <f>分析係数表!F26</f>
        <v>0.33444468499675256</v>
      </c>
      <c r="U23" s="86">
        <f t="shared" si="6"/>
        <v>3.7714735058538035E-2</v>
      </c>
      <c r="V23" s="87">
        <f>分析係数表!D26</f>
        <v>4.3992206105217577E-2</v>
      </c>
      <c r="W23" s="167">
        <f t="shared" si="7"/>
        <v>0</v>
      </c>
      <c r="X23" s="76">
        <f>分析係数表!E26</f>
        <v>4.5940679800822691E-2</v>
      </c>
      <c r="Y23" s="166">
        <f t="shared" si="8"/>
        <v>0</v>
      </c>
    </row>
    <row r="24" spans="1:25" x14ac:dyDescent="0.2">
      <c r="A24" s="6" t="s">
        <v>12</v>
      </c>
      <c r="B24" s="5" t="s">
        <v>366</v>
      </c>
      <c r="C24" s="90"/>
      <c r="D24" s="107">
        <f>投入係数表!AK24</f>
        <v>0</v>
      </c>
      <c r="E24" s="110">
        <f t="shared" si="9"/>
        <v>0</v>
      </c>
      <c r="F24" s="85">
        <f>分析係数表!C27</f>
        <v>0.68206432556613061</v>
      </c>
      <c r="G24" s="110">
        <f t="shared" si="0"/>
        <v>0</v>
      </c>
      <c r="H24" s="110">
        <v>4.85074375614045E-3</v>
      </c>
      <c r="I24" s="110">
        <f t="shared" si="1"/>
        <v>4.85074375614045E-3</v>
      </c>
      <c r="J24" s="85">
        <f>分析係数表!G27</f>
        <v>0.17097786061735692</v>
      </c>
      <c r="K24" s="111">
        <f t="shared" si="2"/>
        <v>8.2936978982789628E-4</v>
      </c>
      <c r="L24" s="79"/>
      <c r="M24" s="80"/>
      <c r="N24" s="81">
        <f>分析係数表!H27</f>
        <v>1.1068994844548976E-2</v>
      </c>
      <c r="O24" s="82">
        <f t="shared" si="3"/>
        <v>0.36169818488244121</v>
      </c>
      <c r="P24" s="76">
        <f>分析係数表!C27</f>
        <v>0.68206432556613061</v>
      </c>
      <c r="Q24" s="82">
        <f t="shared" si="4"/>
        <v>0.24670142853033589</v>
      </c>
      <c r="R24" s="83">
        <v>0.25415438171665367</v>
      </c>
      <c r="S24" s="84">
        <f t="shared" si="5"/>
        <v>0.25900512547279414</v>
      </c>
      <c r="T24" s="85">
        <f>分析係数表!F27</f>
        <v>0.32177115061144701</v>
      </c>
      <c r="U24" s="86">
        <f t="shared" si="6"/>
        <v>8.3340377237643176E-2</v>
      </c>
      <c r="V24" s="87">
        <f>分析係数表!D27</f>
        <v>3.3231804336955037E-2</v>
      </c>
      <c r="W24" s="167">
        <f t="shared" si="7"/>
        <v>0</v>
      </c>
      <c r="X24" s="76">
        <f>分析係数表!E27</f>
        <v>3.918716188571169E-2</v>
      </c>
      <c r="Y24" s="166">
        <f t="shared" si="8"/>
        <v>0</v>
      </c>
    </row>
    <row r="25" spans="1:25" x14ac:dyDescent="0.2">
      <c r="A25" s="6" t="s">
        <v>13</v>
      </c>
      <c r="B25" s="5" t="s">
        <v>192</v>
      </c>
      <c r="C25" s="90"/>
      <c r="D25" s="107">
        <f>投入係数表!AK25</f>
        <v>0</v>
      </c>
      <c r="E25" s="110">
        <f t="shared" si="9"/>
        <v>0</v>
      </c>
      <c r="F25" s="85">
        <f>分析係数表!C28</f>
        <v>0.14118101348541556</v>
      </c>
      <c r="G25" s="110">
        <f t="shared" si="0"/>
        <v>0</v>
      </c>
      <c r="H25" s="110">
        <v>2.4639187144585878E-2</v>
      </c>
      <c r="I25" s="110">
        <f t="shared" si="1"/>
        <v>2.4639187144585878E-2</v>
      </c>
      <c r="J25" s="85">
        <f>分析係数表!G28</f>
        <v>0.12484707609493516</v>
      </c>
      <c r="K25" s="111">
        <f t="shared" si="2"/>
        <v>3.0761304723574611E-3</v>
      </c>
      <c r="L25" s="79"/>
      <c r="M25" s="80"/>
      <c r="N25" s="81">
        <f>分析係数表!H28</f>
        <v>2.043280588834406E-2</v>
      </c>
      <c r="O25" s="82">
        <f t="shared" si="3"/>
        <v>0.6676765962637361</v>
      </c>
      <c r="P25" s="76">
        <f>分析係数表!C28</f>
        <v>0.14118101348541556</v>
      </c>
      <c r="Q25" s="82">
        <f t="shared" si="4"/>
        <v>9.4263258541006895E-2</v>
      </c>
      <c r="R25" s="83">
        <v>0.10828637523499984</v>
      </c>
      <c r="S25" s="84">
        <f t="shared" si="5"/>
        <v>0.13292556237958572</v>
      </c>
      <c r="T25" s="85">
        <f>分析係数表!F28</f>
        <v>0.21311475409836064</v>
      </c>
      <c r="U25" s="86">
        <f t="shared" si="6"/>
        <v>2.832839853991171E-2</v>
      </c>
      <c r="V25" s="87">
        <f>分析係数表!D28</f>
        <v>1.6974553462197211E-2</v>
      </c>
      <c r="W25" s="167">
        <f t="shared" si="7"/>
        <v>0</v>
      </c>
      <c r="X25" s="76">
        <f>分析係数表!E28</f>
        <v>1.0337655982383166E-2</v>
      </c>
      <c r="Y25" s="166">
        <f t="shared" si="8"/>
        <v>0</v>
      </c>
    </row>
    <row r="26" spans="1:25" x14ac:dyDescent="0.2">
      <c r="A26" s="6" t="s">
        <v>14</v>
      </c>
      <c r="B26" s="5" t="s">
        <v>50</v>
      </c>
      <c r="C26" s="90"/>
      <c r="D26" s="107">
        <f>投入係数表!AK26</f>
        <v>5.0513698630136987E-2</v>
      </c>
      <c r="E26" s="110">
        <f t="shared" si="9"/>
        <v>5.0513698630136989</v>
      </c>
      <c r="F26" s="85">
        <f>分析係数表!C29</f>
        <v>0.16227976317854342</v>
      </c>
      <c r="G26" s="110">
        <f t="shared" si="0"/>
        <v>0.81973510509709435</v>
      </c>
      <c r="H26" s="110">
        <v>0.84308267426088568</v>
      </c>
      <c r="I26" s="110">
        <f t="shared" si="1"/>
        <v>0.84308267426088568</v>
      </c>
      <c r="J26" s="85">
        <f>分析係数表!G29</f>
        <v>0.26081698468153725</v>
      </c>
      <c r="K26" s="111">
        <f t="shared" si="2"/>
        <v>0.21989028093797086</v>
      </c>
      <c r="L26" s="79"/>
      <c r="M26" s="80"/>
      <c r="N26" s="81">
        <f>分析係数表!H29</f>
        <v>1.0220602904272409E-2</v>
      </c>
      <c r="O26" s="82">
        <f t="shared" si="3"/>
        <v>0.33397553895329946</v>
      </c>
      <c r="P26" s="76">
        <f>分析係数表!C29</f>
        <v>0.16227976317854342</v>
      </c>
      <c r="Q26" s="82">
        <f t="shared" si="4"/>
        <v>5.419747136876784E-2</v>
      </c>
      <c r="R26" s="83">
        <v>7.1508363224941598E-2</v>
      </c>
      <c r="S26" s="84">
        <f t="shared" si="5"/>
        <v>0.91459103748582726</v>
      </c>
      <c r="T26" s="85">
        <f>分析係数表!F29</f>
        <v>0.4334856221445848</v>
      </c>
      <c r="U26" s="86">
        <f t="shared" si="6"/>
        <v>0.3964620648924051</v>
      </c>
      <c r="V26" s="87">
        <f>分析係数表!D29</f>
        <v>8.0085998387530236E-2</v>
      </c>
      <c r="W26" s="167">
        <f t="shared" si="7"/>
        <v>0</v>
      </c>
      <c r="X26" s="76">
        <f>分析係数表!E29</f>
        <v>5.9123891427035745E-2</v>
      </c>
      <c r="Y26" s="166">
        <f t="shared" si="8"/>
        <v>0</v>
      </c>
    </row>
    <row r="27" spans="1:25" x14ac:dyDescent="0.2">
      <c r="A27" s="6" t="s">
        <v>15</v>
      </c>
      <c r="B27" s="5" t="s">
        <v>36</v>
      </c>
      <c r="C27" s="90"/>
      <c r="D27" s="107">
        <f>投入係数表!AK27</f>
        <v>1.7123287671232876E-3</v>
      </c>
      <c r="E27" s="110">
        <f t="shared" si="9"/>
        <v>0.17123287671232876</v>
      </c>
      <c r="F27" s="85">
        <f>分析係数表!C30</f>
        <v>1</v>
      </c>
      <c r="G27" s="110">
        <f t="shared" si="0"/>
        <v>0.17123287671232876</v>
      </c>
      <c r="H27" s="110">
        <v>0.21402725903507908</v>
      </c>
      <c r="I27" s="110">
        <f t="shared" si="1"/>
        <v>0.21402725903507908</v>
      </c>
      <c r="J27" s="85">
        <f>分析係数表!G30</f>
        <v>0.34448439248553536</v>
      </c>
      <c r="K27" s="111">
        <f t="shared" si="2"/>
        <v>7.3729050304043531E-2</v>
      </c>
      <c r="L27" s="79"/>
      <c r="M27" s="80"/>
      <c r="N27" s="81">
        <f>分析係数表!H30</f>
        <v>0</v>
      </c>
      <c r="O27" s="82">
        <f t="shared" si="3"/>
        <v>0</v>
      </c>
      <c r="P27" s="76">
        <f>分析係数表!C30</f>
        <v>1</v>
      </c>
      <c r="Q27" s="82">
        <f t="shared" si="4"/>
        <v>0</v>
      </c>
      <c r="R27" s="83">
        <v>8.767696728564206E-2</v>
      </c>
      <c r="S27" s="84">
        <f t="shared" si="5"/>
        <v>0.30170422632072114</v>
      </c>
      <c r="T27" s="85">
        <f>分析係数表!F30</f>
        <v>0.44001047643991525</v>
      </c>
      <c r="U27" s="86">
        <f t="shared" si="6"/>
        <v>0.13275302036731654</v>
      </c>
      <c r="V27" s="87">
        <f>分析係数表!D30</f>
        <v>0.12314578918545679</v>
      </c>
      <c r="W27" s="167">
        <f t="shared" si="7"/>
        <v>0</v>
      </c>
      <c r="X27" s="76">
        <f>分析係数表!E30</f>
        <v>8.4787733041262886E-2</v>
      </c>
      <c r="Y27" s="166">
        <f t="shared" si="8"/>
        <v>0</v>
      </c>
    </row>
    <row r="28" spans="1:25" x14ac:dyDescent="0.2">
      <c r="A28" s="6" t="s">
        <v>16</v>
      </c>
      <c r="B28" s="5" t="s">
        <v>193</v>
      </c>
      <c r="C28" s="90"/>
      <c r="D28" s="107">
        <f>投入係数表!AK28</f>
        <v>4.2808219178082189E-3</v>
      </c>
      <c r="E28" s="110">
        <f t="shared" si="9"/>
        <v>0.42808219178082191</v>
      </c>
      <c r="F28" s="85">
        <f>分析係数表!C31</f>
        <v>6.2020555045463999E-2</v>
      </c>
      <c r="G28" s="110">
        <f t="shared" si="0"/>
        <v>2.654989513932534E-2</v>
      </c>
      <c r="H28" s="110">
        <v>3.6240514535131156E-2</v>
      </c>
      <c r="I28" s="110">
        <f t="shared" si="1"/>
        <v>3.6240514535131156E-2</v>
      </c>
      <c r="J28" s="85">
        <f>分析係数表!G31</f>
        <v>7.0817490494296573E-2</v>
      </c>
      <c r="K28" s="111">
        <f t="shared" si="2"/>
        <v>2.5664622936000673E-3</v>
      </c>
      <c r="L28" s="79"/>
      <c r="M28" s="80"/>
      <c r="N28" s="81">
        <f>分析係数表!H31</f>
        <v>2.2278688352460652E-2</v>
      </c>
      <c r="O28" s="82">
        <f t="shared" si="3"/>
        <v>0.72799393728283412</v>
      </c>
      <c r="P28" s="76">
        <f>分析係数表!C31</f>
        <v>6.2020555045463999E-2</v>
      </c>
      <c r="Q28" s="82">
        <f t="shared" si="4"/>
        <v>4.5150588060014082E-2</v>
      </c>
      <c r="R28" s="83">
        <v>6.0712588602298716E-2</v>
      </c>
      <c r="S28" s="84">
        <f t="shared" si="5"/>
        <v>9.6953103137429872E-2</v>
      </c>
      <c r="T28" s="85">
        <f>分析係数表!F31</f>
        <v>0.3450570342205323</v>
      </c>
      <c r="U28" s="86">
        <f t="shared" si="6"/>
        <v>3.345435022707894E-2</v>
      </c>
      <c r="V28" s="87">
        <f>分析係数表!D31</f>
        <v>0</v>
      </c>
      <c r="W28" s="167">
        <f t="shared" si="7"/>
        <v>0</v>
      </c>
      <c r="X28" s="76">
        <f>分析係数表!E31</f>
        <v>0</v>
      </c>
      <c r="Y28" s="166">
        <f t="shared" si="8"/>
        <v>0</v>
      </c>
    </row>
    <row r="29" spans="1:25" x14ac:dyDescent="0.2">
      <c r="A29" s="6" t="s">
        <v>17</v>
      </c>
      <c r="B29" s="5" t="s">
        <v>273</v>
      </c>
      <c r="C29" s="90"/>
      <c r="D29" s="107">
        <f>投入係数表!AK29</f>
        <v>2.5684931506849314E-3</v>
      </c>
      <c r="E29" s="110">
        <f t="shared" si="9"/>
        <v>0.25684931506849312</v>
      </c>
      <c r="F29" s="85">
        <f>分析係数表!C32</f>
        <v>0.51031613976705492</v>
      </c>
      <c r="G29" s="110">
        <f t="shared" si="0"/>
        <v>0.13107435096756545</v>
      </c>
      <c r="H29" s="110">
        <v>0.14579482745369643</v>
      </c>
      <c r="I29" s="110">
        <f t="shared" si="1"/>
        <v>0.14579482745369643</v>
      </c>
      <c r="J29" s="85">
        <f>分析係数表!G32</f>
        <v>0.13989637305699482</v>
      </c>
      <c r="K29" s="111">
        <f t="shared" si="2"/>
        <v>2.0396167571242504E-2</v>
      </c>
      <c r="L29" s="79"/>
      <c r="M29" s="80"/>
      <c r="N29" s="81">
        <f>分析係数表!H32</f>
        <v>6.3083400707693279E-3</v>
      </c>
      <c r="O29" s="82">
        <f t="shared" si="3"/>
        <v>0.20613571378995513</v>
      </c>
      <c r="P29" s="76">
        <f>分析係数表!C32</f>
        <v>0.51031613976705492</v>
      </c>
      <c r="Q29" s="82">
        <f t="shared" si="4"/>
        <v>0.10519438172941638</v>
      </c>
      <c r="R29" s="83">
        <v>0.13695900552696672</v>
      </c>
      <c r="S29" s="84">
        <f t="shared" si="5"/>
        <v>0.28275383298066314</v>
      </c>
      <c r="T29" s="85">
        <f>分析係数表!F32</f>
        <v>0.48186528497409326</v>
      </c>
      <c r="U29" s="86">
        <f t="shared" si="6"/>
        <v>0.13624925630674442</v>
      </c>
      <c r="V29" s="87">
        <f>分析係数表!D32</f>
        <v>1.4248704663212436E-2</v>
      </c>
      <c r="W29" s="167">
        <f t="shared" si="7"/>
        <v>0</v>
      </c>
      <c r="X29" s="76">
        <f>分析係数表!E32</f>
        <v>2.1373056994818652E-2</v>
      </c>
      <c r="Y29" s="166">
        <f t="shared" si="8"/>
        <v>0</v>
      </c>
    </row>
    <row r="30" spans="1:25" x14ac:dyDescent="0.2">
      <c r="A30" s="6" t="s">
        <v>18</v>
      </c>
      <c r="B30" s="5" t="s">
        <v>274</v>
      </c>
      <c r="C30" s="90"/>
      <c r="D30" s="107">
        <f>投入係数表!AK30</f>
        <v>0</v>
      </c>
      <c r="E30" s="110">
        <f t="shared" si="9"/>
        <v>0</v>
      </c>
      <c r="F30" s="85">
        <f>分析係数表!C33</f>
        <v>0.64380825565912114</v>
      </c>
      <c r="G30" s="110">
        <f t="shared" si="0"/>
        <v>0</v>
      </c>
      <c r="H30" s="110">
        <v>1.401658487569386E-2</v>
      </c>
      <c r="I30" s="110">
        <f t="shared" si="1"/>
        <v>1.401658487569386E-2</v>
      </c>
      <c r="J30" s="85">
        <f>分析係数表!G33</f>
        <v>0.50735483870967746</v>
      </c>
      <c r="K30" s="111">
        <f t="shared" si="2"/>
        <v>7.1113821588681628E-3</v>
      </c>
      <c r="L30" s="79"/>
      <c r="M30" s="80"/>
      <c r="N30" s="81">
        <f>分析係数表!H33</f>
        <v>9.5549092283623302E-4</v>
      </c>
      <c r="O30" s="82">
        <f t="shared" si="3"/>
        <v>3.1222286875642335E-2</v>
      </c>
      <c r="P30" s="76">
        <f>分析係数表!C33</f>
        <v>0.64380825565912114</v>
      </c>
      <c r="Q30" s="82">
        <f t="shared" si="4"/>
        <v>2.0101166051095964E-2</v>
      </c>
      <c r="R30" s="83">
        <v>6.150669328661669E-2</v>
      </c>
      <c r="S30" s="84">
        <f t="shared" si="5"/>
        <v>7.5523278162310553E-2</v>
      </c>
      <c r="T30" s="85">
        <f>分析係数表!F33</f>
        <v>0.64387096774193553</v>
      </c>
      <c r="U30" s="86">
        <f t="shared" si="6"/>
        <v>4.8627246197410282E-2</v>
      </c>
      <c r="V30" s="87">
        <f>分析係数表!D33</f>
        <v>5.1354838709677421E-2</v>
      </c>
      <c r="W30" s="167">
        <f t="shared" si="7"/>
        <v>0</v>
      </c>
      <c r="X30" s="76">
        <f>分析係数表!E33</f>
        <v>4.9548387096774192E-2</v>
      </c>
      <c r="Y30" s="166">
        <f t="shared" si="8"/>
        <v>0</v>
      </c>
    </row>
    <row r="31" spans="1:25" x14ac:dyDescent="0.2">
      <c r="A31" s="6" t="s">
        <v>19</v>
      </c>
      <c r="B31" s="5" t="s">
        <v>275</v>
      </c>
      <c r="C31" s="90"/>
      <c r="D31" s="107">
        <f>投入係数表!AK31</f>
        <v>4.1095890410958902E-2</v>
      </c>
      <c r="E31" s="110">
        <f t="shared" si="9"/>
        <v>4.10958904109589</v>
      </c>
      <c r="F31" s="85">
        <f>分析係数表!C34</f>
        <v>0.4497281074016104</v>
      </c>
      <c r="G31" s="110">
        <f t="shared" si="0"/>
        <v>1.8481977016504534</v>
      </c>
      <c r="H31" s="110">
        <v>2.0407154676165242</v>
      </c>
      <c r="I31" s="110">
        <f t="shared" si="1"/>
        <v>2.0407154676165242</v>
      </c>
      <c r="J31" s="85">
        <f>分析係数表!G34</f>
        <v>0.42484737951445389</v>
      </c>
      <c r="K31" s="111">
        <f t="shared" si="2"/>
        <v>0.86699261875149369</v>
      </c>
      <c r="L31" s="79"/>
      <c r="M31" s="80"/>
      <c r="N31" s="81">
        <f>分析係数表!H34</f>
        <v>0.15783450057224457</v>
      </c>
      <c r="O31" s="82">
        <f t="shared" si="3"/>
        <v>5.1575100693918197</v>
      </c>
      <c r="P31" s="76">
        <f>分析係数表!C34</f>
        <v>0.4497281074016104</v>
      </c>
      <c r="Q31" s="82">
        <f t="shared" si="4"/>
        <v>2.3194772424123316</v>
      </c>
      <c r="R31" s="83">
        <v>2.5359286398894847</v>
      </c>
      <c r="S31" s="84">
        <f t="shared" si="5"/>
        <v>4.5766441075060094</v>
      </c>
      <c r="T31" s="85">
        <f>分析係数表!F34</f>
        <v>0.69859228761453362</v>
      </c>
      <c r="U31" s="86">
        <f t="shared" si="6"/>
        <v>3.1972082766601986</v>
      </c>
      <c r="V31" s="87">
        <f>分析係数表!D34</f>
        <v>0.16058186901394608</v>
      </c>
      <c r="W31" s="167">
        <f t="shared" si="7"/>
        <v>1</v>
      </c>
      <c r="X31" s="76">
        <f>分析係数表!E34</f>
        <v>0.11554380945100309</v>
      </c>
      <c r="Y31" s="166">
        <f t="shared" si="8"/>
        <v>1</v>
      </c>
    </row>
    <row r="32" spans="1:25" x14ac:dyDescent="0.2">
      <c r="A32" s="6" t="s">
        <v>20</v>
      </c>
      <c r="B32" s="5" t="s">
        <v>37</v>
      </c>
      <c r="C32" s="90"/>
      <c r="D32" s="107">
        <f>投入係数表!AK32</f>
        <v>2.6541095890410957E-2</v>
      </c>
      <c r="E32" s="110">
        <f t="shared" si="9"/>
        <v>2.654109589041096</v>
      </c>
      <c r="F32" s="85">
        <f>分析係数表!C35</f>
        <v>0.49909685188370889</v>
      </c>
      <c r="G32" s="110">
        <f t="shared" si="0"/>
        <v>1.3246577404447752</v>
      </c>
      <c r="H32" s="110">
        <v>1.4764077206605373</v>
      </c>
      <c r="I32" s="110">
        <f t="shared" si="1"/>
        <v>1.4764077206605373</v>
      </c>
      <c r="J32" s="85">
        <f>分析係数表!G35</f>
        <v>0.31379756038452217</v>
      </c>
      <c r="K32" s="111">
        <f t="shared" si="2"/>
        <v>0.4632931408761497</v>
      </c>
      <c r="L32" s="79"/>
      <c r="M32" s="80"/>
      <c r="N32" s="81">
        <f>分析係数表!H35</f>
        <v>5.9221537395394742E-2</v>
      </c>
      <c r="O32" s="82">
        <f t="shared" si="3"/>
        <v>1.9351642025933835</v>
      </c>
      <c r="P32" s="76">
        <f>分析係数表!C35</f>
        <v>0.49909685188370889</v>
      </c>
      <c r="Q32" s="82">
        <f t="shared" si="4"/>
        <v>0.96583436139240553</v>
      </c>
      <c r="R32" s="83">
        <v>1.2728203461165652</v>
      </c>
      <c r="S32" s="84">
        <f t="shared" si="5"/>
        <v>2.7492280667771025</v>
      </c>
      <c r="T32" s="85">
        <f>分析係数表!F35</f>
        <v>0.64201470231844249</v>
      </c>
      <c r="U32" s="86">
        <f t="shared" si="6"/>
        <v>1.7650448388974087</v>
      </c>
      <c r="V32" s="87">
        <f>分析係数表!D35</f>
        <v>4.5076338961143873E-2</v>
      </c>
      <c r="W32" s="167">
        <f t="shared" si="7"/>
        <v>0</v>
      </c>
      <c r="X32" s="76">
        <f>分析係数表!E35</f>
        <v>4.0269811778011151E-2</v>
      </c>
      <c r="Y32" s="166">
        <f t="shared" si="8"/>
        <v>0</v>
      </c>
    </row>
    <row r="33" spans="1:25" x14ac:dyDescent="0.2">
      <c r="A33" s="6" t="s">
        <v>21</v>
      </c>
      <c r="B33" s="5" t="s">
        <v>38</v>
      </c>
      <c r="C33" s="90"/>
      <c r="D33" s="107">
        <f>投入係数表!AK33</f>
        <v>1.5410958904109588E-2</v>
      </c>
      <c r="E33" s="110">
        <f t="shared" si="9"/>
        <v>1.5410958904109588</v>
      </c>
      <c r="F33" s="85">
        <f>分析係数表!C36</f>
        <v>0.87819146249052793</v>
      </c>
      <c r="G33" s="110">
        <f t="shared" si="0"/>
        <v>1.3533772538381423</v>
      </c>
      <c r="H33" s="110">
        <v>1.5029825851209515</v>
      </c>
      <c r="I33" s="110">
        <f t="shared" si="1"/>
        <v>1.5029825851209515</v>
      </c>
      <c r="J33" s="85">
        <f>分析係数表!G36</f>
        <v>4.4874661895938493E-2</v>
      </c>
      <c r="K33" s="111">
        <f t="shared" si="2"/>
        <v>6.7445835342786295E-2</v>
      </c>
      <c r="L33" s="79"/>
      <c r="M33" s="80"/>
      <c r="N33" s="81">
        <f>分析係数表!H36</f>
        <v>0.18774661640714413</v>
      </c>
      <c r="O33" s="82">
        <f t="shared" si="3"/>
        <v>6.1349391996262135</v>
      </c>
      <c r="P33" s="76">
        <f>分析係数表!C36</f>
        <v>0.87819146249052793</v>
      </c>
      <c r="Q33" s="82">
        <f t="shared" si="4"/>
        <v>5.3876512280102133</v>
      </c>
      <c r="R33" s="83">
        <v>5.6471268479978454</v>
      </c>
      <c r="S33" s="84">
        <f t="shared" si="5"/>
        <v>7.1501094331187964</v>
      </c>
      <c r="T33" s="85">
        <f>分析係数表!F36</f>
        <v>0.85371541754520475</v>
      </c>
      <c r="U33" s="86">
        <f t="shared" si="6"/>
        <v>6.1041586601889204</v>
      </c>
      <c r="V33" s="87">
        <f>分析係数表!D36</f>
        <v>1.8390731156688604E-2</v>
      </c>
      <c r="W33" s="167">
        <f t="shared" si="7"/>
        <v>0</v>
      </c>
      <c r="X33" s="76">
        <f>分析係数表!E36</f>
        <v>8.3700721998594338E-3</v>
      </c>
      <c r="Y33" s="166">
        <f t="shared" si="8"/>
        <v>0</v>
      </c>
    </row>
    <row r="34" spans="1:25" x14ac:dyDescent="0.2">
      <c r="A34" s="6" t="s">
        <v>22</v>
      </c>
      <c r="B34" s="5" t="s">
        <v>378</v>
      </c>
      <c r="C34" s="90"/>
      <c r="D34" s="107">
        <f>投入係数表!AK34</f>
        <v>2.5684931506849314E-2</v>
      </c>
      <c r="E34" s="110">
        <f t="shared" si="9"/>
        <v>2.5684931506849313</v>
      </c>
      <c r="F34" s="85">
        <f>分析係数表!C37</f>
        <v>0.51844868831853386</v>
      </c>
      <c r="G34" s="110">
        <f t="shared" si="0"/>
        <v>1.331631904927741</v>
      </c>
      <c r="H34" s="110">
        <v>1.5559016806943113</v>
      </c>
      <c r="I34" s="110">
        <f t="shared" si="1"/>
        <v>1.5559016806943113</v>
      </c>
      <c r="J34" s="85">
        <f>分析係数表!G37</f>
        <v>0.40787398349003462</v>
      </c>
      <c r="K34" s="111">
        <f t="shared" si="2"/>
        <v>0.63461181642362863</v>
      </c>
      <c r="L34" s="79"/>
      <c r="M34" s="80"/>
      <c r="N34" s="81">
        <f>分析係数表!H37</f>
        <v>4.7856445363769047E-2</v>
      </c>
      <c r="O34" s="82">
        <f t="shared" si="3"/>
        <v>1.5637905398000291</v>
      </c>
      <c r="P34" s="76">
        <f>分析係数表!C37</f>
        <v>0.51844868831853386</v>
      </c>
      <c r="Q34" s="82">
        <f t="shared" si="4"/>
        <v>0.81074515416425708</v>
      </c>
      <c r="R34" s="83">
        <v>0.97918782609550803</v>
      </c>
      <c r="S34" s="84">
        <f t="shared" si="5"/>
        <v>2.5350895067898191</v>
      </c>
      <c r="T34" s="85">
        <f>分析係数表!F37</f>
        <v>0.62993916303078723</v>
      </c>
      <c r="U34" s="86">
        <f t="shared" si="6"/>
        <v>1.5969521621153098</v>
      </c>
      <c r="V34" s="87">
        <f>分析係数表!D37</f>
        <v>9.5352219422765727E-2</v>
      </c>
      <c r="W34" s="167">
        <f t="shared" si="7"/>
        <v>0</v>
      </c>
      <c r="X34" s="76">
        <f>分析係数表!E37</f>
        <v>8.9104651877342844E-2</v>
      </c>
      <c r="Y34" s="166">
        <f t="shared" si="8"/>
        <v>0</v>
      </c>
    </row>
    <row r="35" spans="1:25" x14ac:dyDescent="0.2">
      <c r="A35" s="6" t="s">
        <v>23</v>
      </c>
      <c r="B35" s="5" t="s">
        <v>194</v>
      </c>
      <c r="C35" s="90"/>
      <c r="D35" s="107">
        <f>投入係数表!AK35</f>
        <v>7.3630136986301373E-2</v>
      </c>
      <c r="E35" s="110">
        <f t="shared" si="9"/>
        <v>7.3630136986301373</v>
      </c>
      <c r="F35" s="85">
        <f>分析係数表!C38</f>
        <v>4.0466683025854988E-2</v>
      </c>
      <c r="G35" s="110">
        <f t="shared" si="0"/>
        <v>0.29795674145749396</v>
      </c>
      <c r="H35" s="110">
        <v>0.31201736336886005</v>
      </c>
      <c r="I35" s="110">
        <f t="shared" si="1"/>
        <v>0.31201736336886005</v>
      </c>
      <c r="J35" s="85">
        <f>分析係数表!G38</f>
        <v>0.23169218038891187</v>
      </c>
      <c r="K35" s="111">
        <f t="shared" si="2"/>
        <v>7.2291983238130589E-2</v>
      </c>
      <c r="L35" s="79"/>
      <c r="M35" s="80"/>
      <c r="N35" s="81">
        <f>分析係数表!H38</f>
        <v>4.3698484864393788E-2</v>
      </c>
      <c r="O35" s="82">
        <f t="shared" si="3"/>
        <v>1.427922126582948</v>
      </c>
      <c r="P35" s="76">
        <f>分析係数表!C38</f>
        <v>4.0466683025854988E-2</v>
      </c>
      <c r="Q35" s="82">
        <f t="shared" si="4"/>
        <v>5.7783272082036943E-2</v>
      </c>
      <c r="R35" s="83">
        <v>7.1811711929808272E-2</v>
      </c>
      <c r="S35" s="84">
        <f t="shared" si="5"/>
        <v>0.38382907529866833</v>
      </c>
      <c r="T35" s="85">
        <f>分析係数表!F38</f>
        <v>0.47745138601572196</v>
      </c>
      <c r="U35" s="86">
        <f t="shared" si="6"/>
        <v>0.18325972399448209</v>
      </c>
      <c r="V35" s="87">
        <f>分析係数表!D38</f>
        <v>0.35457178320231691</v>
      </c>
      <c r="W35" s="167">
        <f t="shared" si="7"/>
        <v>0</v>
      </c>
      <c r="X35" s="76">
        <f>分析係数表!E38</f>
        <v>0.38601572196938355</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3.7945723138121723E-2</v>
      </c>
      <c r="I36" s="110">
        <f t="shared" si="1"/>
        <v>3.7945723138121723E-2</v>
      </c>
      <c r="J36" s="85">
        <f>分析係数表!G39</f>
        <v>0.35155763393872286</v>
      </c>
      <c r="K36" s="111">
        <f t="shared" si="2"/>
        <v>1.3340108644531922E-2</v>
      </c>
      <c r="L36" s="79"/>
      <c r="M36" s="80"/>
      <c r="N36" s="81">
        <f>分析係数表!H39</f>
        <v>3.8093638110437951E-3</v>
      </c>
      <c r="O36" s="82">
        <f t="shared" si="3"/>
        <v>0.12447742503827516</v>
      </c>
      <c r="P36" s="76">
        <f>分析係数表!C39</f>
        <v>1</v>
      </c>
      <c r="Q36" s="82">
        <f t="shared" si="4"/>
        <v>0.12447742503827516</v>
      </c>
      <c r="R36" s="83">
        <v>0.15522792383461576</v>
      </c>
      <c r="S36" s="84">
        <f t="shared" si="5"/>
        <v>0.19317364697273748</v>
      </c>
      <c r="T36" s="85">
        <f>分析係数表!F39</f>
        <v>0.70231445322154884</v>
      </c>
      <c r="U36" s="86">
        <f t="shared" si="6"/>
        <v>0.13566864425047062</v>
      </c>
      <c r="V36" s="87">
        <f>分析係数表!D39</f>
        <v>4.9996539689758472E-2</v>
      </c>
      <c r="W36" s="167">
        <f t="shared" si="7"/>
        <v>0</v>
      </c>
      <c r="X36" s="76">
        <f>分析係数表!E39</f>
        <v>6.3343450621372852E-2</v>
      </c>
      <c r="Y36" s="166">
        <f t="shared" si="8"/>
        <v>0</v>
      </c>
    </row>
    <row r="37" spans="1:25" x14ac:dyDescent="0.2">
      <c r="A37" s="6" t="s">
        <v>25</v>
      </c>
      <c r="B37" s="5" t="s">
        <v>40</v>
      </c>
      <c r="C37" s="90"/>
      <c r="D37" s="107">
        <f>投入係数表!AK37</f>
        <v>0</v>
      </c>
      <c r="E37" s="110">
        <f t="shared" si="9"/>
        <v>0</v>
      </c>
      <c r="F37" s="85">
        <f>分析係数表!C40</f>
        <v>0.93645125291670894</v>
      </c>
      <c r="G37" s="110">
        <f t="shared" si="0"/>
        <v>0</v>
      </c>
      <c r="H37" s="110">
        <v>2.5571491000580837E-3</v>
      </c>
      <c r="I37" s="110">
        <f t="shared" si="1"/>
        <v>2.5571491000580837E-3</v>
      </c>
      <c r="J37" s="85">
        <f>分析係数表!G40</f>
        <v>0.5322000781555295</v>
      </c>
      <c r="K37" s="111">
        <f t="shared" si="2"/>
        <v>1.3609149509062541E-3</v>
      </c>
      <c r="L37" s="79"/>
      <c r="M37" s="80"/>
      <c r="N37" s="81">
        <f>分析係数表!H40</f>
        <v>3.4185575237035248E-2</v>
      </c>
      <c r="O37" s="82">
        <f t="shared" si="3"/>
        <v>1.1170716660408386</v>
      </c>
      <c r="P37" s="76">
        <f>分析係数表!C40</f>
        <v>0.93645125291670894</v>
      </c>
      <c r="Q37" s="82">
        <f t="shared" si="4"/>
        <v>1.0460831612616988</v>
      </c>
      <c r="R37" s="83">
        <v>1.0478604602805786</v>
      </c>
      <c r="S37" s="84">
        <f t="shared" si="5"/>
        <v>1.0504176093806366</v>
      </c>
      <c r="T37" s="85">
        <f>分析係数表!F40</f>
        <v>0.72698319656115673</v>
      </c>
      <c r="U37" s="86">
        <f t="shared" si="6"/>
        <v>0.76363595139166363</v>
      </c>
      <c r="V37" s="87">
        <f>分析係数表!D40</f>
        <v>7.3466197733489641E-2</v>
      </c>
      <c r="W37" s="167">
        <f t="shared" si="7"/>
        <v>0</v>
      </c>
      <c r="X37" s="76">
        <f>分析係数表!E40</f>
        <v>4.7205939820242279E-2</v>
      </c>
      <c r="Y37" s="166">
        <f t="shared" si="8"/>
        <v>0</v>
      </c>
    </row>
    <row r="38" spans="1:25" x14ac:dyDescent="0.2">
      <c r="A38" s="6" t="s">
        <v>26</v>
      </c>
      <c r="B38" s="5" t="s">
        <v>277</v>
      </c>
      <c r="C38" s="90"/>
      <c r="D38" s="107">
        <f>投入係数表!AK38</f>
        <v>0</v>
      </c>
      <c r="E38" s="110">
        <f t="shared" si="9"/>
        <v>0</v>
      </c>
      <c r="F38" s="85">
        <f>分析係数表!C41</f>
        <v>0.75829086289227354</v>
      </c>
      <c r="G38" s="110">
        <f t="shared" si="0"/>
        <v>0</v>
      </c>
      <c r="H38" s="110">
        <v>3.1699204110982549E-3</v>
      </c>
      <c r="I38" s="110">
        <f t="shared" si="1"/>
        <v>3.1699204110982549E-3</v>
      </c>
      <c r="J38" s="85">
        <f>分析係数表!G41</f>
        <v>0.44682169065091015</v>
      </c>
      <c r="K38" s="111">
        <f t="shared" si="2"/>
        <v>1.4163891973157504E-3</v>
      </c>
      <c r="L38" s="79"/>
      <c r="M38" s="80"/>
      <c r="N38" s="81">
        <f>分析係数表!H41</f>
        <v>5.4536481903421918E-2</v>
      </c>
      <c r="O38" s="82">
        <f t="shared" si="3"/>
        <v>1.7820720662866625</v>
      </c>
      <c r="P38" s="76">
        <f>分析係数表!C41</f>
        <v>0.75829086289227354</v>
      </c>
      <c r="Q38" s="82">
        <f t="shared" si="4"/>
        <v>1.3513289648807303</v>
      </c>
      <c r="R38" s="83">
        <v>1.3749178895381093</v>
      </c>
      <c r="S38" s="84">
        <f t="shared" si="5"/>
        <v>1.3780878099492075</v>
      </c>
      <c r="T38" s="85">
        <f>分析係数表!F41</f>
        <v>0.55047809650878365</v>
      </c>
      <c r="U38" s="86">
        <f t="shared" si="6"/>
        <v>0.75860715444279814</v>
      </c>
      <c r="V38" s="87">
        <f>分析係数表!D41</f>
        <v>0.14793989643889577</v>
      </c>
      <c r="W38" s="167">
        <f t="shared" si="7"/>
        <v>0</v>
      </c>
      <c r="X38" s="76">
        <f>分析係数表!E41</f>
        <v>0.13594777470694749</v>
      </c>
      <c r="Y38" s="166">
        <f t="shared" si="8"/>
        <v>0</v>
      </c>
    </row>
    <row r="39" spans="1:25" x14ac:dyDescent="0.2">
      <c r="A39" s="6" t="s">
        <v>51</v>
      </c>
      <c r="B39" s="5" t="s">
        <v>368</v>
      </c>
      <c r="C39" s="75">
        <f>最終需要_まとめ!C40</f>
        <v>100</v>
      </c>
      <c r="D39" s="107">
        <f>投入係数表!AK39</f>
        <v>0</v>
      </c>
      <c r="E39" s="110">
        <f t="shared" si="9"/>
        <v>0</v>
      </c>
      <c r="F39" s="85">
        <f>分析係数表!C42</f>
        <v>0.17334729285073291</v>
      </c>
      <c r="G39" s="110">
        <f>E39*F39</f>
        <v>0</v>
      </c>
      <c r="H39" s="110">
        <v>2.8412296493754586E-3</v>
      </c>
      <c r="I39" s="110">
        <f>C39+H39</f>
        <v>100.00284122964938</v>
      </c>
      <c r="J39" s="85">
        <f>分析係数表!G42</f>
        <v>0.48544520547945208</v>
      </c>
      <c r="K39" s="111">
        <f>I39*J39</f>
        <v>48.545899809256163</v>
      </c>
      <c r="L39" s="79"/>
      <c r="M39" s="80"/>
      <c r="N39" s="81">
        <f>分析係数表!H42</f>
        <v>1.188798706412289E-2</v>
      </c>
      <c r="O39" s="82">
        <f t="shared" si="3"/>
        <v>0.38846014506156318</v>
      </c>
      <c r="P39" s="76">
        <f>分析係数表!C42</f>
        <v>0.17334729285073291</v>
      </c>
      <c r="Q39" s="82">
        <f>O39*P39</f>
        <v>6.7338514526824989E-2</v>
      </c>
      <c r="R39" s="83">
        <v>7.0762865967270452E-2</v>
      </c>
      <c r="S39" s="84">
        <f>I39+R39</f>
        <v>100.07360409561664</v>
      </c>
      <c r="T39" s="85">
        <f>分析係数表!F42</f>
        <v>0.55565068493150682</v>
      </c>
      <c r="U39" s="86">
        <f>S39*T39</f>
        <v>55.605966659293834</v>
      </c>
      <c r="V39" s="87">
        <f>分析係数表!D42</f>
        <v>0.45205479452054792</v>
      </c>
      <c r="W39" s="167">
        <f>ROUND(S39*V39,0)</f>
        <v>45</v>
      </c>
      <c r="X39" s="76">
        <f>分析係数表!E42</f>
        <v>0.3886986301369863</v>
      </c>
      <c r="Y39" s="166">
        <f>ROUND(S39*X39,0)</f>
        <v>39</v>
      </c>
    </row>
    <row r="40" spans="1:25" x14ac:dyDescent="0.2">
      <c r="A40" s="6" t="s">
        <v>195</v>
      </c>
      <c r="B40" s="5" t="s">
        <v>41</v>
      </c>
      <c r="C40" s="90"/>
      <c r="D40" s="107">
        <f>投入係数表!AK40</f>
        <v>7.9623287671232876E-2</v>
      </c>
      <c r="E40" s="110">
        <f t="shared" si="9"/>
        <v>7.9623287671232879</v>
      </c>
      <c r="F40" s="85">
        <f>分析係数表!C43</f>
        <v>0.30653454239506406</v>
      </c>
      <c r="G40" s="110">
        <f>E40*F40</f>
        <v>2.4407288050291918</v>
      </c>
      <c r="H40" s="110">
        <v>2.7576135613227422</v>
      </c>
      <c r="I40" s="110">
        <f>C40+H40</f>
        <v>2.7576135613227422</v>
      </c>
      <c r="J40" s="85">
        <f>分析係数表!G43</f>
        <v>0.32328917028178372</v>
      </c>
      <c r="K40" s="111">
        <f>I40*J40</f>
        <v>0.89150660019782402</v>
      </c>
      <c r="L40" s="79"/>
      <c r="M40" s="80"/>
      <c r="N40" s="81">
        <f>分析係数表!H43</f>
        <v>3.3255284074801286E-2</v>
      </c>
      <c r="O40" s="82">
        <f t="shared" si="3"/>
        <v>1.0866728240937846</v>
      </c>
      <c r="P40" s="76">
        <f>分析係数表!C43</f>
        <v>0.30653454239506406</v>
      </c>
      <c r="Q40" s="82">
        <f>O40*P40</f>
        <v>0.33310275686674023</v>
      </c>
      <c r="R40" s="83">
        <v>0.62914383522704487</v>
      </c>
      <c r="S40" s="84">
        <f>I40+R40</f>
        <v>3.386757396549787</v>
      </c>
      <c r="T40" s="85">
        <f>分析係数表!F43</f>
        <v>0.5899871028256537</v>
      </c>
      <c r="U40" s="86">
        <f>S40*T40</f>
        <v>1.9981431843637625</v>
      </c>
      <c r="V40" s="87">
        <f>分析係数表!D43</f>
        <v>0.19341853284871224</v>
      </c>
      <c r="W40" s="167">
        <f>ROUND(S40*V40,0)</f>
        <v>1</v>
      </c>
      <c r="X40" s="76">
        <f>分析係数表!E43</f>
        <v>0.14812209325047876</v>
      </c>
      <c r="Y40" s="166">
        <f>ROUND(S40*X40,0)</f>
        <v>1</v>
      </c>
    </row>
    <row r="41" spans="1:25" x14ac:dyDescent="0.2">
      <c r="A41" s="6" t="s">
        <v>341</v>
      </c>
      <c r="B41" s="5" t="s">
        <v>42</v>
      </c>
      <c r="C41" s="90"/>
      <c r="D41" s="107">
        <f>投入係数表!AK41</f>
        <v>2.5684931506849314E-3</v>
      </c>
      <c r="E41" s="110">
        <f t="shared" si="9"/>
        <v>0.25684931506849312</v>
      </c>
      <c r="F41" s="85">
        <f>分析係数表!C44</f>
        <v>0.56999532308435041</v>
      </c>
      <c r="G41" s="110">
        <f>E41*F41</f>
        <v>0.14640290832645986</v>
      </c>
      <c r="H41" s="110">
        <v>0.15485139288069596</v>
      </c>
      <c r="I41" s="110">
        <f>C41+H41</f>
        <v>0.15485139288069596</v>
      </c>
      <c r="J41" s="85">
        <f>分析係数表!G44</f>
        <v>0.26801390783179974</v>
      </c>
      <c r="K41" s="111">
        <f>I41*J41</f>
        <v>4.1502326939152658E-2</v>
      </c>
      <c r="L41" s="79"/>
      <c r="M41" s="80"/>
      <c r="N41" s="81">
        <f>分析係数表!H44</f>
        <v>0.11320362456556662</v>
      </c>
      <c r="O41" s="82">
        <f t="shared" si="3"/>
        <v>3.6991204804511018</v>
      </c>
      <c r="P41" s="76">
        <f>分析係数表!C44</f>
        <v>0.56999532308435041</v>
      </c>
      <c r="Q41" s="82">
        <f>O41*P41</f>
        <v>2.1084813733826633</v>
      </c>
      <c r="R41" s="83">
        <v>2.1434439698332075</v>
      </c>
      <c r="S41" s="84">
        <f>I41+R41</f>
        <v>2.2982953627139033</v>
      </c>
      <c r="T41" s="85">
        <f>分析係数表!F44</f>
        <v>0.48400791440152141</v>
      </c>
      <c r="U41" s="86">
        <f>S41*T41</f>
        <v>1.1123931451858444</v>
      </c>
      <c r="V41" s="87">
        <f>分析係数表!D44</f>
        <v>0.18890831204256872</v>
      </c>
      <c r="W41" s="167">
        <f>ROUND(S41*V41,0)</f>
        <v>0</v>
      </c>
      <c r="X41" s="76">
        <f>分析係数表!E44</f>
        <v>0.13982749678237316</v>
      </c>
      <c r="Y41" s="166">
        <f>ROUND(S41*X41,0)</f>
        <v>0</v>
      </c>
    </row>
    <row r="42" spans="1:25" x14ac:dyDescent="0.2">
      <c r="A42" s="6" t="s">
        <v>342</v>
      </c>
      <c r="B42" s="5" t="s">
        <v>279</v>
      </c>
      <c r="C42" s="90"/>
      <c r="D42" s="107">
        <f>投入係数表!AK42</f>
        <v>7.7054794520547941E-3</v>
      </c>
      <c r="E42" s="110">
        <f t="shared" si="9"/>
        <v>0.77054794520547942</v>
      </c>
      <c r="F42" s="85">
        <f>分析係数表!C45</f>
        <v>1</v>
      </c>
      <c r="G42" s="110">
        <f>E42*F42</f>
        <v>0.77054794520547942</v>
      </c>
      <c r="H42" s="110">
        <v>0.80130916667415597</v>
      </c>
      <c r="I42" s="110">
        <f>C42+H42</f>
        <v>0.80130916667415597</v>
      </c>
      <c r="J42" s="85">
        <f>分析係数表!G45</f>
        <v>0</v>
      </c>
      <c r="K42" s="111">
        <f>I42*J42</f>
        <v>0</v>
      </c>
      <c r="L42" s="79"/>
      <c r="M42" s="80"/>
      <c r="N42" s="81">
        <f>分析係数表!H45</f>
        <v>0</v>
      </c>
      <c r="O42" s="82">
        <f t="shared" si="3"/>
        <v>0</v>
      </c>
      <c r="P42" s="76">
        <f>分析係数表!C45</f>
        <v>1</v>
      </c>
      <c r="Q42" s="82">
        <f>O42*P42</f>
        <v>0</v>
      </c>
      <c r="R42" s="83">
        <v>4.0930550663205688E-2</v>
      </c>
      <c r="S42" s="84">
        <f>I42+R42</f>
        <v>0.84223971733736169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9.4178082191780817E-3</v>
      </c>
      <c r="E43" s="110">
        <f t="shared" si="9"/>
        <v>0.94178082191780821</v>
      </c>
      <c r="F43" s="85">
        <f>分析係数表!C46</f>
        <v>0.19592142404516388</v>
      </c>
      <c r="G43" s="110">
        <f>E43*F43</f>
        <v>0.18451503976856187</v>
      </c>
      <c r="H43" s="110">
        <v>0.20024298789141945</v>
      </c>
      <c r="I43" s="110">
        <f>C43+H43</f>
        <v>0.20024298789141945</v>
      </c>
      <c r="J43" s="85">
        <f>分析係数表!G46</f>
        <v>9.3869169844529188E-3</v>
      </c>
      <c r="K43" s="111">
        <f>I43*J43</f>
        <v>1.8796643040555653E-3</v>
      </c>
      <c r="L43" s="79"/>
      <c r="M43" s="80"/>
      <c r="N43" s="81">
        <f>分析係数表!H46</f>
        <v>2.2224088871155723E-2</v>
      </c>
      <c r="O43" s="82">
        <f t="shared" si="3"/>
        <v>0.72620980660422596</v>
      </c>
      <c r="P43" s="76">
        <f>分析係数表!C46</f>
        <v>0.19592142404516388</v>
      </c>
      <c r="Q43" s="82">
        <f>O43*P43</f>
        <v>0.14228005946546302</v>
      </c>
      <c r="R43" s="83">
        <v>0.1622731430289861</v>
      </c>
      <c r="S43" s="84">
        <f>I43+R43</f>
        <v>0.36251613092040558</v>
      </c>
      <c r="T43" s="85">
        <f>分析係数表!F46</f>
        <v>0.31358169551188031</v>
      </c>
      <c r="U43" s="86">
        <f>S43*T43</f>
        <v>0.11367842298442755</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108">
        <f>投入係数表!AK44</f>
        <v>0.40753424657534248</v>
      </c>
      <c r="E44" s="96">
        <f>SUM(E5:E43)</f>
        <v>40.753424657534246</v>
      </c>
      <c r="F44" s="98">
        <f>分析係数表!C47</f>
        <v>0.45265703952364433</v>
      </c>
      <c r="G44" s="96">
        <f>SUM(G5:G43)</f>
        <v>11.421975453520998</v>
      </c>
      <c r="H44" s="96">
        <f>SUM(H5:H43)</f>
        <v>12.961666819577962</v>
      </c>
      <c r="I44" s="96">
        <f>SUM(I5:I43)</f>
        <v>112.96166681957797</v>
      </c>
      <c r="J44" s="98">
        <f>分析係数表!G47</f>
        <v>0.23980744030503759</v>
      </c>
      <c r="K44" s="112">
        <f>SUM(K5:K43)</f>
        <v>52.088251563381831</v>
      </c>
      <c r="L44" s="94">
        <f>最終需要_まとめ!$L$33</f>
        <v>0.62733333333333341</v>
      </c>
      <c r="M44" s="91">
        <f>K44*L44</f>
        <v>32.676696480761542</v>
      </c>
      <c r="N44" s="95">
        <f>分析係数表!H47</f>
        <v>1</v>
      </c>
      <c r="O44" s="96">
        <f>SUM(O5:O43)</f>
        <v>32.676696480761542</v>
      </c>
      <c r="P44" s="92">
        <f>分析係数表!C47</f>
        <v>0.45265703952364433</v>
      </c>
      <c r="Q44" s="96">
        <f>SUM(Q5:Q43)</f>
        <v>15.926177408556063</v>
      </c>
      <c r="R44" s="91">
        <f>SUM(R5:R43)</f>
        <v>17.742284154071051</v>
      </c>
      <c r="S44" s="97">
        <f>SUM(S5:S43)</f>
        <v>130.703950973649</v>
      </c>
      <c r="T44" s="98">
        <f>分析係数表!F47</f>
        <v>0.49576236686958514</v>
      </c>
      <c r="U44" s="99">
        <f>SUM(U5:U43)</f>
        <v>74.762832604336182</v>
      </c>
      <c r="V44" s="100">
        <f>分析係数表!D47</f>
        <v>6.8132090397126518E-2</v>
      </c>
      <c r="W44" s="164">
        <f>SUM(W5:W43)</f>
        <v>47</v>
      </c>
      <c r="X44" s="92">
        <f>分析係数表!E47</f>
        <v>5.7986453629434859E-2</v>
      </c>
      <c r="Y44" s="165">
        <f>SUM(Y5:Y43)</f>
        <v>41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M19" sqref="M19"/>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9"/>
      <c r="P2" s="437" t="s">
        <v>606</v>
      </c>
      <c r="Q2" s="430"/>
      <c r="R2" s="431" t="s">
        <v>558</v>
      </c>
    </row>
    <row r="3" spans="1:18" x14ac:dyDescent="0.2">
      <c r="A3" s="15" t="s">
        <v>397</v>
      </c>
      <c r="I3" s="15" t="s">
        <v>254</v>
      </c>
      <c r="O3" s="429"/>
      <c r="P3" s="430"/>
      <c r="Q3" s="430"/>
    </row>
    <row r="4" spans="1:18" x14ac:dyDescent="0.2">
      <c r="A4" s="50"/>
      <c r="B4" s="51"/>
      <c r="C4" s="52" t="s">
        <v>123</v>
      </c>
      <c r="D4" s="113"/>
      <c r="E4" s="122" t="s">
        <v>124</v>
      </c>
      <c r="F4" s="122"/>
      <c r="G4" s="114" t="s">
        <v>125</v>
      </c>
      <c r="I4" s="136"/>
      <c r="J4" s="137" t="s">
        <v>128</v>
      </c>
      <c r="K4" s="138" t="s">
        <v>210</v>
      </c>
      <c r="L4" s="139" t="s">
        <v>130</v>
      </c>
      <c r="M4" s="138" t="s">
        <v>255</v>
      </c>
      <c r="O4" s="49"/>
      <c r="P4" s="434" t="s">
        <v>559</v>
      </c>
      <c r="Q4" s="440" t="s">
        <v>607</v>
      </c>
      <c r="R4" s="436"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5" t="s">
        <v>560</v>
      </c>
      <c r="Q5" s="441">
        <v>2019</v>
      </c>
      <c r="R5" s="439">
        <v>2020</v>
      </c>
    </row>
    <row r="6" spans="1:18" x14ac:dyDescent="0.2">
      <c r="A6" s="2" t="s">
        <v>264</v>
      </c>
      <c r="B6" s="10" t="s">
        <v>265</v>
      </c>
      <c r="C6" s="175">
        <f>'1'!S5+'2'!S5+'3'!S5+'4'!S5+'5'!S5+'6'!S5+'7'!S5+'8'!S5+'9'!S5+'10'!S5+'11'!S5+'12'!S5+'13'!S5+'14'!S5+'15'!S5+'16'!S5+'17'!S5+'18'!S5+'19'!S5+'20'!S5+'21'!S5+'22'!S5+'23'!S5+'24'!S5+'25'!S5+'26'!S5+'27'!S5+'28'!S5+'29'!S5+'30'!S5+'31'!S5+'32'!S5+'33'!S5+'34'!S5+'35'!S5+'36'!S5+'37'!S5+'38'!S5+'39'!S5</f>
        <v>100.69230076761374</v>
      </c>
      <c r="D6" s="193">
        <f>'1'!U5+'2'!U5+'3'!U5+'4'!U5+'5'!U5+'6'!U5+'7'!U5+'8'!U5+'9'!U5+'10'!U5+'11'!U5+'12'!U5+'13'!U5+'14'!U5+'15'!U5+'16'!U5+'17'!U5+'18'!U5+'19'!U5+'20'!U5+'21'!U5+'22'!U5+'23'!U5+'24'!U5+'25'!U5+'26'!U5+'27'!U5+'28'!U5+'29'!U5+'30'!U5+'31'!U5+'32'!U5+'33'!U5+'34'!U5+'35'!U5+'36'!U5+'37'!U5+'38'!U5+'39'!U5</f>
        <v>45.802717300390135</v>
      </c>
      <c r="E6" s="120">
        <f>'1'!W5+'2'!W5+'3'!W5+'4'!W5+'5'!W5+'6'!W5+'7'!W5+'8'!W5+'9'!W5+'10'!W5+'11'!W5+'12'!W5+'13'!W5+'14'!W5+'15'!W5+'16'!W5+'17'!W5+'18'!W5+'19'!W5+'20'!W5+'21'!W5+'22'!W5+'23'!W5+'24'!W5+'25'!W5+'26'!W5+'27'!W5+'28'!W5+'29'!W5+'30'!W5+'31'!W5+'32'!W5+'33'!W5+'34'!W5+'35'!W5+'36'!W5+'37'!W5+'38'!W5+'39'!W5</f>
        <v>89</v>
      </c>
      <c r="F6" s="172">
        <f>'1'!Y5+'2'!Y5+'3'!Y5+'4'!Y5+'5'!Y5+'6'!Y5+'7'!Y5+'8'!Y5+'9'!Y5+'10'!Y5+'11'!Y5+'12'!Y5+'13'!Y5+'14'!Y5+'15'!Y5+'16'!Y5+'17'!Y5+'18'!Y5+'19'!Y5+'20'!Y5+'21'!Y5+'22'!Y5+'23'!Y5+'24'!Y5+'25'!Y5+'26'!Y5+'27'!Y5+'28'!Y5+'29'!Y5+'30'!Y5+'31'!Y5+'32'!Y5+'33'!Y5+'34'!Y5+'35'!Y5+'36'!Y5+'37'!Y5+'38'!Y5+'39'!Y5</f>
        <v>69</v>
      </c>
      <c r="G6" s="116">
        <v>1</v>
      </c>
      <c r="I6" s="144" t="s">
        <v>257</v>
      </c>
      <c r="J6" s="145">
        <f>C45</f>
        <v>4795.2801046664326</v>
      </c>
      <c r="K6" s="145">
        <f>D45</f>
        <v>2278.3066897652875</v>
      </c>
      <c r="L6" s="146">
        <f>E45</f>
        <v>425</v>
      </c>
      <c r="M6" s="147">
        <f>F45</f>
        <v>346</v>
      </c>
      <c r="O6" s="49"/>
      <c r="P6" s="432" t="s">
        <v>561</v>
      </c>
      <c r="Q6" s="432">
        <v>22311703</v>
      </c>
      <c r="R6" s="432">
        <v>21735871</v>
      </c>
    </row>
    <row r="7" spans="1:18" x14ac:dyDescent="0.2">
      <c r="A7" s="159" t="s">
        <v>220</v>
      </c>
      <c r="B7" s="3" t="s">
        <v>266</v>
      </c>
      <c r="C7" s="174">
        <f>'1'!S6+'2'!S6+'3'!S6+'4'!S6+'5'!S6+'6'!S6+'7'!S6+'8'!S6+'9'!S6+'10'!S6+'11'!S6+'12'!S6+'13'!S6+'14'!S6+'15'!S6+'16'!S6+'17'!S6+'18'!S6+'19'!S6+'20'!S6+'21'!S6+'22'!S6+'23'!S6+'24'!S6+'25'!S6+'26'!S6+'27'!S6+'28'!S6+'29'!S6+'30'!S6+'31'!S6+'32'!S6+'33'!S6+'34'!S6+'35'!S6+'36'!S6+'37'!S6+'38'!S6+'39'!S6</f>
        <v>101.49869116633302</v>
      </c>
      <c r="D7" s="193">
        <f>'1'!U6+'2'!U6+'3'!U6+'4'!U6+'5'!U6+'6'!U6+'7'!U6+'8'!U6+'9'!U6+'10'!U6+'11'!U6+'12'!U6+'13'!U6+'14'!U6+'15'!U6+'16'!U6+'17'!U6+'18'!U6+'19'!U6+'20'!U6+'21'!U6+'22'!U6+'23'!U6+'24'!U6+'25'!U6+'26'!U6+'27'!U6+'28'!U6+'29'!U6+'30'!U6+'31'!U6+'32'!U6+'33'!U6+'34'!U6+'35'!U6+'36'!U6+'37'!U6+'38'!U6+'39'!U6</f>
        <v>69.655964525914754</v>
      </c>
      <c r="E7" s="120">
        <f>'1'!W6+'2'!W6+'3'!W6+'4'!W6+'5'!W6+'6'!W6+'7'!W6+'8'!W6+'9'!W6+'10'!W6+'11'!W6+'12'!W6+'13'!W6+'14'!W6+'15'!W6+'16'!W6+'17'!W6+'18'!W6+'19'!W6+'20'!W6+'21'!W6+'22'!W6+'23'!W6+'24'!W6+'25'!W6+'26'!W6+'27'!W6+'28'!W6+'29'!W6+'30'!W6+'31'!W6+'32'!W6+'33'!W6+'34'!W6+'35'!W6+'36'!W6+'37'!W6+'38'!W6+'39'!W6</f>
        <v>10</v>
      </c>
      <c r="F7" s="172">
        <f>'1'!Y6+'2'!Y6+'3'!Y6+'4'!Y6+'5'!Y6+'6'!Y6+'7'!Y6+'8'!Y6+'9'!Y6+'10'!Y6+'11'!Y6+'12'!Y6+'13'!Y6+'14'!Y6+'15'!Y6+'16'!Y6+'17'!Y6+'18'!Y6+'19'!Y6+'20'!Y6+'21'!Y6+'22'!Y6+'23'!Y6+'24'!Y6+'25'!Y6+'26'!Y6+'27'!Y6+'28'!Y6+'29'!Y6+'30'!Y6+'31'!Y6+'32'!Y6+'33'!Y6+'34'!Y6+'35'!Y6+'36'!Y6+'37'!Y6+'38'!Y6+'39'!Y6</f>
        <v>0</v>
      </c>
      <c r="G7" s="117">
        <v>2</v>
      </c>
      <c r="I7" s="144" t="s">
        <v>258</v>
      </c>
      <c r="J7" s="145">
        <f>最終需要_まとめ!C45</f>
        <v>3900</v>
      </c>
      <c r="K7" s="386">
        <f>Q24</f>
        <v>654478</v>
      </c>
      <c r="L7" s="148" t="s">
        <v>259</v>
      </c>
      <c r="M7" s="149" t="s">
        <v>259</v>
      </c>
      <c r="O7" s="49"/>
      <c r="P7" s="432" t="s">
        <v>562</v>
      </c>
      <c r="Q7" s="432">
        <v>7098009</v>
      </c>
      <c r="R7" s="432">
        <v>6903478</v>
      </c>
    </row>
    <row r="8" spans="1:18" x14ac:dyDescent="0.2">
      <c r="A8" s="159" t="s">
        <v>221</v>
      </c>
      <c r="B8" s="3" t="s">
        <v>267</v>
      </c>
      <c r="C8" s="174">
        <f>'1'!S7+'2'!S7+'3'!S7+'4'!S7+'5'!S7+'6'!S7+'7'!S7+'8'!S7+'9'!S7+'10'!S7+'11'!S7+'12'!S7+'13'!S7+'14'!S7+'15'!S7+'16'!S7+'17'!S7+'18'!S7+'19'!S7+'20'!S7+'21'!S7+'22'!S7+'23'!S7+'24'!S7+'25'!S7+'26'!S7+'27'!S7+'28'!S7+'29'!S7+'30'!S7+'31'!S7+'32'!S7+'33'!S7+'34'!S7+'35'!S7+'36'!S7+'37'!S7+'38'!S7+'39'!S7</f>
        <v>100.04757281641719</v>
      </c>
      <c r="D8" s="193">
        <f>'1'!U7+'2'!U7+'3'!U7+'4'!U7+'5'!U7+'6'!U7+'7'!U7+'8'!U7+'9'!U7+'10'!U7+'11'!U7+'12'!U7+'13'!U7+'14'!U7+'15'!U7+'16'!U7+'17'!U7+'18'!U7+'19'!U7+'20'!U7+'21'!U7+'22'!U7+'23'!U7+'24'!U7+'25'!U7+'26'!U7+'27'!U7+'28'!U7+'29'!U7+'30'!U7+'31'!U7+'32'!U7+'33'!U7+'34'!U7+'35'!U7+'36'!U7+'37'!U7+'38'!U7+'39'!U7</f>
        <v>57.719753547932989</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260</v>
      </c>
      <c r="J8" s="444">
        <f>J6/J7</f>
        <v>1.2295590011965212</v>
      </c>
      <c r="K8" s="150">
        <f>K6/K7*100</f>
        <v>0.3481105078803699</v>
      </c>
      <c r="L8" s="148" t="s">
        <v>262</v>
      </c>
      <c r="M8" s="151" t="s">
        <v>262</v>
      </c>
      <c r="O8" s="49"/>
      <c r="P8" s="432" t="s">
        <v>563</v>
      </c>
      <c r="Q8" s="432">
        <v>3587529</v>
      </c>
      <c r="R8" s="432">
        <v>3385318</v>
      </c>
    </row>
    <row r="9" spans="1:18" x14ac:dyDescent="0.2">
      <c r="A9" s="159" t="s">
        <v>222</v>
      </c>
      <c r="B9" s="3" t="s">
        <v>27</v>
      </c>
      <c r="C9" s="174">
        <f>'1'!S8+'2'!S8+'3'!S8+'4'!S8+'5'!S8+'6'!S8+'7'!S8+'8'!S8+'9'!S8+'10'!S8+'11'!S8+'12'!S8+'13'!S8+'14'!S8+'15'!S8+'16'!S8+'17'!S8+'18'!S8+'19'!S8+'20'!S8+'21'!S8+'22'!S8+'23'!S8+'24'!S8+'25'!S8+'26'!S8+'27'!S8+'28'!S8+'29'!S8+'30'!S8+'31'!S8+'32'!S8+'33'!S8+'34'!S8+'35'!S8+'36'!S8+'37'!S8+'38'!S8+'39'!S8</f>
        <v>101.9308357905862</v>
      </c>
      <c r="D9" s="193">
        <f>'1'!U8+'2'!U8+'3'!U8+'4'!U8+'5'!U8+'6'!U8+'7'!U8+'8'!U8+'9'!U8+'10'!U8+'11'!U8+'12'!U8+'13'!U8+'14'!U8+'15'!U8+'16'!U8+'17'!U8+'18'!U8+'19'!U8+'20'!U8+'21'!U8+'22'!U8+'23'!U8+'24'!U8+'25'!U8+'26'!U8+'27'!U8+'28'!U8+'29'!U8+'30'!U8+'31'!U8+'32'!U8+'33'!U8+'34'!U8+'35'!U8+'36'!U8+'37'!U8+'38'!U8+'39'!U8</f>
        <v>56.998059197184965</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59" t="s">
        <v>609</v>
      </c>
      <c r="K9" s="460"/>
      <c r="L9" s="153"/>
      <c r="M9" s="154"/>
      <c r="O9" s="49"/>
      <c r="P9" s="432" t="s">
        <v>564</v>
      </c>
      <c r="Q9" s="432">
        <v>1982260</v>
      </c>
      <c r="R9" s="432">
        <v>1908128</v>
      </c>
    </row>
    <row r="10" spans="1:18" x14ac:dyDescent="0.2">
      <c r="A10" s="2" t="s">
        <v>223</v>
      </c>
      <c r="B10" s="10" t="s">
        <v>191</v>
      </c>
      <c r="C10" s="175">
        <f>'1'!S9+'2'!S9+'3'!S9+'4'!S9+'5'!S9+'6'!S9+'7'!S9+'8'!S9+'9'!S9+'10'!S9+'11'!S9+'12'!S9+'13'!S9+'14'!S9+'15'!S9+'16'!S9+'17'!S9+'18'!S9+'19'!S9+'20'!S9+'21'!S9+'22'!S9+'23'!S9+'24'!S9+'25'!S9+'26'!S9+'27'!S9+'28'!S9+'29'!S9+'30'!S9+'31'!S9+'32'!S9+'33'!S9+'34'!S9+'35'!S9+'36'!S9+'37'!S9+'38'!S9+'39'!S9</f>
        <v>122.74369952295498</v>
      </c>
      <c r="D10" s="194">
        <f>'1'!U9+'2'!U9+'3'!U9+'4'!U9+'5'!U9+'6'!U9+'7'!U9+'8'!U9+'9'!U9+'10'!U9+'11'!U9+'12'!U9+'13'!U9+'14'!U9+'15'!U9+'16'!U9+'17'!U9+'18'!U9+'19'!U9+'20'!U9+'21'!U9+'22'!U9+'23'!U9+'24'!U9+'25'!U9+'26'!U9+'27'!U9+'28'!U9+'29'!U9+'30'!U9+'31'!U9+'32'!U9+'33'!U9+'34'!U9+'35'!U9+'36'!U9+'37'!U9+'38'!U9+'39'!U9</f>
        <v>44.280653228993295</v>
      </c>
      <c r="E10" s="119">
        <f>'1'!W9+'2'!W9+'3'!W9+'4'!W9+'5'!W9+'6'!W9+'7'!W9+'8'!W9+'9'!W9+'10'!W9+'11'!W9+'12'!W9+'13'!W9+'14'!W9+'15'!W9+'16'!W9+'17'!W9+'18'!W9+'19'!W9+'20'!W9+'21'!W9+'22'!W9+'23'!W9+'24'!W9+'25'!W9+'26'!W9+'27'!W9+'28'!W9+'29'!W9+'30'!W9+'31'!W9+'32'!W9+'33'!W9+'34'!W9+'35'!W9+'36'!W9+'37'!W9+'38'!W9+'39'!W9</f>
        <v>4</v>
      </c>
      <c r="F10" s="171">
        <f>'1'!Y9+'2'!Y9+'3'!Y9+'4'!Y9+'5'!Y9+'6'!Y9+'7'!Y9+'8'!Y9+'9'!Y9+'10'!Y9+'11'!Y9+'12'!Y9+'13'!Y9+'14'!Y9+'15'!Y9+'16'!Y9+'17'!Y9+'18'!Y9+'19'!Y9+'20'!Y9+'21'!Y9+'22'!Y9+'23'!Y9+'24'!Y9+'25'!Y9+'26'!Y9+'27'!Y9+'28'!Y9+'29'!Y9+'30'!Y9+'31'!Y9+'32'!Y9+'33'!Y9+'34'!Y9+'35'!Y9+'36'!Y9+'37'!Y9+'38'!Y9+'39'!Y9</f>
        <v>4</v>
      </c>
      <c r="G10" s="116">
        <v>5</v>
      </c>
      <c r="I10" s="26" t="s">
        <v>261</v>
      </c>
      <c r="O10" s="49"/>
      <c r="P10" s="432" t="s">
        <v>565</v>
      </c>
      <c r="Q10" s="432">
        <v>2933055</v>
      </c>
      <c r="R10" s="432">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38.287795992714024</v>
      </c>
      <c r="E11" s="120">
        <f>'1'!W10+'2'!W10+'3'!W10+'4'!W10+'5'!W10+'6'!W10+'7'!W10+'8'!W10+'9'!W10+'10'!W10+'11'!W10+'12'!W10+'13'!W10+'14'!W10+'15'!W10+'16'!W10+'17'!W10+'18'!W10+'19'!W10+'20'!W10+'21'!W10+'22'!W10+'23'!W10+'24'!W10+'25'!W10+'26'!W10+'27'!W10+'28'!W10+'29'!W10+'30'!W10+'31'!W10+'32'!W10+'33'!W10+'34'!W10+'35'!W10+'36'!W10+'37'!W10+'38'!W10+'39'!W10</f>
        <v>15</v>
      </c>
      <c r="F11" s="172">
        <f>'1'!Y10+'2'!Y10+'3'!Y10+'4'!Y10+'5'!Y10+'6'!Y10+'7'!Y10+'8'!Y10+'9'!Y10+'10'!Y10+'11'!Y10+'12'!Y10+'13'!Y10+'14'!Y10+'15'!Y10+'16'!Y10+'17'!Y10+'18'!Y10+'19'!Y10+'20'!Y10+'21'!Y10+'22'!Y10+'23'!Y10+'24'!Y10+'25'!Y10+'26'!Y10+'27'!Y10+'28'!Y10+'29'!Y10+'30'!Y10+'31'!Y10+'32'!Y10+'33'!Y10+'34'!Y10+'35'!Y10+'36'!Y10+'37'!Y10+'38'!Y10+'39'!Y10</f>
        <v>14</v>
      </c>
      <c r="G11" s="117">
        <v>6</v>
      </c>
      <c r="O11" s="49"/>
      <c r="P11" s="432" t="s">
        <v>566</v>
      </c>
      <c r="Q11" s="432">
        <v>1278601</v>
      </c>
      <c r="R11" s="432">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126.78982906714924</v>
      </c>
      <c r="D12" s="193">
        <f>'1'!U11+'2'!U11+'3'!U11+'4'!U11+'5'!U11+'6'!U11+'7'!U11+'8'!U11+'9'!U11+'10'!U11+'11'!U11+'12'!U11+'13'!U11+'14'!U11+'15'!U11+'16'!U11+'17'!U11+'18'!U11+'19'!U11+'20'!U11+'21'!U11+'22'!U11+'23'!U11+'24'!U11+'25'!U11+'26'!U11+'27'!U11+'28'!U11+'29'!U11+'30'!U11+'31'!U11+'32'!U11+'33'!U11+'34'!U11+'35'!U11+'36'!U11+'37'!U11+'38'!U11+'39'!U11</f>
        <v>39.715810738319554</v>
      </c>
      <c r="E12" s="120">
        <f>'1'!W11+'2'!W11+'3'!W11+'4'!W11+'5'!W11+'6'!W11+'7'!W11+'8'!W11+'9'!W11+'10'!W11+'11'!W11+'12'!W11+'13'!W11+'14'!W11+'15'!W11+'16'!W11+'17'!W11+'18'!W11+'19'!W11+'20'!W11+'21'!W11+'22'!W11+'23'!W11+'24'!W11+'25'!W11+'26'!W11+'27'!W11+'28'!W11+'29'!W11+'30'!W11+'31'!W11+'32'!W11+'33'!W11+'34'!W11+'35'!W11+'36'!W11+'37'!W11+'38'!W11+'39'!W11</f>
        <v>4</v>
      </c>
      <c r="F12" s="172">
        <f>'1'!Y11+'2'!Y11+'3'!Y11+'4'!Y11+'5'!Y11+'6'!Y11+'7'!Y11+'8'!Y11+'9'!Y11+'10'!Y11+'11'!Y11+'12'!Y11+'13'!Y11+'14'!Y11+'15'!Y11+'16'!Y11+'17'!Y11+'18'!Y11+'19'!Y11+'20'!Y11+'21'!Y11+'22'!Y11+'23'!Y11+'24'!Y11+'25'!Y11+'26'!Y11+'27'!Y11+'28'!Y11+'29'!Y11+'30'!Y11+'31'!Y11+'32'!Y11+'33'!Y11+'34'!Y11+'35'!Y11+'36'!Y11+'37'!Y11+'38'!Y11+'39'!Y11</f>
        <v>4</v>
      </c>
      <c r="G12" s="117">
        <v>7</v>
      </c>
      <c r="I12" s="26" t="s">
        <v>320</v>
      </c>
      <c r="J12" s="180">
        <f>最終需要_まとめ!C45</f>
        <v>3900</v>
      </c>
      <c r="O12" s="49"/>
      <c r="P12" s="432" t="s">
        <v>567</v>
      </c>
      <c r="Q12" s="432">
        <v>2700326</v>
      </c>
      <c r="R12" s="432">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30.350740842881141</v>
      </c>
      <c r="E13" s="120">
        <f>'1'!W12+'2'!W12+'3'!W12+'4'!W12+'5'!W12+'6'!W12+'7'!W12+'8'!W12+'9'!W12+'10'!W12+'11'!W12+'12'!W12+'13'!W12+'14'!W12+'15'!W12+'16'!W12+'17'!W12+'18'!W12+'19'!W12+'20'!W12+'21'!W12+'22'!W12+'23'!W12+'24'!W12+'25'!W12+'26'!W12+'27'!W12+'28'!W12+'29'!W12+'30'!W12+'31'!W12+'32'!W12+'33'!W12+'34'!W12+'35'!W12+'36'!W12+'37'!W12+'38'!W12+'39'!W12</f>
        <v>2</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541.68293294655552</v>
      </c>
      <c r="M13" t="s">
        <v>178</v>
      </c>
      <c r="O13" s="49"/>
      <c r="P13" s="432" t="s">
        <v>568</v>
      </c>
      <c r="Q13" s="432">
        <v>1115874</v>
      </c>
      <c r="R13" s="432">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103.33544158305057</v>
      </c>
      <c r="D14" s="193">
        <f>'1'!U13+'2'!U13+'3'!U13+'4'!U13+'5'!U13+'6'!U13+'7'!U13+'8'!U13+'9'!U13+'10'!U13+'11'!U13+'12'!U13+'13'!U13+'14'!U13+'15'!U13+'16'!U13+'17'!U13+'18'!U13+'19'!U13+'20'!U13+'21'!U13+'22'!U13+'23'!U13+'24'!U13+'25'!U13+'26'!U13+'27'!U13+'28'!U13+'29'!U13+'30'!U13+'31'!U13+'32'!U13+'33'!U13+'34'!U13+'35'!U13+'36'!U13+'37'!U13+'38'!U13+'39'!U13</f>
        <v>29.87721061703008</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322</v>
      </c>
      <c r="J14" s="184">
        <f>'1'!R44+'2'!R44+'3'!R44+'4'!R44+'5'!R44+'6'!R44+'7'!R44+'8'!R44+'9'!R44+'10'!R44+'11'!R44+'12'!R44+'13'!R44+'14'!R44+'15'!R44+'16'!R44+'17'!R44+'18'!R44+'19'!R44+'20'!R44+'21'!R44+'22'!R44+'23'!R44+'24'!R44+'25'!R44+'26'!R44+'27'!R44+'28'!R44+'29'!R44+'30'!R44+'31'!R44+'32'!R44+'33'!R44+'34'!R44+'35'!R44+'36'!R44+'37'!R44+'38'!R44+'39'!R44</f>
        <v>353.59157056688889</v>
      </c>
      <c r="O14" s="49"/>
      <c r="P14" s="432" t="s">
        <v>569</v>
      </c>
      <c r="Q14" s="432">
        <v>672561</v>
      </c>
      <c r="R14" s="432">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115.54605299397359</v>
      </c>
      <c r="D15" s="193">
        <f>'1'!U14+'2'!U14+'3'!U14+'4'!U14+'5'!U14+'6'!U14+'7'!U14+'8'!U14+'9'!U14+'10'!U14+'11'!U14+'12'!U14+'13'!U14+'14'!U14+'15'!U14+'16'!U14+'17'!U14+'18'!U14+'19'!U14+'20'!U14+'21'!U14+'22'!U14+'23'!U14+'24'!U14+'25'!U14+'26'!U14+'27'!U14+'28'!U14+'29'!U14+'30'!U14+'31'!U14+'32'!U14+'33'!U14+'34'!U14+'35'!U14+'36'!U14+'37'!U14+'38'!U14+'39'!U14</f>
        <v>37.295701953058</v>
      </c>
      <c r="E15" s="120">
        <f>'1'!W14+'2'!W14+'3'!W14+'4'!W14+'5'!W14+'6'!W14+'7'!W14+'8'!W14+'9'!W14+'10'!W14+'11'!W14+'12'!W14+'13'!W14+'14'!W14+'15'!W14+'16'!W14+'17'!W14+'18'!W14+'19'!W14+'20'!W14+'21'!W14+'22'!W14+'23'!W14+'24'!W14+'25'!W14+'26'!W14+'27'!W14+'28'!W14+'29'!W14+'30'!W14+'31'!W14+'32'!W14+'33'!W14+'34'!W14+'35'!W14+'36'!W14+'37'!W14+'38'!W14+'39'!W14</f>
        <v>6</v>
      </c>
      <c r="F15" s="172">
        <f>'1'!Y14+'2'!Y14+'3'!Y14+'4'!Y14+'5'!Y14+'6'!Y14+'7'!Y14+'8'!Y14+'9'!Y14+'10'!Y14+'11'!Y14+'12'!Y14+'13'!Y14+'14'!Y14+'15'!Y14+'16'!Y14+'17'!Y14+'18'!Y14+'19'!Y14+'20'!Y14+'21'!Y14+'22'!Y14+'23'!Y14+'24'!Y14+'25'!Y14+'26'!Y14+'27'!Y14+'28'!Y14+'29'!Y14+'30'!Y14+'31'!Y14+'32'!Y14+'33'!Y14+'34'!Y14+'35'!Y14+'36'!Y14+'37'!Y14+'38'!Y14+'39'!Y14</f>
        <v>6</v>
      </c>
      <c r="G15" s="117">
        <v>10</v>
      </c>
      <c r="I15" s="179" t="s">
        <v>323</v>
      </c>
      <c r="J15" s="182">
        <f>J12+J13+J14</f>
        <v>4795.274503513444</v>
      </c>
      <c r="O15" s="49"/>
      <c r="P15" s="432" t="s">
        <v>570</v>
      </c>
      <c r="Q15" s="432">
        <v>474157</v>
      </c>
      <c r="R15" s="432">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103.24718391013599</v>
      </c>
      <c r="D16" s="193">
        <f>'1'!U15+'2'!U15+'3'!U15+'4'!U15+'5'!U15+'6'!U15+'7'!U15+'8'!U15+'9'!U15+'10'!U15+'11'!U15+'12'!U15+'13'!U15+'14'!U15+'15'!U15+'16'!U15+'17'!U15+'18'!U15+'19'!U15+'20'!U15+'21'!U15+'22'!U15+'23'!U15+'24'!U15+'25'!U15+'26'!U15+'27'!U15+'28'!U15+'29'!U15+'30'!U15+'31'!U15+'32'!U15+'33'!U15+'34'!U15+'35'!U15+'36'!U15+'37'!U15+'38'!U15+'39'!U15</f>
        <v>47.354742657566696</v>
      </c>
      <c r="E16" s="120">
        <f>'1'!W15+'2'!W15+'3'!W15+'4'!W15+'5'!W15+'6'!W15+'7'!W15+'8'!W15+'9'!W15+'10'!W15+'11'!W15+'12'!W15+'13'!W15+'14'!W15+'15'!W15+'16'!W15+'17'!W15+'18'!W15+'19'!W15+'20'!W15+'21'!W15+'22'!W15+'23'!W15+'24'!W15+'25'!W15+'26'!W15+'27'!W15+'28'!W15+'29'!W15+'30'!W15+'31'!W15+'32'!W15+'33'!W15+'34'!W15+'35'!W15+'36'!W15+'37'!W15+'38'!W15+'39'!W15</f>
        <v>5</v>
      </c>
      <c r="F16" s="172">
        <f>'1'!Y15+'2'!Y15+'3'!Y15+'4'!Y15+'5'!Y15+'6'!Y15+'7'!Y15+'8'!Y15+'9'!Y15+'10'!Y15+'11'!Y15+'12'!Y15+'13'!Y15+'14'!Y15+'15'!Y15+'16'!Y15+'17'!Y15+'18'!Y15+'19'!Y15+'20'!Y15+'21'!Y15+'22'!Y15+'23'!Y15+'24'!Y15+'25'!Y15+'26'!Y15+'27'!Y15+'28'!Y15+'29'!Y15+'30'!Y15+'31'!Y15+'32'!Y15+'33'!Y15+'34'!Y15+'35'!Y15+'36'!Y15+'37'!Y15+'38'!Y15+'39'!Y15</f>
        <v>5</v>
      </c>
      <c r="G16" s="117">
        <v>11</v>
      </c>
      <c r="J16" s="181" t="s">
        <v>355</v>
      </c>
      <c r="O16" s="49"/>
      <c r="P16" s="432" t="s">
        <v>571</v>
      </c>
      <c r="Q16" s="432">
        <v>469330</v>
      </c>
      <c r="R16" s="432">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153.93265279357664</v>
      </c>
      <c r="D17" s="193">
        <f>'1'!U16+'2'!U16+'3'!U16+'4'!U16+'5'!U16+'6'!U16+'7'!U16+'8'!U16+'9'!U16+'10'!U16+'11'!U16+'12'!U16+'13'!U16+'14'!U16+'15'!U16+'16'!U16+'17'!U16+'18'!U16+'19'!U16+'20'!U16+'21'!U16+'22'!U16+'23'!U16+'24'!U16+'25'!U16+'26'!U16+'27'!U16+'28'!U16+'29'!U16+'30'!U16+'31'!U16+'32'!U16+'33'!U16+'34'!U16+'35'!U16+'36'!U16+'37'!U16+'38'!U16+'39'!U16</f>
        <v>36.945693237957769</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32"/>
      <c r="Q17" s="432"/>
      <c r="R17" s="432"/>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105.54486090902344</v>
      </c>
      <c r="D18" s="193">
        <f>'1'!U17+'2'!U17+'3'!U17+'4'!U17+'5'!U17+'6'!U17+'7'!U17+'8'!U17+'9'!U17+'10'!U17+'11'!U17+'12'!U17+'13'!U17+'14'!U17+'15'!U17+'16'!U17+'17'!U17+'18'!U17+'19'!U17+'20'!U17+'21'!U17+'22'!U17+'23'!U17+'24'!U17+'25'!U17+'26'!U17+'27'!U17+'28'!U17+'29'!U17+'30'!U17+'31'!U17+'32'!U17+'33'!U17+'34'!U17+'35'!U17+'36'!U17+'37'!U17+'38'!U17+'39'!U17</f>
        <v>23.512613072647088</v>
      </c>
      <c r="E18" s="120">
        <f>'1'!W17+'2'!W17+'3'!W17+'4'!W17+'5'!W17+'6'!W17+'7'!W17+'8'!W17+'9'!W17+'10'!W17+'11'!W17+'12'!W17+'13'!W17+'14'!W17+'15'!W17+'16'!W17+'17'!W17+'18'!W17+'19'!W17+'20'!W17+'21'!W17+'22'!W17+'23'!W17+'24'!W17+'25'!W17+'26'!W17+'27'!W17+'28'!W17+'29'!W17+'30'!W17+'31'!W17+'32'!W17+'33'!W17+'34'!W17+'35'!W17+'36'!W17+'37'!W17+'38'!W17+'39'!W17</f>
        <v>3</v>
      </c>
      <c r="F18" s="172">
        <f>'1'!Y17+'2'!Y17+'3'!Y17+'4'!Y17+'5'!Y17+'6'!Y17+'7'!Y17+'8'!Y17+'9'!Y17+'10'!Y17+'11'!Y17+'12'!Y17+'13'!Y17+'14'!Y17+'15'!Y17+'16'!Y17+'17'!Y17+'18'!Y17+'19'!Y17+'20'!Y17+'21'!Y17+'22'!Y17+'23'!Y17+'24'!Y17+'25'!Y17+'26'!Y17+'27'!Y17+'28'!Y17+'29'!Y17+'30'!Y17+'31'!Y17+'32'!Y17+'33'!Y17+'34'!Y17+'35'!Y17+'36'!Y17+'37'!Y17+'38'!Y17+'39'!Y17</f>
        <v>3</v>
      </c>
      <c r="G18" s="117">
        <v>13</v>
      </c>
      <c r="O18" s="49">
        <v>100</v>
      </c>
      <c r="P18" s="433" t="s">
        <v>562</v>
      </c>
      <c r="Q18" s="432">
        <v>7098009</v>
      </c>
      <c r="R18" s="432">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115.07151301767506</v>
      </c>
      <c r="D19" s="193">
        <f>'1'!U18+'2'!U18+'3'!U18+'4'!U18+'5'!U18+'6'!U18+'7'!U18+'8'!U18+'9'!U18+'10'!U18+'11'!U18+'12'!U18+'13'!U18+'14'!U18+'15'!U18+'16'!U18+'17'!U18+'18'!U18+'19'!U18+'20'!U18+'21'!U18+'22'!U18+'23'!U18+'24'!U18+'25'!U18+'26'!U18+'27'!U18+'28'!U18+'29'!U18+'30'!U18+'31'!U18+'32'!U18+'33'!U18+'34'!U18+'35'!U18+'36'!U18+'37'!U18+'38'!U18+'39'!U18</f>
        <v>48.984260327104252</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611</v>
      </c>
      <c r="O19" s="49"/>
      <c r="P19" s="433" t="s">
        <v>572</v>
      </c>
      <c r="Q19" s="438">
        <v>3587529</v>
      </c>
      <c r="R19" s="432">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102.11702657417916</v>
      </c>
      <c r="D20" s="193">
        <f>'1'!U19+'2'!U19+'3'!U19+'4'!U19+'5'!U19+'6'!U19+'7'!U19+'8'!U19+'9'!U19+'10'!U19+'11'!U19+'12'!U19+'13'!U19+'14'!U19+'15'!U19+'16'!U19+'17'!U19+'18'!U19+'19'!U19+'20'!U19+'21'!U19+'22'!U19+'23'!U19+'24'!U19+'25'!U19+'26'!U19+'27'!U19+'28'!U19+'29'!U19+'30'!U19+'31'!U19+'32'!U19+'33'!U19+'34'!U19+'35'!U19+'36'!U19+'37'!U19+'38'!U19+'39'!U19</f>
        <v>42.139888195804595</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5</v>
      </c>
      <c r="G20" s="117">
        <v>15</v>
      </c>
      <c r="O20" s="49">
        <v>202</v>
      </c>
      <c r="P20" s="433" t="s">
        <v>573</v>
      </c>
      <c r="Q20" s="432">
        <v>1983439</v>
      </c>
      <c r="R20" s="432">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44.065975142510041</v>
      </c>
      <c r="E21" s="120">
        <f>'1'!W20+'2'!W20+'3'!W20+'4'!W20+'5'!W20+'6'!W20+'7'!W20+'8'!W20+'9'!W20+'10'!W20+'11'!W20+'12'!W20+'13'!W20+'14'!W20+'15'!W20+'16'!W20+'17'!W20+'18'!W20+'19'!W20+'20'!W20+'21'!W20+'22'!W20+'23'!W20+'24'!W20+'25'!W20+'26'!W20+'27'!W20+'28'!W20+'29'!W20+'30'!W20+'31'!W20+'32'!W20+'33'!W20+'34'!W20+'35'!W20+'36'!W20+'37'!W20+'38'!W20+'39'!W20</f>
        <v>3</v>
      </c>
      <c r="F21" s="172">
        <f>'1'!Y20+'2'!Y20+'3'!Y20+'4'!Y20+'5'!Y20+'6'!Y20+'7'!Y20+'8'!Y20+'9'!Y20+'10'!Y20+'11'!Y20+'12'!Y20+'13'!Y20+'14'!Y20+'15'!Y20+'16'!Y20+'17'!Y20+'18'!Y20+'19'!Y20+'20'!Y20+'21'!Y20+'22'!Y20+'23'!Y20+'24'!Y20+'25'!Y20+'26'!Y20+'27'!Y20+'28'!Y20+'29'!Y20+'30'!Y20+'31'!Y20+'32'!Y20+'33'!Y20+'34'!Y20+'35'!Y20+'36'!Y20+'37'!Y20+'38'!Y20+'39'!Y20</f>
        <v>3</v>
      </c>
      <c r="G21" s="117">
        <v>16</v>
      </c>
      <c r="O21" s="49">
        <v>204</v>
      </c>
      <c r="P21" s="433" t="s">
        <v>574</v>
      </c>
      <c r="Q21" s="432">
        <v>1396599</v>
      </c>
      <c r="R21" s="432">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103.10572300267722</v>
      </c>
      <c r="D22" s="193">
        <f>'1'!U21+'2'!U21+'3'!U21+'4'!U21+'5'!U21+'6'!U21+'7'!U21+'8'!U21+'9'!U21+'10'!U21+'11'!U21+'12'!U21+'13'!U21+'14'!U21+'15'!U21+'16'!U21+'17'!U21+'18'!U21+'19'!U21+'20'!U21+'21'!U21+'22'!U21+'23'!U21+'24'!U21+'25'!U21+'26'!U21+'27'!U21+'28'!U21+'29'!U21+'30'!U21+'31'!U21+'32'!U21+'33'!U21+'34'!U21+'35'!U21+'36'!U21+'37'!U21+'38'!U21+'39'!U21</f>
        <v>40.348059837515791</v>
      </c>
      <c r="E22" s="120">
        <f>'1'!W21+'2'!W21+'3'!W21+'4'!W21+'5'!W21+'6'!W21+'7'!W21+'8'!W21+'9'!W21+'10'!W21+'11'!W21+'12'!W21+'13'!W21+'14'!W21+'15'!W21+'16'!W21+'17'!W21+'18'!W21+'19'!W21+'20'!W21+'21'!W21+'22'!W21+'23'!W21+'24'!W21+'25'!W21+'26'!W21+'27'!W21+'28'!W21+'29'!W21+'30'!W21+'31'!W21+'32'!W21+'33'!W21+'34'!W21+'35'!W21+'36'!W21+'37'!W21+'38'!W21+'39'!W21</f>
        <v>12</v>
      </c>
      <c r="F22" s="172">
        <f>'1'!Y21+'2'!Y21+'3'!Y21+'4'!Y21+'5'!Y21+'6'!Y21+'7'!Y21+'8'!Y21+'9'!Y21+'10'!Y21+'11'!Y21+'12'!Y21+'13'!Y21+'14'!Y21+'15'!Y21+'16'!Y21+'17'!Y21+'18'!Y21+'19'!Y21+'20'!Y21+'21'!Y21+'22'!Y21+'23'!Y21+'24'!Y21+'25'!Y21+'26'!Y21+'27'!Y21+'28'!Y21+'29'!Y21+'30'!Y21+'31'!Y21+'32'!Y21+'33'!Y21+'34'!Y21+'35'!Y21+'36'!Y21+'37'!Y21+'38'!Y21+'39'!Y21</f>
        <v>11</v>
      </c>
      <c r="G22" s="117">
        <v>17</v>
      </c>
      <c r="O22" s="49">
        <v>206</v>
      </c>
      <c r="P22" s="433" t="s">
        <v>575</v>
      </c>
      <c r="Q22" s="432">
        <v>207491</v>
      </c>
      <c r="R22" s="432">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112.72364160609338</v>
      </c>
      <c r="D23" s="193">
        <f>'1'!U22+'2'!U22+'3'!U22+'4'!U22+'5'!U22+'6'!U22+'7'!U22+'8'!U22+'9'!U22+'10'!U22+'11'!U22+'12'!U22+'13'!U22+'14'!U22+'15'!U22+'16'!U22+'17'!U22+'18'!U22+'19'!U22+'20'!U22+'21'!U22+'22'!U22+'23'!U22+'24'!U22+'25'!U22+'26'!U22+'27'!U22+'28'!U22+'29'!U22+'30'!U22+'31'!U22+'32'!U22+'33'!U22+'34'!U22+'35'!U22+'36'!U22+'37'!U22+'38'!U22+'39'!U22</f>
        <v>39.457434106103349</v>
      </c>
      <c r="E23" s="120">
        <f>'1'!W22+'2'!W22+'3'!W22+'4'!W22+'5'!W22+'6'!W22+'7'!W22+'8'!W22+'9'!W22+'10'!W22+'11'!W22+'12'!W22+'13'!W22+'14'!W22+'15'!W22+'16'!W22+'17'!W22+'18'!W22+'19'!W22+'20'!W22+'21'!W22+'22'!W22+'23'!W22+'24'!W22+'25'!W22+'26'!W22+'27'!W22+'28'!W22+'29'!W22+'30'!W22+'31'!W22+'32'!W22+'33'!W22+'34'!W22+'35'!W22+'36'!W22+'37'!W22+'38'!W22+'39'!W22</f>
        <v>5</v>
      </c>
      <c r="F23" s="172">
        <f>'1'!Y22+'2'!Y22+'3'!Y22+'4'!Y22+'5'!Y22+'6'!Y22+'7'!Y22+'8'!Y22+'9'!Y22+'10'!Y22+'11'!Y22+'12'!Y22+'13'!Y22+'14'!Y22+'15'!Y22+'16'!Y22+'17'!Y22+'18'!Y22+'19'!Y22+'20'!Y22+'21'!Y22+'22'!Y22+'23'!Y22+'24'!Y22+'25'!Y22+'26'!Y22+'27'!Y22+'28'!Y22+'29'!Y22+'30'!Y22+'31'!Y22+'32'!Y22+'33'!Y22+'34'!Y22+'35'!Y22+'36'!Y22+'37'!Y22+'38'!Y22+'39'!Y22</f>
        <v>5</v>
      </c>
      <c r="G23" s="117">
        <v>18</v>
      </c>
      <c r="O23" s="49"/>
      <c r="P23" s="433" t="s">
        <v>564</v>
      </c>
      <c r="Q23" s="432">
        <v>1982260</v>
      </c>
      <c r="R23" s="432">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110.80145767033787</v>
      </c>
      <c r="D24" s="193">
        <f>'1'!U23+'2'!U23+'3'!U23+'4'!U23+'5'!U23+'6'!U23+'7'!U23+'8'!U23+'9'!U23+'10'!U23+'11'!U23+'12'!U23+'13'!U23+'14'!U23+'15'!U23+'16'!U23+'17'!U23+'18'!U23+'19'!U23+'20'!U23+'21'!U23+'22'!U23+'23'!U23+'24'!U23+'25'!U23+'26'!U23+'27'!U23+'28'!U23+'29'!U23+'30'!U23+'31'!U23+'32'!U23+'33'!U23+'34'!U23+'35'!U23+'36'!U23+'37'!U23+'38'!U23+'39'!U23</f>
        <v>37.056958607737144</v>
      </c>
      <c r="E24" s="120">
        <f>'1'!W23+'2'!W23+'3'!W23+'4'!W23+'5'!W23+'6'!W23+'7'!W23+'8'!W23+'9'!W23+'10'!W23+'11'!W23+'12'!W23+'13'!W23+'14'!W23+'15'!W23+'16'!W23+'17'!W23+'18'!W23+'19'!W23+'20'!W23+'21'!W23+'22'!W23+'23'!W23+'24'!W23+'25'!W23+'26'!W23+'27'!W23+'28'!W23+'29'!W23+'30'!W23+'31'!W23+'32'!W23+'33'!W23+'34'!W23+'35'!W23+'36'!W23+'37'!W23+'38'!W23+'39'!W23</f>
        <v>5</v>
      </c>
      <c r="F24" s="172">
        <f>'1'!Y23+'2'!Y23+'3'!Y23+'4'!Y23+'5'!Y23+'6'!Y23+'7'!Y23+'8'!Y23+'9'!Y23+'10'!Y23+'11'!Y23+'12'!Y23+'13'!Y23+'14'!Y23+'15'!Y23+'16'!Y23+'17'!Y23+'18'!Y23+'19'!Y23+'20'!Y23+'21'!Y23+'22'!Y23+'23'!Y23+'24'!Y23+'25'!Y23+'26'!Y23+'27'!Y23+'28'!Y23+'29'!Y23+'30'!Y23+'31'!Y23+'32'!Y23+'33'!Y23+'34'!Y23+'35'!Y23+'36'!Y23+'37'!Y23+'38'!Y23+'39'!Y23</f>
        <v>5</v>
      </c>
      <c r="G24" s="117">
        <v>19</v>
      </c>
      <c r="O24" s="49">
        <v>207</v>
      </c>
      <c r="P24" s="433" t="s">
        <v>576</v>
      </c>
      <c r="Q24" s="432">
        <v>654478</v>
      </c>
      <c r="R24" s="432">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108.09787795646533</v>
      </c>
      <c r="D25" s="193">
        <f>'1'!U24+'2'!U24+'3'!U24+'4'!U24+'5'!U24+'6'!U24+'7'!U24+'8'!U24+'9'!U24+'10'!U24+'11'!U24+'12'!U24+'13'!U24+'14'!U24+'15'!U24+'16'!U24+'17'!U24+'18'!U24+'19'!U24+'20'!U24+'21'!U24+'22'!U24+'23'!U24+'24'!U24+'25'!U24+'26'!U24+'27'!U24+'28'!U24+'29'!U24+'30'!U24+'31'!U24+'32'!U24+'33'!U24+'34'!U24+'35'!U24+'36'!U24+'37'!U24+'38'!U24+'39'!U24</f>
        <v>34.78277856870762</v>
      </c>
      <c r="E25" s="120">
        <f>'1'!W24+'2'!W24+'3'!W24+'4'!W24+'5'!W24+'6'!W24+'7'!W24+'8'!W24+'9'!W24+'10'!W24+'11'!W24+'12'!W24+'13'!W24+'14'!W24+'15'!W24+'16'!W24+'17'!W24+'18'!W24+'19'!W24+'20'!W24+'21'!W24+'22'!W24+'23'!W24+'24'!W24+'25'!W24+'26'!W24+'27'!W24+'28'!W24+'29'!W24+'30'!W24+'31'!W24+'32'!W24+'33'!W24+'34'!W24+'35'!W24+'36'!W24+'37'!W24+'38'!W24+'39'!W24</f>
        <v>3</v>
      </c>
      <c r="F25" s="172">
        <f>'1'!Y24+'2'!Y24+'3'!Y24+'4'!Y24+'5'!Y24+'6'!Y24+'7'!Y24+'8'!Y24+'9'!Y24+'10'!Y24+'11'!Y24+'12'!Y24+'13'!Y24+'14'!Y24+'15'!Y24+'16'!Y24+'17'!Y24+'18'!Y24+'19'!Y24+'20'!Y24+'21'!Y24+'22'!Y24+'23'!Y24+'24'!Y24+'25'!Y24+'26'!Y24+'27'!Y24+'28'!Y24+'29'!Y24+'30'!Y24+'31'!Y24+'32'!Y24+'33'!Y24+'34'!Y24+'35'!Y24+'36'!Y24+'37'!Y24+'38'!Y24+'39'!Y24</f>
        <v>4</v>
      </c>
      <c r="G25" s="117">
        <v>20</v>
      </c>
      <c r="O25" s="49">
        <v>214</v>
      </c>
      <c r="P25" s="433" t="s">
        <v>577</v>
      </c>
      <c r="Q25" s="432">
        <v>470475</v>
      </c>
      <c r="R25" s="432">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111.60787112226414</v>
      </c>
      <c r="D26" s="193">
        <f>'1'!U25+'2'!U25+'3'!U25+'4'!U25+'5'!U25+'6'!U25+'7'!U25+'8'!U25+'9'!U25+'10'!U25+'11'!U25+'12'!U25+'13'!U25+'14'!U25+'15'!U25+'16'!U25+'17'!U25+'18'!U25+'19'!U25+'20'!U25+'21'!U25+'22'!U25+'23'!U25+'24'!U25+'25'!U25+'26'!U25+'27'!U25+'28'!U25+'29'!U25+'30'!U25+'31'!U25+'32'!U25+'33'!U25+'34'!U25+'35'!U25+'36'!U25+'37'!U25+'38'!U25+'39'!U25</f>
        <v>23.78528400966286</v>
      </c>
      <c r="E26" s="120">
        <f>'1'!W25+'2'!W25+'3'!W25+'4'!W25+'5'!W25+'6'!W25+'7'!W25+'8'!W25+'9'!W25+'10'!W25+'11'!W25+'12'!W25+'13'!W25+'14'!W25+'15'!W25+'16'!W25+'17'!W25+'18'!W25+'19'!W25+'20'!W25+'21'!W25+'22'!W25+'23'!W25+'24'!W25+'25'!W25+'26'!W25+'27'!W25+'28'!W25+'29'!W25+'30'!W25+'31'!W25+'32'!W25+'33'!W25+'34'!W25+'35'!W25+'36'!W25+'37'!W25+'38'!W25+'39'!W25</f>
        <v>2</v>
      </c>
      <c r="F26" s="172">
        <f>'1'!Y25+'2'!Y25+'3'!Y25+'4'!Y25+'5'!Y25+'6'!Y25+'7'!Y25+'8'!Y25+'9'!Y25+'10'!Y25+'11'!Y25+'12'!Y25+'13'!Y25+'14'!Y25+'15'!Y25+'16'!Y25+'17'!Y25+'18'!Y25+'19'!Y25+'20'!Y25+'21'!Y25+'22'!Y25+'23'!Y25+'24'!Y25+'25'!Y25+'26'!Y25+'27'!Y25+'28'!Y25+'29'!Y25+'30'!Y25+'31'!Y25+'32'!Y25+'33'!Y25+'34'!Y25+'35'!Y25+'36'!Y25+'37'!Y25+'38'!Y25+'39'!Y25</f>
        <v>1</v>
      </c>
      <c r="G26" s="117">
        <v>21</v>
      </c>
      <c r="O26" s="49">
        <v>217</v>
      </c>
      <c r="P26" s="433" t="s">
        <v>578</v>
      </c>
      <c r="Q26" s="432">
        <v>331657</v>
      </c>
      <c r="R26" s="432">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108.83465409050378</v>
      </c>
      <c r="D27" s="195">
        <f>'1'!U26+'2'!U26+'3'!U26+'4'!U26+'5'!U26+'6'!U26+'7'!U26+'8'!U26+'9'!U26+'10'!U26+'11'!U26+'12'!U26+'13'!U26+'14'!U26+'15'!U26+'16'!U26+'17'!U26+'18'!U26+'19'!U26+'20'!U26+'21'!U26+'22'!U26+'23'!U26+'24'!U26+'25'!U26+'26'!U26+'27'!U26+'28'!U26+'29'!U26+'30'!U26+'31'!U26+'32'!U26+'33'!U26+'34'!U26+'35'!U26+'36'!U26+'37'!U26+'38'!U26+'39'!U26</f>
        <v>47.17825773931272</v>
      </c>
      <c r="E27" s="121">
        <f>'1'!W26+'2'!W26+'3'!W26+'4'!W26+'5'!W26+'6'!W26+'7'!W26+'8'!W26+'9'!W26+'10'!W26+'11'!W26+'12'!W26+'13'!W26+'14'!W26+'15'!W26+'16'!W26+'17'!W26+'18'!W26+'19'!W26+'20'!W26+'21'!W26+'22'!W26+'23'!W26+'24'!W26+'25'!W26+'26'!W26+'27'!W26+'28'!W26+'29'!W26+'30'!W26+'31'!W26+'32'!W26+'33'!W26+'34'!W26+'35'!W26+'36'!W26+'37'!W26+'38'!W26+'39'!W26</f>
        <v>8</v>
      </c>
      <c r="F27" s="173">
        <f>'1'!Y26+'2'!Y26+'3'!Y26+'4'!Y26+'5'!Y26+'6'!Y26+'7'!Y26+'8'!Y26+'9'!Y26+'10'!Y26+'11'!Y26+'12'!Y26+'13'!Y26+'14'!Y26+'15'!Y26+'16'!Y26+'17'!Y26+'18'!Y26+'19'!Y26+'20'!Y26+'21'!Y26+'22'!Y26+'23'!Y26+'24'!Y26+'25'!Y26+'26'!Y26+'27'!Y26+'28'!Y26+'29'!Y26+'30'!Y26+'31'!Y26+'32'!Y26+'33'!Y26+'34'!Y26+'35'!Y26+'36'!Y26+'37'!Y26+'38'!Y26+'39'!Y26</f>
        <v>6</v>
      </c>
      <c r="G27" s="55">
        <v>22</v>
      </c>
      <c r="O27" s="49">
        <v>219</v>
      </c>
      <c r="P27" s="433" t="s">
        <v>579</v>
      </c>
      <c r="Q27" s="432">
        <v>462755</v>
      </c>
      <c r="R27" s="432">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117.77984101700343</v>
      </c>
      <c r="D28" s="193">
        <f>'1'!U27+'2'!U27+'3'!U27+'4'!U27+'5'!U27+'6'!U27+'7'!U27+'8'!U27+'9'!U27+'10'!U27+'11'!U27+'12'!U27+'13'!U27+'14'!U27+'15'!U27+'16'!U27+'17'!U27+'18'!U27+'19'!U27+'20'!U27+'21'!U27+'22'!U27+'23'!U27+'24'!U27+'25'!U27+'26'!U27+'27'!U27+'28'!U27+'29'!U27+'30'!U27+'31'!U27+'32'!U27+'33'!U27+'34'!U27+'35'!U27+'36'!U27+'37'!U27+'38'!U27+'39'!U27</f>
        <v>51.824363960909139</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8</v>
      </c>
      <c r="G28" s="117">
        <v>23</v>
      </c>
      <c r="O28" s="49">
        <v>301</v>
      </c>
      <c r="P28" s="433" t="s">
        <v>580</v>
      </c>
      <c r="Q28" s="432">
        <v>62895</v>
      </c>
      <c r="R28" s="432">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107.21556343337843</v>
      </c>
      <c r="D29" s="193">
        <f>'1'!U28+'2'!U28+'3'!U28+'4'!U28+'5'!U28+'6'!U28+'7'!U28+'8'!U28+'9'!U28+'10'!U28+'11'!U28+'12'!U28+'13'!U28+'14'!U28+'15'!U28+'16'!U28+'17'!U28+'18'!U28+'19'!U28+'20'!U28+'21'!U28+'22'!U28+'23'!U28+'24'!U28+'25'!U28+'26'!U28+'27'!U28+'28'!U28+'29'!U28+'30'!U28+'31'!U28+'32'!U28+'33'!U28+'34'!U28+'35'!U28+'36'!U28+'37'!U28+'38'!U28+'39'!U28</f>
        <v>36.995484340604932</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3" t="s">
        <v>565</v>
      </c>
      <c r="Q29" s="432">
        <v>2933055</v>
      </c>
      <c r="R29" s="432">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111.84624861858877</v>
      </c>
      <c r="D30" s="193">
        <f>'1'!U29+'2'!U29+'3'!U29+'4'!U29+'5'!U29+'6'!U29+'7'!U29+'8'!U29+'9'!U29+'10'!U29+'11'!U29+'12'!U29+'13'!U29+'14'!U29+'15'!U29+'16'!U29+'17'!U29+'18'!U29+'19'!U29+'20'!U29+'21'!U29+'22'!U29+'23'!U29+'24'!U29+'25'!U29+'26'!U29+'27'!U29+'28'!U29+'29'!U29+'30'!U29+'31'!U29+'32'!U29+'33'!U29+'34'!U29+'35'!U29+'36'!U29+'37'!U29+'38'!U29+'39'!U29</f>
        <v>53.894824463879566</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2</v>
      </c>
      <c r="G30" s="117">
        <v>25</v>
      </c>
      <c r="O30" s="49">
        <v>203</v>
      </c>
      <c r="P30" s="433" t="s">
        <v>581</v>
      </c>
      <c r="Q30" s="432">
        <v>1187637</v>
      </c>
      <c r="R30" s="432">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108.86773184578341</v>
      </c>
      <c r="D31" s="193">
        <f>'1'!U30+'2'!U30+'3'!U30+'4'!U30+'5'!U30+'6'!U30+'7'!U30+'8'!U30+'9'!U30+'10'!U30+'11'!U30+'12'!U30+'13'!U30+'14'!U30+'15'!U30+'16'!U30+'17'!U30+'18'!U30+'19'!U30+'20'!U30+'21'!U30+'22'!U30+'23'!U30+'24'!U30+'25'!U30+'26'!U30+'27'!U30+'28'!U30+'29'!U30+'30'!U30+'31'!U30+'32'!U30+'33'!U30+'34'!U30+'35'!U30+'36'!U30+'37'!U30+'38'!U30+'39'!U30</f>
        <v>70.096771859414105</v>
      </c>
      <c r="E31" s="120">
        <f>'1'!W30+'2'!W30+'3'!W30+'4'!W30+'5'!W30+'6'!W30+'7'!W30+'8'!W30+'9'!W30+'10'!W30+'11'!W30+'12'!W30+'13'!W30+'14'!W30+'15'!W30+'16'!W30+'17'!W30+'18'!W30+'19'!W30+'20'!W30+'21'!W30+'22'!W30+'23'!W30+'24'!W30+'25'!W30+'26'!W30+'27'!W30+'28'!W30+'29'!W30+'30'!W30+'31'!W30+'32'!W30+'33'!W30+'34'!W30+'35'!W30+'36'!W30+'37'!W30+'38'!W30+'39'!W30</f>
        <v>5</v>
      </c>
      <c r="F31" s="172">
        <f>'1'!Y30+'2'!Y30+'3'!Y30+'4'!Y30+'5'!Y30+'6'!Y30+'7'!Y30+'8'!Y30+'9'!Y30+'10'!Y30+'11'!Y30+'12'!Y30+'13'!Y30+'14'!Y30+'15'!Y30+'16'!Y30+'17'!Y30+'18'!Y30+'19'!Y30+'20'!Y30+'21'!Y30+'22'!Y30+'23'!Y30+'24'!Y30+'25'!Y30+'26'!Y30+'27'!Y30+'28'!Y30+'29'!Y30+'30'!Y30+'31'!Y30+'32'!Y30+'33'!Y30+'34'!Y30+'35'!Y30+'36'!Y30+'37'!Y30+'38'!Y30+'39'!Y30</f>
        <v>5</v>
      </c>
      <c r="G31" s="117">
        <v>26</v>
      </c>
      <c r="O31" s="49">
        <v>210</v>
      </c>
      <c r="P31" s="433" t="s">
        <v>582</v>
      </c>
      <c r="Q31" s="432">
        <v>868757</v>
      </c>
      <c r="R31" s="432">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235.56443361463337</v>
      </c>
      <c r="D32" s="193">
        <f>'1'!U31+'2'!U31+'3'!U31+'4'!U31+'5'!U31+'6'!U31+'7'!U31+'8'!U31+'9'!U31+'10'!U31+'11'!U31+'12'!U31+'13'!U31+'14'!U31+'15'!U31+'16'!U31+'17'!U31+'18'!U31+'19'!U31+'20'!U31+'21'!U31+'22'!U31+'23'!U31+'24'!U31+'25'!U31+'26'!U31+'27'!U31+'28'!U31+'29'!U31+'30'!U31+'31'!U31+'32'!U31+'33'!U31+'34'!U31+'35'!U31+'36'!U31+'37'!U31+'38'!U31+'39'!U31</f>
        <v>164.56349655946869</v>
      </c>
      <c r="E32" s="120">
        <f>'1'!W31+'2'!W31+'3'!W31+'4'!W31+'5'!W31+'6'!W31+'7'!W31+'8'!W31+'9'!W31+'10'!W31+'11'!W31+'12'!W31+'13'!W31+'14'!W31+'15'!W31+'16'!W31+'17'!W31+'18'!W31+'19'!W31+'20'!W31+'21'!W31+'22'!W31+'23'!W31+'24'!W31+'25'!W31+'26'!W31+'27'!W31+'28'!W31+'29'!W31+'30'!W31+'31'!W31+'32'!W31+'33'!W31+'34'!W31+'35'!W31+'36'!W31+'37'!W31+'38'!W31+'39'!W31</f>
        <v>41</v>
      </c>
      <c r="F32" s="172">
        <f>'1'!Y31+'2'!Y31+'3'!Y31+'4'!Y31+'5'!Y31+'6'!Y31+'7'!Y31+'8'!Y31+'9'!Y31+'10'!Y31+'11'!Y31+'12'!Y31+'13'!Y31+'14'!Y31+'15'!Y31+'16'!Y31+'17'!Y31+'18'!Y31+'19'!Y31+'20'!Y31+'21'!Y31+'22'!Y31+'23'!Y31+'24'!Y31+'25'!Y31+'26'!Y31+'27'!Y31+'28'!Y31+'29'!Y31+'30'!Y31+'31'!Y31+'32'!Y31+'33'!Y31+'34'!Y31+'35'!Y31+'36'!Y31+'37'!Y31+'38'!Y31+'39'!Y31</f>
        <v>22</v>
      </c>
      <c r="G32" s="117">
        <v>27</v>
      </c>
      <c r="O32" s="49">
        <v>216</v>
      </c>
      <c r="P32" s="433" t="s">
        <v>583</v>
      </c>
      <c r="Q32" s="432">
        <v>536118</v>
      </c>
      <c r="R32" s="432">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155.99074610324178</v>
      </c>
      <c r="D33" s="193">
        <f>'1'!U32+'2'!U32+'3'!U32+'4'!U32+'5'!U32+'6'!U32+'7'!U32+'8'!U32+'9'!U32+'10'!U32+'11'!U32+'12'!U32+'13'!U32+'14'!U32+'15'!U32+'16'!U32+'17'!U32+'18'!U32+'19'!U32+'20'!U32+'21'!U32+'22'!U32+'23'!U32+'24'!U32+'25'!U32+'26'!U32+'27'!U32+'28'!U32+'29'!U32+'30'!U32+'31'!U32+'32'!U32+'33'!U32+'34'!U32+'35'!U32+'36'!U32+'37'!U32+'38'!U32+'39'!U32</f>
        <v>100.14835242390447</v>
      </c>
      <c r="E33" s="120">
        <f>'1'!W32+'2'!W32+'3'!W32+'4'!W32+'5'!W32+'6'!W32+'7'!W32+'8'!W32+'9'!W32+'10'!W32+'11'!W32+'12'!W32+'13'!W32+'14'!W32+'15'!W32+'16'!W32+'17'!W32+'18'!W32+'19'!W32+'20'!W32+'21'!W32+'22'!W32+'23'!W32+'24'!W32+'25'!W32+'26'!W32+'27'!W32+'28'!W32+'29'!W32+'30'!W32+'31'!W32+'32'!W32+'33'!W32+'34'!W32+'35'!W32+'36'!W32+'37'!W32+'38'!W32+'39'!W32</f>
        <v>5</v>
      </c>
      <c r="F33" s="172">
        <f>'1'!Y32+'2'!Y32+'3'!Y32+'4'!Y32+'5'!Y32+'6'!Y32+'7'!Y32+'8'!Y32+'9'!Y32+'10'!Y32+'11'!Y32+'12'!Y32+'13'!Y32+'14'!Y32+'15'!Y32+'16'!Y32+'17'!Y32+'18'!Y32+'19'!Y32+'20'!Y32+'21'!Y32+'22'!Y32+'23'!Y32+'24'!Y32+'25'!Y32+'26'!Y32+'27'!Y32+'28'!Y32+'29'!Y32+'30'!Y32+'31'!Y32+'32'!Y32+'33'!Y32+'34'!Y32+'35'!Y32+'36'!Y32+'37'!Y32+'38'!Y32+'39'!Y32</f>
        <v>4</v>
      </c>
      <c r="G33" s="117">
        <v>28</v>
      </c>
      <c r="O33" s="49">
        <v>381</v>
      </c>
      <c r="P33" s="433" t="s">
        <v>584</v>
      </c>
      <c r="Q33" s="432">
        <v>162441</v>
      </c>
      <c r="R33" s="432">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237.97211059708013</v>
      </c>
      <c r="D34" s="193">
        <f>'1'!U33+'2'!U33+'3'!U33+'4'!U33+'5'!U33+'6'!U33+'7'!U33+'8'!U33+'9'!U33+'10'!U33+'11'!U33+'12'!U33+'13'!U33+'14'!U33+'15'!U33+'16'!U33+'17'!U33+'18'!U33+'19'!U33+'20'!U33+'21'!U33+'22'!U33+'23'!U33+'24'!U33+'25'!U33+'26'!U33+'27'!U33+'28'!U33+'29'!U33+'30'!U33+'31'!U33+'32'!U33+'33'!U33+'34'!U33+'35'!U33+'36'!U33+'37'!U33+'38'!U33+'39'!U33</f>
        <v>203.1604597624999</v>
      </c>
      <c r="E34" s="120">
        <f>'1'!W33+'2'!W33+'3'!W33+'4'!W33+'5'!W33+'6'!W33+'7'!W33+'8'!W33+'9'!W33+'10'!W33+'11'!W33+'12'!W33+'13'!W33+'14'!W33+'15'!W33+'16'!W33+'17'!W33+'18'!W33+'19'!W33+'20'!W33+'21'!W33+'22'!W33+'23'!W33+'24'!W33+'25'!W33+'26'!W33+'27'!W33+'28'!W33+'29'!W33+'30'!W33+'31'!W33+'32'!W33+'33'!W33+'34'!W33+'35'!W33+'36'!W33+'37'!W33+'38'!W33+'39'!W33</f>
        <v>2</v>
      </c>
      <c r="F34" s="172">
        <f>'1'!Y33+'2'!Y33+'3'!Y33+'4'!Y33+'5'!Y33+'6'!Y33+'7'!Y33+'8'!Y33+'9'!Y33+'10'!Y33+'11'!Y33+'12'!Y33+'13'!Y33+'14'!Y33+'15'!Y33+'16'!Y33+'17'!Y33+'18'!Y33+'19'!Y33+'20'!Y33+'21'!Y33+'22'!Y33+'23'!Y33+'24'!Y33+'25'!Y33+'26'!Y33+'27'!Y33+'28'!Y33+'29'!Y33+'30'!Y33+'31'!Y33+'32'!Y33+'33'!Y33+'34'!Y33+'35'!Y33+'36'!Y33+'37'!Y33+'38'!Y33+'39'!Y33</f>
        <v>1</v>
      </c>
      <c r="G34" s="117">
        <v>29</v>
      </c>
      <c r="O34" s="49">
        <v>382</v>
      </c>
      <c r="P34" s="433" t="s">
        <v>585</v>
      </c>
      <c r="Q34" s="432">
        <v>178102</v>
      </c>
      <c r="R34" s="432">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183.44338106025799</v>
      </c>
      <c r="D35" s="193">
        <f>'1'!U34+'2'!U34+'3'!U34+'4'!U34+'5'!U34+'6'!U34+'7'!U34+'8'!U34+'9'!U34+'10'!U34+'11'!U34+'12'!U34+'13'!U34+'14'!U34+'15'!U34+'16'!U34+'17'!U34+'18'!U34+'19'!U34+'20'!U34+'21'!U34+'22'!U34+'23'!U34+'24'!U34+'25'!U34+'26'!U34+'27'!U34+'28'!U34+'29'!U34+'30'!U34+'31'!U34+'32'!U34+'33'!U34+'34'!U34+'35'!U34+'36'!U34+'37'!U34+'38'!U34+'39'!U34</f>
        <v>115.55816992863666</v>
      </c>
      <c r="E35" s="120">
        <f>'1'!W34+'2'!W34+'3'!W34+'4'!W34+'5'!W34+'6'!W34+'7'!W34+'8'!W34+'9'!W34+'10'!W34+'11'!W34+'12'!W34+'13'!W34+'14'!W34+'15'!W34+'16'!W34+'17'!W34+'18'!W34+'19'!W34+'20'!W34+'21'!W34+'22'!W34+'23'!W34+'24'!W34+'25'!W34+'26'!W34+'27'!W34+'28'!W34+'29'!W34+'30'!W34+'31'!W34+'32'!W34+'33'!W34+'34'!W34+'35'!W34+'36'!W34+'37'!W34+'38'!W34+'39'!W34</f>
        <v>11</v>
      </c>
      <c r="F35" s="172">
        <f>'1'!Y34+'2'!Y34+'3'!Y34+'4'!Y34+'5'!Y34+'6'!Y34+'7'!Y34+'8'!Y34+'9'!Y34+'10'!Y34+'11'!Y34+'12'!Y34+'13'!Y34+'14'!Y34+'15'!Y34+'16'!Y34+'17'!Y34+'18'!Y34+'19'!Y34+'20'!Y34+'21'!Y34+'22'!Y34+'23'!Y34+'24'!Y34+'25'!Y34+'26'!Y34+'27'!Y34+'28'!Y34+'29'!Y34+'30'!Y34+'31'!Y34+'32'!Y34+'33'!Y34+'34'!Y34+'35'!Y34+'36'!Y34+'37'!Y34+'38'!Y34+'39'!Y34</f>
        <v>9</v>
      </c>
      <c r="G35" s="117">
        <v>30</v>
      </c>
      <c r="O35" s="49"/>
      <c r="P35" s="433" t="s">
        <v>566</v>
      </c>
      <c r="Q35" s="432">
        <v>1278601</v>
      </c>
      <c r="R35" s="432">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104.74518717750189</v>
      </c>
      <c r="D36" s="193">
        <f>'1'!U35+'2'!U35+'3'!U35+'4'!U35+'5'!U35+'6'!U35+'7'!U35+'8'!U35+'9'!U35+'10'!U35+'11'!U35+'12'!U35+'13'!U35+'14'!U35+'15'!U35+'16'!U35+'17'!U35+'18'!U35+'19'!U35+'20'!U35+'21'!U35+'22'!U35+'23'!U35+'24'!U35+'25'!U35+'26'!U35+'27'!U35+'28'!U35+'29'!U35+'30'!U35+'31'!U35+'32'!U35+'33'!U35+'34'!U35+'35'!U35+'36'!U35+'37'!U35+'38'!U35+'39'!U35</f>
        <v>50.0107347963745</v>
      </c>
      <c r="E36" s="120">
        <f>'1'!W35+'2'!W35+'3'!W35+'4'!W35+'5'!W35+'6'!W35+'7'!W35+'8'!W35+'9'!W35+'10'!W35+'11'!W35+'12'!W35+'13'!W35+'14'!W35+'15'!W35+'16'!W35+'17'!W35+'18'!W35+'19'!W35+'20'!W35+'21'!W35+'22'!W35+'23'!W35+'24'!W35+'25'!W35+'26'!W35+'27'!W35+'28'!W35+'29'!W35+'30'!W35+'31'!W35+'32'!W35+'33'!W35+'34'!W35+'35'!W35+'36'!W35+'37'!W35+'38'!W35+'39'!W35</f>
        <v>36</v>
      </c>
      <c r="F36" s="172">
        <f>'1'!Y35+'2'!Y35+'3'!Y35+'4'!Y35+'5'!Y35+'6'!Y35+'7'!Y35+'8'!Y35+'9'!Y35+'10'!Y35+'11'!Y35+'12'!Y35+'13'!Y35+'14'!Y35+'15'!Y35+'16'!Y35+'17'!Y35+'18'!Y35+'19'!Y35+'20'!Y35+'21'!Y35+'22'!Y35+'23'!Y35+'24'!Y35+'25'!Y35+'26'!Y35+'27'!Y35+'28'!Y35+'29'!Y35+'30'!Y35+'31'!Y35+'32'!Y35+'33'!Y35+'34'!Y35+'35'!Y35+'36'!Y35+'37'!Y35+'38'!Y35+'39'!Y35</f>
        <v>39</v>
      </c>
      <c r="G36" s="117">
        <v>31</v>
      </c>
      <c r="O36" s="49">
        <v>213</v>
      </c>
      <c r="P36" s="433" t="s">
        <v>586</v>
      </c>
      <c r="Q36" s="432">
        <v>145212</v>
      </c>
      <c r="R36" s="432">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123.01241314142321</v>
      </c>
      <c r="D37" s="193">
        <f>'1'!U36+'2'!U36+'3'!U36+'4'!U36+'5'!U36+'6'!U36+'7'!U36+'8'!U36+'9'!U36+'10'!U36+'11'!U36+'12'!U36+'13'!U36+'14'!U36+'15'!U36+'16'!U36+'17'!U36+'18'!U36+'19'!U36+'20'!U36+'21'!U36+'22'!U36+'23'!U36+'24'!U36+'25'!U36+'26'!U36+'27'!U36+'28'!U36+'29'!U36+'30'!U36+'31'!U36+'32'!U36+'33'!U36+'34'!U36+'35'!U36+'36'!U36+'37'!U36+'38'!U36+'39'!U36</f>
        <v>86.393395674881901</v>
      </c>
      <c r="E37" s="120">
        <f>'1'!W36+'2'!W36+'3'!W36+'4'!W36+'5'!W36+'6'!W36+'7'!W36+'8'!W36+'9'!W36+'10'!W36+'11'!W36+'12'!W36+'13'!W36+'14'!W36+'15'!W36+'16'!W36+'17'!W36+'18'!W36+'19'!W36+'20'!W36+'21'!W36+'22'!W36+'23'!W36+'24'!W36+'25'!W36+'26'!W36+'27'!W36+'28'!W36+'29'!W36+'30'!W36+'31'!W36+'32'!W36+'33'!W36+'34'!W36+'35'!W36+'36'!W36+'37'!W36+'38'!W36+'39'!W36</f>
        <v>6</v>
      </c>
      <c r="F37" s="172">
        <f>'1'!Y36+'2'!Y36+'3'!Y36+'4'!Y36+'5'!Y36+'6'!Y36+'7'!Y36+'8'!Y36+'9'!Y36+'10'!Y36+'11'!Y36+'12'!Y36+'13'!Y36+'14'!Y36+'15'!Y36+'16'!Y36+'17'!Y36+'18'!Y36+'19'!Y36+'20'!Y36+'21'!Y36+'22'!Y36+'23'!Y36+'24'!Y36+'25'!Y36+'26'!Y36+'27'!Y36+'28'!Y36+'29'!Y36+'30'!Y36+'31'!Y36+'32'!Y36+'33'!Y36+'34'!Y36+'35'!Y36+'36'!Y36+'37'!Y36+'38'!Y36+'39'!Y36</f>
        <v>7</v>
      </c>
      <c r="G37" s="117">
        <v>32</v>
      </c>
      <c r="O37" s="49">
        <v>215</v>
      </c>
      <c r="P37" s="433" t="s">
        <v>587</v>
      </c>
      <c r="Q37" s="432">
        <v>296081</v>
      </c>
      <c r="R37" s="432">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121.8890326190631</v>
      </c>
      <c r="D38" s="193">
        <f>'1'!U37+'2'!U37+'3'!U37+'4'!U37+'5'!U37+'6'!U37+'7'!U37+'8'!U37+'9'!U37+'10'!U37+'11'!U37+'12'!U37+'13'!U37+'14'!U37+'15'!U37+'16'!U37+'17'!U37+'18'!U37+'19'!U37+'20'!U37+'21'!U37+'22'!U37+'23'!U37+'24'!U37+'25'!U37+'26'!U37+'27'!U37+'28'!U37+'29'!U37+'30'!U37+'31'!U37+'32'!U37+'33'!U37+'34'!U37+'35'!U37+'36'!U37+'37'!U37+'38'!U37+'39'!U37</f>
        <v>88.611278559153618</v>
      </c>
      <c r="E38" s="120">
        <f>'1'!W37+'2'!W37+'3'!W37+'4'!W37+'5'!W37+'6'!W37+'7'!W37+'8'!W37+'9'!W37+'10'!W37+'11'!W37+'12'!W37+'13'!W37+'14'!W37+'15'!W37+'16'!W37+'17'!W37+'18'!W37+'19'!W37+'20'!W37+'21'!W37+'22'!W37+'23'!W37+'24'!W37+'25'!W37+'26'!W37+'27'!W37+'28'!W37+'29'!W37+'30'!W37+'31'!W37+'32'!W37+'33'!W37+'34'!W37+'35'!W37+'36'!W37+'37'!W37+'38'!W37+'39'!W37</f>
        <v>7</v>
      </c>
      <c r="F38" s="172">
        <f>'1'!Y37+'2'!Y37+'3'!Y37+'4'!Y37+'5'!Y37+'6'!Y37+'7'!Y37+'8'!Y37+'9'!Y37+'10'!Y37+'11'!Y37+'12'!Y37+'13'!Y37+'14'!Y37+'15'!Y37+'16'!Y37+'17'!Y37+'18'!Y37+'19'!Y37+'20'!Y37+'21'!Y37+'22'!Y37+'23'!Y37+'24'!Y37+'25'!Y37+'26'!Y37+'27'!Y37+'28'!Y37+'29'!Y37+'30'!Y37+'31'!Y37+'32'!Y37+'33'!Y37+'34'!Y37+'35'!Y37+'36'!Y37+'37'!Y37+'38'!Y37+'39'!Y37</f>
        <v>5</v>
      </c>
      <c r="G38" s="117">
        <v>33</v>
      </c>
      <c r="O38" s="49">
        <v>218</v>
      </c>
      <c r="P38" s="433" t="s">
        <v>588</v>
      </c>
      <c r="Q38" s="432">
        <v>258553</v>
      </c>
      <c r="R38" s="432">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129.45914684458816</v>
      </c>
      <c r="D39" s="193">
        <f>'1'!U38+'2'!U38+'3'!U38+'4'!U38+'5'!U38+'6'!U38+'7'!U38+'8'!U38+'9'!U38+'10'!U38+'11'!U38+'12'!U38+'13'!U38+'14'!U38+'15'!U38+'16'!U38+'17'!U38+'18'!U38+'19'!U38+'20'!U38+'21'!U38+'22'!U38+'23'!U38+'24'!U38+'25'!U38+'26'!U38+'27'!U38+'28'!U38+'29'!U38+'30'!U38+'31'!U38+'32'!U38+'33'!U38+'34'!U38+'35'!U38+'36'!U38+'37'!U38+'38'!U38+'39'!U38</f>
        <v>71.264424730659982</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14</v>
      </c>
      <c r="G39" s="117">
        <v>34</v>
      </c>
      <c r="O39" s="49">
        <v>220</v>
      </c>
      <c r="P39" s="433" t="s">
        <v>589</v>
      </c>
      <c r="Q39" s="432">
        <v>236199</v>
      </c>
      <c r="R39" s="432">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102.3174309158457</v>
      </c>
      <c r="D40" s="193">
        <f>'1'!U39+'2'!U39+'3'!U39+'4'!U39+'5'!U39+'6'!U39+'7'!U39+'8'!U39+'9'!U39+'10'!U39+'11'!U39+'12'!U39+'13'!U39+'14'!U39+'15'!U39+'16'!U39+'17'!U39+'18'!U39+'19'!U39+'20'!U39+'21'!U39+'22'!U39+'23'!U39+'24'!U39+'25'!U39+'26'!U39+'27'!U39+'28'!U39+'29'!U39+'30'!U39+'31'!U39+'32'!U39+'33'!U39+'34'!U39+'35'!U39+'36'!U39+'37'!U39+'38'!U39+'39'!U39</f>
        <v>56.852750568821797</v>
      </c>
      <c r="E40" s="120">
        <f>'1'!W39+'2'!W39+'3'!W39+'4'!W39+'5'!W39+'6'!W39+'7'!W39+'8'!W39+'9'!W39+'10'!W39+'11'!W39+'12'!W39+'13'!W39+'14'!W39+'15'!W39+'16'!W39+'17'!W39+'18'!W39+'19'!W39+'20'!W39+'21'!W39+'22'!W39+'23'!W39+'24'!W39+'25'!W39+'26'!W39+'27'!W39+'28'!W39+'29'!W39+'30'!W39+'31'!W39+'32'!W39+'33'!W39+'34'!W39+'35'!W39+'36'!W39+'37'!W39+'38'!W39+'39'!W39</f>
        <v>45</v>
      </c>
      <c r="F40" s="172">
        <f>'1'!Y39+'2'!Y39+'3'!Y39+'4'!Y39+'5'!Y39+'6'!Y39+'7'!Y39+'8'!Y39+'9'!Y39+'10'!Y39+'11'!Y39+'12'!Y39+'13'!Y39+'14'!Y39+'15'!Y39+'16'!Y39+'17'!Y39+'18'!Y39+'19'!Y39+'20'!Y39+'21'!Y39+'22'!Y39+'23'!Y39+'24'!Y39+'25'!Y39+'26'!Y39+'27'!Y39+'28'!Y39+'29'!Y39+'30'!Y39+'31'!Y39+'32'!Y39+'33'!Y39+'34'!Y39+'35'!Y39+'36'!Y39+'37'!Y39+'38'!Y39+'39'!Y39</f>
        <v>39</v>
      </c>
      <c r="G40" s="117">
        <v>35</v>
      </c>
      <c r="O40" s="49">
        <v>228</v>
      </c>
      <c r="P40" s="433" t="s">
        <v>519</v>
      </c>
      <c r="Q40" s="432">
        <v>278667</v>
      </c>
      <c r="R40" s="432">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183.98796853963364</v>
      </c>
      <c r="D41" s="193">
        <f>'1'!U40+'2'!U40+'3'!U40+'4'!U40+'5'!U40+'6'!U40+'7'!U40+'8'!U40+'9'!U40+'10'!U40+'11'!U40+'12'!U40+'13'!U40+'14'!U40+'15'!U40+'16'!U40+'17'!U40+'18'!U40+'19'!U40+'20'!U40+'21'!U40+'22'!U40+'23'!U40+'24'!U40+'25'!U40+'26'!U40+'27'!U40+'28'!U40+'29'!U40+'30'!U40+'31'!U40+'32'!U40+'33'!U40+'34'!U40+'35'!U40+'36'!U40+'37'!U40+'38'!U40+'39'!U40</f>
        <v>108.55052851347597</v>
      </c>
      <c r="E41" s="120">
        <f>'1'!W40+'2'!W40+'3'!W40+'4'!W40+'5'!W40+'6'!W40+'7'!W40+'8'!W40+'9'!W40+'10'!W40+'11'!W40+'12'!W40+'13'!W40+'14'!W40+'15'!W40+'16'!W40+'17'!W40+'18'!W40+'19'!W40+'20'!W40+'21'!W40+'22'!W40+'23'!W40+'24'!W40+'25'!W40+'26'!W40+'27'!W40+'28'!W40+'29'!W40+'30'!W40+'31'!W40+'32'!W40+'33'!W40+'34'!W40+'35'!W40+'36'!W40+'37'!W40+'38'!W40+'39'!W40</f>
        <v>31</v>
      </c>
      <c r="F41" s="172">
        <f>'1'!Y40+'2'!Y40+'3'!Y40+'4'!Y40+'5'!Y40+'6'!Y40+'7'!Y40+'8'!Y40+'9'!Y40+'10'!Y40+'11'!Y40+'12'!Y40+'13'!Y40+'14'!Y40+'15'!Y40+'16'!Y40+'17'!Y40+'18'!Y40+'19'!Y40+'20'!Y40+'21'!Y40+'22'!Y40+'23'!Y40+'24'!Y40+'25'!Y40+'26'!Y40+'27'!Y40+'28'!Y40+'29'!Y40+'30'!Y40+'31'!Y40+'32'!Y40+'33'!Y40+'34'!Y40+'35'!Y40+'36'!Y40+'37'!Y40+'38'!Y40+'39'!Y40</f>
        <v>23</v>
      </c>
      <c r="G41" s="117">
        <v>36</v>
      </c>
      <c r="O41" s="49">
        <v>365</v>
      </c>
      <c r="P41" s="433" t="s">
        <v>522</v>
      </c>
      <c r="Q41" s="432">
        <v>63889</v>
      </c>
      <c r="R41" s="432">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146.29842211013255</v>
      </c>
      <c r="D42" s="193">
        <f>'1'!U41+'2'!U41+'3'!U41+'4'!U41+'5'!U41+'6'!U41+'7'!U41+'8'!U41+'9'!U41+'10'!U41+'11'!U41+'12'!U41+'13'!U41+'14'!U41+'15'!U41+'16'!U41+'17'!U41+'18'!U41+'19'!U41+'20'!U41+'21'!U41+'22'!U41+'23'!U41+'24'!U41+'25'!U41+'26'!U41+'27'!U41+'28'!U41+'29'!U41+'30'!U41+'31'!U41+'32'!U41+'33'!U41+'34'!U41+'35'!U41+'36'!U41+'37'!U41+'38'!U41+'39'!U41</f>
        <v>70.809594165758682</v>
      </c>
      <c r="E42" s="120">
        <f>'1'!W41+'2'!W41+'3'!W41+'4'!W41+'5'!W41+'6'!W41+'7'!W41+'8'!W41+'9'!W41+'10'!W41+'11'!W41+'12'!W41+'13'!W41+'14'!W41+'15'!W41+'16'!W41+'17'!W41+'18'!W41+'19'!W41+'20'!W41+'21'!W41+'22'!W41+'23'!W41+'24'!W41+'25'!W41+'26'!W41+'27'!W41+'28'!W41+'29'!W41+'30'!W41+'31'!W41+'32'!W41+'33'!W41+'34'!W41+'35'!W41+'36'!W41+'37'!W41+'38'!W41+'39'!W41</f>
        <v>20</v>
      </c>
      <c r="F42" s="172">
        <f>'1'!Y41+'2'!Y41+'3'!Y41+'4'!Y41+'5'!Y41+'6'!Y41+'7'!Y41+'8'!Y41+'9'!Y41+'10'!Y41+'11'!Y41+'12'!Y41+'13'!Y41+'14'!Y41+'15'!Y41+'16'!Y41+'17'!Y41+'18'!Y41+'19'!Y41+'20'!Y41+'21'!Y41+'22'!Y41+'23'!Y41+'24'!Y41+'25'!Y41+'26'!Y41+'27'!Y41+'28'!Y41+'29'!Y41+'30'!Y41+'31'!Y41+'32'!Y41+'33'!Y41+'34'!Y41+'35'!Y41+'36'!Y41+'37'!Y41+'38'!Y41+'39'!Y41</f>
        <v>14</v>
      </c>
      <c r="G42" s="117">
        <v>37</v>
      </c>
      <c r="O42" s="49"/>
      <c r="P42" s="433" t="s">
        <v>590</v>
      </c>
      <c r="Q42" s="432">
        <v>2700326</v>
      </c>
      <c r="R42" s="432">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108.87433729272074</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3" t="s">
        <v>493</v>
      </c>
      <c r="Q43" s="432">
        <v>2444385</v>
      </c>
      <c r="R43" s="432">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108.34722337454626</v>
      </c>
      <c r="D44" s="193">
        <f>'1'!U43+'2'!U43+'3'!U43+'4'!U43+'5'!U43+'6'!U43+'7'!U43+'8'!U43+'9'!U43+'10'!U43+'11'!U43+'12'!U43+'13'!U43+'14'!U43+'15'!U43+'16'!U43+'17'!U43+'18'!U43+'19'!U43+'20'!U43+'21'!U43+'22'!U43+'23'!U43+'24'!U43+'25'!U43+'26'!U43+'27'!U43+'28'!U43+'29'!U43+'30'!U43+'31'!U43+'32'!U43+'33'!U43+'34'!U43+'35'!U43+'36'!U43+'37'!U43+'38'!U43+'39'!U43</f>
        <v>33.975706009794649</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3" t="s">
        <v>591</v>
      </c>
      <c r="Q44" s="432">
        <v>38269</v>
      </c>
      <c r="R44" s="432">
        <v>35368</v>
      </c>
    </row>
    <row r="45" spans="1:18" x14ac:dyDescent="0.2">
      <c r="A45" s="106"/>
      <c r="B45" s="94" t="s">
        <v>83</v>
      </c>
      <c r="C45" s="206">
        <f>SUM(C6:C44)</f>
        <v>4795.2801046664326</v>
      </c>
      <c r="D45" s="207">
        <f>SUM(D6:D44)</f>
        <v>2278.3066897652875</v>
      </c>
      <c r="E45" s="204">
        <f>SUM(E6:E44)</f>
        <v>425</v>
      </c>
      <c r="F45" s="205">
        <f>SUM(F6:F44)</f>
        <v>346</v>
      </c>
      <c r="G45" s="118"/>
      <c r="O45" s="49">
        <v>443</v>
      </c>
      <c r="P45" s="433" t="s">
        <v>592</v>
      </c>
      <c r="Q45" s="432">
        <v>183066</v>
      </c>
      <c r="R45" s="432">
        <v>173284</v>
      </c>
    </row>
    <row r="46" spans="1:18" x14ac:dyDescent="0.2">
      <c r="A46" s="401" t="str">
        <f>取引基本表!$E$1</f>
        <v>2015年伊丹市産業連関表</v>
      </c>
      <c r="B46" s="403"/>
      <c r="C46" s="48"/>
      <c r="D46" s="48"/>
      <c r="E46" s="48"/>
      <c r="F46" s="48"/>
      <c r="G46" s="48"/>
      <c r="O46" s="49">
        <v>446</v>
      </c>
      <c r="P46" s="433" t="s">
        <v>527</v>
      </c>
      <c r="Q46" s="432">
        <v>34606</v>
      </c>
      <c r="R46" s="432">
        <v>34440</v>
      </c>
    </row>
    <row r="47" spans="1:18" x14ac:dyDescent="0.2">
      <c r="C47" s="208"/>
      <c r="D47" s="208"/>
      <c r="E47" s="208"/>
      <c r="F47" s="208"/>
      <c r="G47" s="48"/>
      <c r="O47" s="49"/>
      <c r="P47" s="433" t="s">
        <v>568</v>
      </c>
      <c r="Q47" s="432">
        <v>1115874</v>
      </c>
      <c r="R47" s="432">
        <v>1131429</v>
      </c>
    </row>
    <row r="48" spans="1:18" x14ac:dyDescent="0.2">
      <c r="C48" s="48"/>
      <c r="D48" s="48"/>
      <c r="E48" s="48"/>
      <c r="F48" s="48"/>
      <c r="G48" s="48"/>
      <c r="O48" s="49">
        <v>208</v>
      </c>
      <c r="P48" s="433" t="s">
        <v>593</v>
      </c>
      <c r="Q48" s="432">
        <v>178175</v>
      </c>
      <c r="R48" s="432">
        <v>205903</v>
      </c>
    </row>
    <row r="49" spans="3:18" x14ac:dyDescent="0.2">
      <c r="C49" s="48"/>
      <c r="D49" s="48"/>
      <c r="E49" s="48"/>
      <c r="F49" s="48"/>
      <c r="G49" s="48"/>
      <c r="O49" s="49">
        <v>212</v>
      </c>
      <c r="P49" s="433" t="s">
        <v>594</v>
      </c>
      <c r="Q49" s="432">
        <v>264770</v>
      </c>
      <c r="R49" s="432">
        <v>271944</v>
      </c>
    </row>
    <row r="50" spans="3:18" x14ac:dyDescent="0.2">
      <c r="O50" s="49">
        <v>227</v>
      </c>
      <c r="P50" s="433" t="s">
        <v>518</v>
      </c>
      <c r="Q50" s="432">
        <v>120665</v>
      </c>
      <c r="R50" s="432">
        <v>111832</v>
      </c>
    </row>
    <row r="51" spans="3:18" x14ac:dyDescent="0.2">
      <c r="O51" s="49">
        <v>229</v>
      </c>
      <c r="P51" s="433" t="s">
        <v>520</v>
      </c>
      <c r="Q51" s="432">
        <v>348616</v>
      </c>
      <c r="R51" s="432">
        <v>341914</v>
      </c>
    </row>
    <row r="52" spans="3:18" x14ac:dyDescent="0.2">
      <c r="O52" s="49">
        <v>464</v>
      </c>
      <c r="P52" s="433" t="s">
        <v>595</v>
      </c>
      <c r="Q52" s="432">
        <v>93387</v>
      </c>
      <c r="R52" s="432">
        <v>97242</v>
      </c>
    </row>
    <row r="53" spans="3:18" x14ac:dyDescent="0.2">
      <c r="O53" s="49">
        <v>481</v>
      </c>
      <c r="P53" s="433" t="s">
        <v>596</v>
      </c>
      <c r="Q53" s="432">
        <v>50484</v>
      </c>
      <c r="R53" s="432">
        <v>48645</v>
      </c>
    </row>
    <row r="54" spans="3:18" x14ac:dyDescent="0.2">
      <c r="O54" s="49">
        <v>501</v>
      </c>
      <c r="P54" s="433" t="s">
        <v>597</v>
      </c>
      <c r="Q54" s="432">
        <v>59777</v>
      </c>
      <c r="R54" s="432">
        <v>53949</v>
      </c>
    </row>
    <row r="55" spans="3:18" x14ac:dyDescent="0.2">
      <c r="O55" s="49"/>
      <c r="P55" s="433" t="s">
        <v>569</v>
      </c>
      <c r="Q55" s="432">
        <v>672561</v>
      </c>
      <c r="R55" s="432">
        <v>686870</v>
      </c>
    </row>
    <row r="56" spans="3:18" x14ac:dyDescent="0.2">
      <c r="O56" s="49">
        <v>209</v>
      </c>
      <c r="P56" s="433" t="s">
        <v>598</v>
      </c>
      <c r="Q56" s="432">
        <v>314928</v>
      </c>
      <c r="R56" s="432">
        <v>299944</v>
      </c>
    </row>
    <row r="57" spans="3:18" x14ac:dyDescent="0.2">
      <c r="O57" s="49">
        <v>222</v>
      </c>
      <c r="P57" s="433" t="s">
        <v>599</v>
      </c>
      <c r="Q57" s="432">
        <v>83428</v>
      </c>
      <c r="R57" s="432">
        <v>79818</v>
      </c>
    </row>
    <row r="58" spans="3:18" x14ac:dyDescent="0.2">
      <c r="O58" s="49">
        <v>225</v>
      </c>
      <c r="P58" s="433" t="s">
        <v>600</v>
      </c>
      <c r="Q58" s="432">
        <v>171979</v>
      </c>
      <c r="R58" s="432">
        <v>211181</v>
      </c>
    </row>
    <row r="59" spans="3:18" x14ac:dyDescent="0.2">
      <c r="O59" s="49">
        <v>585</v>
      </c>
      <c r="P59" s="433" t="s">
        <v>531</v>
      </c>
      <c r="Q59" s="432">
        <v>56592</v>
      </c>
      <c r="R59" s="432">
        <v>53759</v>
      </c>
    </row>
    <row r="60" spans="3:18" x14ac:dyDescent="0.2">
      <c r="O60" s="49">
        <v>586</v>
      </c>
      <c r="P60" s="433" t="s">
        <v>601</v>
      </c>
      <c r="Q60" s="432">
        <v>45634</v>
      </c>
      <c r="R60" s="432">
        <v>42168</v>
      </c>
    </row>
    <row r="61" spans="3:18" x14ac:dyDescent="0.2">
      <c r="O61" s="49"/>
      <c r="P61" s="433" t="s">
        <v>570</v>
      </c>
      <c r="Q61" s="432">
        <v>474157</v>
      </c>
      <c r="R61" s="432">
        <v>451615</v>
      </c>
    </row>
    <row r="62" spans="3:18" x14ac:dyDescent="0.2">
      <c r="O62" s="49">
        <v>221</v>
      </c>
      <c r="P62" s="433" t="s">
        <v>602</v>
      </c>
      <c r="Q62" s="432">
        <v>216783</v>
      </c>
      <c r="R62" s="432">
        <v>209488</v>
      </c>
    </row>
    <row r="63" spans="3:18" x14ac:dyDescent="0.2">
      <c r="O63" s="49">
        <v>223</v>
      </c>
      <c r="P63" s="433" t="s">
        <v>603</v>
      </c>
      <c r="Q63" s="432">
        <v>257374</v>
      </c>
      <c r="R63" s="432">
        <v>242127</v>
      </c>
    </row>
    <row r="64" spans="3:18" x14ac:dyDescent="0.2">
      <c r="O64" s="49"/>
      <c r="P64" s="433" t="s">
        <v>571</v>
      </c>
      <c r="Q64" s="432">
        <v>469330</v>
      </c>
      <c r="R64" s="432">
        <v>445310</v>
      </c>
    </row>
    <row r="65" spans="15:18" x14ac:dyDescent="0.2">
      <c r="O65" s="49">
        <v>205</v>
      </c>
      <c r="P65" s="433" t="s">
        <v>604</v>
      </c>
      <c r="Q65" s="432">
        <v>160450</v>
      </c>
      <c r="R65" s="432">
        <v>151566</v>
      </c>
    </row>
    <row r="66" spans="15:18" x14ac:dyDescent="0.2">
      <c r="O66" s="49">
        <v>224</v>
      </c>
      <c r="P66" s="433" t="s">
        <v>515</v>
      </c>
      <c r="Q66" s="432">
        <v>161691</v>
      </c>
      <c r="R66" s="432">
        <v>152961</v>
      </c>
    </row>
    <row r="67" spans="15:18" x14ac:dyDescent="0.2">
      <c r="O67" s="442">
        <v>226</v>
      </c>
      <c r="P67" s="443" t="s">
        <v>605</v>
      </c>
      <c r="Q67" s="435">
        <v>147189</v>
      </c>
      <c r="R67" s="435">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1.4618360363041205E-2</v>
      </c>
      <c r="G5" s="110">
        <f t="shared" ref="G5:G38" si="0">E5*F5</f>
        <v>0</v>
      </c>
      <c r="H5" s="110">
        <f t="array" ref="H5:H43">MMULT(逆行列係数!C5:AO43,'36'!G5:G43)</f>
        <v>3.5763355602142577E-5</v>
      </c>
      <c r="I5" s="110">
        <f t="shared" ref="I5:I38" si="1">C5+H5</f>
        <v>3.5763355602142577E-5</v>
      </c>
      <c r="J5" s="85">
        <f>分析係数表!G8</f>
        <v>0.12073170731707317</v>
      </c>
      <c r="K5" s="111">
        <f t="shared" ref="K5:K38" si="2">I5*J5</f>
        <v>4.3177709812342868E-6</v>
      </c>
      <c r="L5" s="79" t="s">
        <v>178</v>
      </c>
      <c r="M5" s="80" t="s">
        <v>178</v>
      </c>
      <c r="N5" s="81">
        <f>分析係数表!H8</f>
        <v>1.0812797278425854E-2</v>
      </c>
      <c r="O5" s="82">
        <f t="shared" ref="O5:O43" si="3">$M$44*N5</f>
        <v>0.24028107369024324</v>
      </c>
      <c r="P5" s="76">
        <f>分析係数表!C8</f>
        <v>1.4618360363041205E-2</v>
      </c>
      <c r="Q5" s="82">
        <f t="shared" ref="Q5:Q38" si="4">O5*P5</f>
        <v>3.5125153236224347E-3</v>
      </c>
      <c r="R5" s="83">
        <f t="array" ref="R5:R43">MMULT(逆行列係数!C5:AO43,'36'!Q5:Q43)</f>
        <v>4.9720122126895869E-3</v>
      </c>
      <c r="S5" s="84">
        <f t="shared" ref="S5:S38" si="5">I5+R5</f>
        <v>5.0077755682917295E-3</v>
      </c>
      <c r="T5" s="85">
        <f>分析係数表!F8</f>
        <v>0.45487804878048782</v>
      </c>
      <c r="U5" s="86">
        <f t="shared" ref="U5:U38" si="6">S5*T5</f>
        <v>2.2779271792351405E-3</v>
      </c>
      <c r="V5" s="87">
        <f>分析係数表!D8</f>
        <v>0.88658536585365855</v>
      </c>
      <c r="W5" s="167">
        <f t="shared" ref="W5:W38" si="7">ROUND(S5*V5,0)</f>
        <v>0</v>
      </c>
      <c r="X5" s="76">
        <f>分析係数表!E8</f>
        <v>0.69146341463414629</v>
      </c>
      <c r="Y5" s="166">
        <f t="shared" ref="Y5:Y38" si="8">ROUND(S5*X5,0)</f>
        <v>0</v>
      </c>
    </row>
    <row r="6" spans="1:25" x14ac:dyDescent="0.2">
      <c r="A6" s="6" t="s">
        <v>220</v>
      </c>
      <c r="B6" s="5" t="s">
        <v>266</v>
      </c>
      <c r="C6" s="90"/>
      <c r="D6" s="107">
        <f>投入係数表!AL6</f>
        <v>0</v>
      </c>
      <c r="E6" s="110">
        <f t="shared" ref="E6:E43" si="9">$C$40*D6</f>
        <v>0</v>
      </c>
      <c r="F6" s="85">
        <f>分析係数表!C9</f>
        <v>8.6715867158671633E-2</v>
      </c>
      <c r="G6" s="110">
        <f t="shared" si="0"/>
        <v>0</v>
      </c>
      <c r="H6" s="110">
        <v>5.4807971238590508E-5</v>
      </c>
      <c r="I6" s="110">
        <f t="shared" si="1"/>
        <v>5.4807971238590508E-5</v>
      </c>
      <c r="J6" s="85">
        <f>分析係数表!G9</f>
        <v>0.23529411764705882</v>
      </c>
      <c r="K6" s="111">
        <f t="shared" si="2"/>
        <v>1.2895993232609531E-5</v>
      </c>
      <c r="L6" s="79"/>
      <c r="M6" s="80"/>
      <c r="N6" s="81">
        <f>分析係数表!H9</f>
        <v>5.7539453375192939E-4</v>
      </c>
      <c r="O6" s="82">
        <f t="shared" si="3"/>
        <v>1.2786369040809216E-2</v>
      </c>
      <c r="P6" s="76">
        <f>分析係数表!C9</f>
        <v>8.6715867158671633E-2</v>
      </c>
      <c r="Q6" s="82">
        <f t="shared" si="4"/>
        <v>1.1087810791845635E-3</v>
      </c>
      <c r="R6" s="83">
        <v>1.3160320042454265E-3</v>
      </c>
      <c r="S6" s="84">
        <f t="shared" si="5"/>
        <v>1.3708399754840169E-3</v>
      </c>
      <c r="T6" s="85">
        <f>分析係数表!F9</f>
        <v>0.68627450980392157</v>
      </c>
      <c r="U6" s="86">
        <f t="shared" si="6"/>
        <v>9.4077253219491356E-4</v>
      </c>
      <c r="V6" s="87">
        <f>分析係数表!D9</f>
        <v>9.8039215686274508E-2</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5.1169590643275198E-3</v>
      </c>
      <c r="G7" s="110">
        <f t="shared" si="0"/>
        <v>0</v>
      </c>
      <c r="H7" s="110">
        <v>5.0121190671448236E-6</v>
      </c>
      <c r="I7" s="110">
        <f t="shared" si="1"/>
        <v>5.0121190671448236E-6</v>
      </c>
      <c r="J7" s="85">
        <f>分析係数表!G10</f>
        <v>0.19230769230769232</v>
      </c>
      <c r="K7" s="111">
        <f t="shared" si="2"/>
        <v>9.638690513740045E-7</v>
      </c>
      <c r="L7" s="79"/>
      <c r="M7" s="80"/>
      <c r="N7" s="81">
        <f>分析係数表!H10</f>
        <v>1.0751897856970359E-3</v>
      </c>
      <c r="O7" s="82">
        <f t="shared" si="3"/>
        <v>2.3892777185745687E-2</v>
      </c>
      <c r="P7" s="76">
        <f>分析係数表!C10</f>
        <v>5.1169590643275198E-3</v>
      </c>
      <c r="Q7" s="82">
        <f t="shared" si="4"/>
        <v>1.2225836279255916E-4</v>
      </c>
      <c r="R7" s="83">
        <v>2.1345782024024762E-4</v>
      </c>
      <c r="S7" s="84">
        <f t="shared" si="5"/>
        <v>2.1846993930739244E-4</v>
      </c>
      <c r="T7" s="85">
        <f>分析係数表!F10</f>
        <v>0.57692307692307687</v>
      </c>
      <c r="U7" s="86">
        <f t="shared" si="6"/>
        <v>1.2604034960041872E-4</v>
      </c>
      <c r="V7" s="87">
        <f>分析係数表!D10</f>
        <v>0</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1.5386032798968108E-2</v>
      </c>
      <c r="G8" s="110">
        <f t="shared" si="0"/>
        <v>0</v>
      </c>
      <c r="H8" s="110">
        <v>4.2301306685210189E-4</v>
      </c>
      <c r="I8" s="110">
        <f t="shared" si="1"/>
        <v>4.2301306685210189E-4</v>
      </c>
      <c r="J8" s="85">
        <f>分析係数表!G11</f>
        <v>0.34285714285714286</v>
      </c>
      <c r="K8" s="111">
        <f t="shared" si="2"/>
        <v>1.4503305149214923E-4</v>
      </c>
      <c r="L8" s="79"/>
      <c r="M8" s="80"/>
      <c r="N8" s="81">
        <f>分析係数表!H11</f>
        <v>-2.0999800501895233E-5</v>
      </c>
      <c r="O8" s="82">
        <f t="shared" si="3"/>
        <v>-4.666558044090955E-4</v>
      </c>
      <c r="P8" s="76">
        <f>分析係数表!C11</f>
        <v>1.5386032798968108E-2</v>
      </c>
      <c r="Q8" s="82">
        <f t="shared" si="4"/>
        <v>-7.1799815124671892E-6</v>
      </c>
      <c r="R8" s="83">
        <v>3.8333357804092835E-4</v>
      </c>
      <c r="S8" s="84">
        <f t="shared" si="5"/>
        <v>8.0634664489303025E-4</v>
      </c>
      <c r="T8" s="85">
        <f>分析係数表!F11</f>
        <v>0.5591836734693878</v>
      </c>
      <c r="U8" s="86">
        <f t="shared" si="6"/>
        <v>4.508958789810006E-4</v>
      </c>
      <c r="V8" s="87">
        <f>分析係数表!D11</f>
        <v>0</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0.16460779895554434</v>
      </c>
      <c r="G9" s="110">
        <f t="shared" si="0"/>
        <v>0</v>
      </c>
      <c r="H9" s="110">
        <v>1.7714881493030548E-3</v>
      </c>
      <c r="I9" s="110">
        <f t="shared" si="1"/>
        <v>1.7714881493030548E-3</v>
      </c>
      <c r="J9" s="85">
        <f>分析係数表!G12</f>
        <v>0.13343519440833349</v>
      </c>
      <c r="K9" s="111">
        <f t="shared" si="2"/>
        <v>2.3637886559431203E-4</v>
      </c>
      <c r="L9" s="79"/>
      <c r="M9" s="80"/>
      <c r="N9" s="81">
        <f>分析係数表!H12</f>
        <v>9.0250842616995133E-2</v>
      </c>
      <c r="O9" s="82">
        <f t="shared" si="3"/>
        <v>2.0055466506089696</v>
      </c>
      <c r="P9" s="76">
        <f>分析係数表!C12</f>
        <v>0.16460779895554434</v>
      </c>
      <c r="Q9" s="82">
        <f t="shared" si="4"/>
        <v>0.33012861985940661</v>
      </c>
      <c r="R9" s="83">
        <v>0.38347775411775559</v>
      </c>
      <c r="S9" s="84">
        <f t="shared" si="5"/>
        <v>0.38524924226705864</v>
      </c>
      <c r="T9" s="85">
        <f>分析係数表!F12</f>
        <v>0.36075703601154802</v>
      </c>
      <c r="U9" s="86">
        <f t="shared" si="6"/>
        <v>0.13898137476595887</v>
      </c>
      <c r="V9" s="87">
        <f>分析係数表!D12</f>
        <v>3.4069997129881312E-2</v>
      </c>
      <c r="W9" s="167">
        <f t="shared" si="7"/>
        <v>0</v>
      </c>
      <c r="X9" s="76">
        <f>分析係数表!E12</f>
        <v>3.7505698029747937E-2</v>
      </c>
      <c r="Y9" s="166">
        <f t="shared" si="8"/>
        <v>0</v>
      </c>
    </row>
    <row r="10" spans="1:25" x14ac:dyDescent="0.2">
      <c r="A10" s="6" t="s">
        <v>224</v>
      </c>
      <c r="B10" s="5" t="s">
        <v>28</v>
      </c>
      <c r="C10" s="90"/>
      <c r="D10" s="107">
        <f>投入係数表!AL10</f>
        <v>2.0713643647164576E-3</v>
      </c>
      <c r="E10" s="110">
        <f t="shared" si="9"/>
        <v>0.20713643647164576</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0.31788593396347581</v>
      </c>
      <c r="P10" s="76">
        <f>分析係数表!C13</f>
        <v>0</v>
      </c>
      <c r="Q10" s="82">
        <f t="shared" si="4"/>
        <v>0</v>
      </c>
      <c r="R10" s="83">
        <v>0</v>
      </c>
      <c r="S10" s="84">
        <f t="shared" si="5"/>
        <v>0</v>
      </c>
      <c r="T10" s="85">
        <f>分析係数表!F13</f>
        <v>0.38287795992714024</v>
      </c>
      <c r="U10" s="86">
        <f t="shared" si="6"/>
        <v>0</v>
      </c>
      <c r="V10" s="87">
        <f>分析係数表!D13</f>
        <v>0.14535519125683061</v>
      </c>
      <c r="W10" s="167">
        <f t="shared" si="7"/>
        <v>0</v>
      </c>
      <c r="X10" s="76">
        <f>分析係数表!E13</f>
        <v>0.14025500910746813</v>
      </c>
      <c r="Y10" s="166">
        <f t="shared" si="8"/>
        <v>0</v>
      </c>
    </row>
    <row r="11" spans="1:25" x14ac:dyDescent="0.2">
      <c r="A11" s="6" t="s">
        <v>225</v>
      </c>
      <c r="B11" s="5" t="s">
        <v>268</v>
      </c>
      <c r="C11" s="90"/>
      <c r="D11" s="107">
        <f>投入係数表!AL11</f>
        <v>3.0875053738226442E-3</v>
      </c>
      <c r="E11" s="110">
        <f t="shared" si="9"/>
        <v>0.30875053738226443</v>
      </c>
      <c r="F11" s="85">
        <f>分析係数表!C14</f>
        <v>0.17268980347649487</v>
      </c>
      <c r="G11" s="110">
        <f t="shared" si="0"/>
        <v>5.3318069623805427E-2</v>
      </c>
      <c r="H11" s="110">
        <v>9.5144713907253237E-2</v>
      </c>
      <c r="I11" s="110">
        <f t="shared" si="1"/>
        <v>9.5144713907253237E-2</v>
      </c>
      <c r="J11" s="85">
        <f>分析係数表!G14</f>
        <v>0.183307408127552</v>
      </c>
      <c r="K11" s="111">
        <f t="shared" si="2"/>
        <v>1.7440730903376042E-2</v>
      </c>
      <c r="L11" s="79"/>
      <c r="M11" s="80"/>
      <c r="N11" s="81">
        <f>分析係数表!H14</f>
        <v>1.1717888680057539E-3</v>
      </c>
      <c r="O11" s="82">
        <f t="shared" si="3"/>
        <v>2.6039393886027523E-2</v>
      </c>
      <c r="P11" s="76">
        <f>分析係数表!C14</f>
        <v>0.17268980347649487</v>
      </c>
      <c r="Q11" s="82">
        <f t="shared" si="4"/>
        <v>4.4967378128251351E-3</v>
      </c>
      <c r="R11" s="83">
        <v>2.083215989032771E-2</v>
      </c>
      <c r="S11" s="84">
        <f t="shared" si="5"/>
        <v>0.11597687379758095</v>
      </c>
      <c r="T11" s="85">
        <f>分析係数表!F14</f>
        <v>0.31324129885280966</v>
      </c>
      <c r="U11" s="86">
        <f t="shared" si="6"/>
        <v>3.6328746585242648E-2</v>
      </c>
      <c r="V11" s="87">
        <f>分析係数表!D14</f>
        <v>4.0686369823060474E-2</v>
      </c>
      <c r="W11" s="167">
        <f t="shared" si="7"/>
        <v>0</v>
      </c>
      <c r="X11" s="76">
        <f>分析係数表!E14</f>
        <v>3.93739062803811E-2</v>
      </c>
      <c r="Y11" s="166">
        <f t="shared" si="8"/>
        <v>0</v>
      </c>
    </row>
    <row r="12" spans="1:25" x14ac:dyDescent="0.2">
      <c r="A12" s="6" t="s">
        <v>226</v>
      </c>
      <c r="B12" s="5" t="s">
        <v>29</v>
      </c>
      <c r="C12" s="90"/>
      <c r="D12" s="107">
        <f>投入係数表!AL12</f>
        <v>4.6117168874819248E-3</v>
      </c>
      <c r="E12" s="110">
        <f t="shared" si="9"/>
        <v>0.46117168874819248</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0.18348906229365636</v>
      </c>
      <c r="P12" s="76">
        <f>分析係数表!C15</f>
        <v>0</v>
      </c>
      <c r="Q12" s="82">
        <f t="shared" si="4"/>
        <v>0</v>
      </c>
      <c r="R12" s="83">
        <v>0</v>
      </c>
      <c r="S12" s="84">
        <f t="shared" si="5"/>
        <v>0</v>
      </c>
      <c r="T12" s="85">
        <f>分析係数表!F15</f>
        <v>0.30350740842881141</v>
      </c>
      <c r="U12" s="86">
        <f t="shared" si="6"/>
        <v>0</v>
      </c>
      <c r="V12" s="87">
        <f>分析係数表!D15</f>
        <v>2.3767142176649034E-2</v>
      </c>
      <c r="W12" s="167">
        <f t="shared" si="7"/>
        <v>0</v>
      </c>
      <c r="X12" s="76">
        <f>分析係数表!E15</f>
        <v>2.1435555444129666E-2</v>
      </c>
      <c r="Y12" s="166">
        <f t="shared" si="8"/>
        <v>0</v>
      </c>
    </row>
    <row r="13" spans="1:25" x14ac:dyDescent="0.2">
      <c r="A13" s="6" t="s">
        <v>227</v>
      </c>
      <c r="B13" s="5" t="s">
        <v>30</v>
      </c>
      <c r="C13" s="90"/>
      <c r="D13" s="107">
        <f>投入係数表!AL13</f>
        <v>2.5403525227654668E-3</v>
      </c>
      <c r="E13" s="110">
        <f t="shared" si="9"/>
        <v>0.25403525227654666</v>
      </c>
      <c r="F13" s="85">
        <f>分析係数表!C16</f>
        <v>4.378703578052201E-2</v>
      </c>
      <c r="G13" s="110">
        <f t="shared" si="0"/>
        <v>1.1123450680947083E-2</v>
      </c>
      <c r="H13" s="110">
        <v>1.4309794465257038E-2</v>
      </c>
      <c r="I13" s="110">
        <f t="shared" si="1"/>
        <v>1.4309794465257038E-2</v>
      </c>
      <c r="J13" s="85">
        <f>分析係数表!G16</f>
        <v>3.3270852858481727E-2</v>
      </c>
      <c r="K13" s="111">
        <f t="shared" si="2"/>
        <v>4.7609906608868315E-4</v>
      </c>
      <c r="L13" s="79"/>
      <c r="M13" s="80"/>
      <c r="N13" s="81">
        <f>分析係数表!H16</f>
        <v>1.6795640441415807E-2</v>
      </c>
      <c r="O13" s="82">
        <f t="shared" si="3"/>
        <v>0.37323131236639456</v>
      </c>
      <c r="P13" s="76">
        <f>分析係数表!C16</f>
        <v>4.378703578052201E-2</v>
      </c>
      <c r="Q13" s="82">
        <f t="shared" si="4"/>
        <v>1.6342692828998504E-2</v>
      </c>
      <c r="R13" s="83">
        <v>1.9760924463911315E-2</v>
      </c>
      <c r="S13" s="84">
        <f t="shared" si="5"/>
        <v>3.4070718929168353E-2</v>
      </c>
      <c r="T13" s="85">
        <f>分析係数表!F16</f>
        <v>0.28912839737582008</v>
      </c>
      <c r="U13" s="86">
        <f t="shared" si="6"/>
        <v>9.8508123614324625E-3</v>
      </c>
      <c r="V13" s="87">
        <f>分析係数表!D16</f>
        <v>4.6860356138706651E-3</v>
      </c>
      <c r="W13" s="167">
        <f t="shared" si="7"/>
        <v>0</v>
      </c>
      <c r="X13" s="76">
        <f>分析係数表!E16</f>
        <v>4.6860356138706651E-3</v>
      </c>
      <c r="Y13" s="166">
        <f t="shared" si="8"/>
        <v>0</v>
      </c>
    </row>
    <row r="14" spans="1:25" x14ac:dyDescent="0.2">
      <c r="A14" s="6" t="s">
        <v>2</v>
      </c>
      <c r="B14" s="5" t="s">
        <v>365</v>
      </c>
      <c r="C14" s="90"/>
      <c r="D14" s="107">
        <f>投入係数表!AL14</f>
        <v>1.6531832571227575E-2</v>
      </c>
      <c r="E14" s="110">
        <f t="shared" si="9"/>
        <v>1.6531832571227576</v>
      </c>
      <c r="F14" s="85">
        <f>分析係数表!C17</f>
        <v>0.16391620825693176</v>
      </c>
      <c r="G14" s="110">
        <f t="shared" si="0"/>
        <v>0.27098353106140671</v>
      </c>
      <c r="H14" s="110">
        <v>0.31255100541235503</v>
      </c>
      <c r="I14" s="110">
        <f t="shared" si="1"/>
        <v>0.31255100541235503</v>
      </c>
      <c r="J14" s="85">
        <f>分析係数表!G17</f>
        <v>0.21229407998137262</v>
      </c>
      <c r="K14" s="111">
        <f t="shared" si="2"/>
        <v>6.6352728141268927E-2</v>
      </c>
      <c r="L14" s="79"/>
      <c r="M14" s="80"/>
      <c r="N14" s="81">
        <f>分析係数表!H17</f>
        <v>3.0554709730257561E-3</v>
      </c>
      <c r="O14" s="82">
        <f t="shared" si="3"/>
        <v>6.7898419541523383E-2</v>
      </c>
      <c r="P14" s="76">
        <f>分析係数表!C17</f>
        <v>0.16391620825693176</v>
      </c>
      <c r="Q14" s="82">
        <f t="shared" si="4"/>
        <v>1.1129651477884871E-2</v>
      </c>
      <c r="R14" s="83">
        <v>2.261020131270574E-2</v>
      </c>
      <c r="S14" s="84">
        <f t="shared" si="5"/>
        <v>0.33516120672506078</v>
      </c>
      <c r="T14" s="85">
        <f>分析係数表!F17</f>
        <v>0.32277781011700329</v>
      </c>
      <c r="U14" s="86">
        <f t="shared" si="6"/>
        <v>0.10818260034288736</v>
      </c>
      <c r="V14" s="87">
        <f>分析係数表!D17</f>
        <v>5.5300075673787766E-2</v>
      </c>
      <c r="W14" s="167">
        <f t="shared" si="7"/>
        <v>0</v>
      </c>
      <c r="X14" s="76">
        <f>分析係数表!E17</f>
        <v>5.4426916584201644E-2</v>
      </c>
      <c r="Y14" s="166">
        <f t="shared" si="8"/>
        <v>0</v>
      </c>
    </row>
    <row r="15" spans="1:25" x14ac:dyDescent="0.2">
      <c r="A15" s="6" t="s">
        <v>3</v>
      </c>
      <c r="B15" s="5" t="s">
        <v>31</v>
      </c>
      <c r="C15" s="90"/>
      <c r="D15" s="107">
        <f>投入係数表!AL15</f>
        <v>1.2897174346347756E-3</v>
      </c>
      <c r="E15" s="110">
        <f t="shared" si="9"/>
        <v>0.12897174346347756</v>
      </c>
      <c r="F15" s="85">
        <f>分析係数表!C18</f>
        <v>9.9153926079857513E-2</v>
      </c>
      <c r="G15" s="110">
        <f t="shared" si="0"/>
        <v>1.2788054717768001E-2</v>
      </c>
      <c r="H15" s="110">
        <v>1.6896561821732704E-2</v>
      </c>
      <c r="I15" s="110">
        <f t="shared" si="1"/>
        <v>1.6896561821732704E-2</v>
      </c>
      <c r="J15" s="85">
        <f>分析係数表!G18</f>
        <v>0.21554507077228707</v>
      </c>
      <c r="K15" s="111">
        <f t="shared" si="2"/>
        <v>3.6419706136736995E-3</v>
      </c>
      <c r="L15" s="79"/>
      <c r="M15" s="80"/>
      <c r="N15" s="81">
        <f>分析係数表!H18</f>
        <v>4.4309579058998937E-4</v>
      </c>
      <c r="O15" s="82">
        <f t="shared" si="3"/>
        <v>9.8464374730319135E-3</v>
      </c>
      <c r="P15" s="76">
        <f>分析係数表!C18</f>
        <v>9.9153926079857513E-2</v>
      </c>
      <c r="Q15" s="82">
        <f t="shared" si="4"/>
        <v>9.7631293335094537E-4</v>
      </c>
      <c r="R15" s="83">
        <v>2.3723490980342718E-3</v>
      </c>
      <c r="S15" s="84">
        <f t="shared" si="5"/>
        <v>1.9268910919766975E-2</v>
      </c>
      <c r="T15" s="85">
        <f>分析係数表!F18</f>
        <v>0.45865408492674448</v>
      </c>
      <c r="U15" s="86">
        <f t="shared" si="6"/>
        <v>8.837764705440676E-3</v>
      </c>
      <c r="V15" s="87">
        <f>分析係数表!D18</f>
        <v>4.8671467593742239E-2</v>
      </c>
      <c r="W15" s="167">
        <f t="shared" si="7"/>
        <v>0</v>
      </c>
      <c r="X15" s="76">
        <f>分析係数表!E18</f>
        <v>4.544325800844301E-2</v>
      </c>
      <c r="Y15" s="166">
        <f t="shared" si="8"/>
        <v>0</v>
      </c>
    </row>
    <row r="16" spans="1:25" x14ac:dyDescent="0.2">
      <c r="A16" s="6" t="s">
        <v>4</v>
      </c>
      <c r="B16" s="5" t="s">
        <v>32</v>
      </c>
      <c r="C16" s="90"/>
      <c r="D16" s="107">
        <f>投入係数表!AL16</f>
        <v>2.3449407902450463E-4</v>
      </c>
      <c r="E16" s="110">
        <f t="shared" si="9"/>
        <v>2.3449407902450464E-2</v>
      </c>
      <c r="F16" s="85">
        <f>分析係数表!C19</f>
        <v>0.34885493758536357</v>
      </c>
      <c r="G16" s="110">
        <f t="shared" si="0"/>
        <v>8.180441730223087E-3</v>
      </c>
      <c r="H16" s="110">
        <v>5.372740659586412E-2</v>
      </c>
      <c r="I16" s="110">
        <f t="shared" si="1"/>
        <v>5.372740659586412E-2</v>
      </c>
      <c r="J16" s="85">
        <f>分析係数表!G19</f>
        <v>5.7666214382632294E-2</v>
      </c>
      <c r="K16" s="111">
        <f t="shared" si="2"/>
        <v>3.0982561469799527E-3</v>
      </c>
      <c r="L16" s="79"/>
      <c r="M16" s="80"/>
      <c r="N16" s="81">
        <f>分析係数表!H19</f>
        <v>-1.1339892271023426E-4</v>
      </c>
      <c r="O16" s="82">
        <f t="shared" si="3"/>
        <v>-2.5199413438091157E-3</v>
      </c>
      <c r="P16" s="76">
        <f>分析係数表!C19</f>
        <v>0.34885493758536357</v>
      </c>
      <c r="Q16" s="82">
        <f t="shared" si="4"/>
        <v>-8.790939802133062E-4</v>
      </c>
      <c r="R16" s="83">
        <v>5.5372718170270049E-3</v>
      </c>
      <c r="S16" s="84">
        <f t="shared" si="5"/>
        <v>5.9264678412891125E-2</v>
      </c>
      <c r="T16" s="85">
        <f>分析係数表!F19</f>
        <v>0.24001206090758329</v>
      </c>
      <c r="U16" s="86">
        <f t="shared" si="6"/>
        <v>1.4224237604903161E-2</v>
      </c>
      <c r="V16" s="87">
        <f>分析係数表!D19</f>
        <v>8.5933966530981464E-3</v>
      </c>
      <c r="W16" s="167">
        <f t="shared" si="7"/>
        <v>0</v>
      </c>
      <c r="X16" s="76">
        <f>分析係数表!E19</f>
        <v>9.8817208722229068E-3</v>
      </c>
      <c r="Y16" s="166">
        <f t="shared" si="8"/>
        <v>0</v>
      </c>
    </row>
    <row r="17" spans="1:25" x14ac:dyDescent="0.2">
      <c r="A17" s="6" t="s">
        <v>5</v>
      </c>
      <c r="B17" s="5" t="s">
        <v>33</v>
      </c>
      <c r="C17" s="90"/>
      <c r="D17" s="107">
        <f>投入係数表!AL17</f>
        <v>7.0348223707351388E-4</v>
      </c>
      <c r="E17" s="110">
        <f t="shared" si="9"/>
        <v>7.0348223707351387E-2</v>
      </c>
      <c r="F17" s="85">
        <f>分析係数表!C20</f>
        <v>6.1611763739423342E-2</v>
      </c>
      <c r="G17" s="110">
        <f t="shared" si="0"/>
        <v>4.3342781385454334E-3</v>
      </c>
      <c r="H17" s="110">
        <v>9.7748001016124807E-3</v>
      </c>
      <c r="I17" s="110">
        <f t="shared" si="1"/>
        <v>9.7748001016124807E-3</v>
      </c>
      <c r="J17" s="85">
        <f>分析係数表!G20</f>
        <v>9.9807003032809483E-2</v>
      </c>
      <c r="K17" s="111">
        <f t="shared" si="2"/>
        <v>9.7559350338674328E-4</v>
      </c>
      <c r="L17" s="79"/>
      <c r="M17" s="80"/>
      <c r="N17" s="81">
        <f>分析係数表!H20</f>
        <v>5.5019477314965503E-4</v>
      </c>
      <c r="O17" s="82">
        <f t="shared" si="3"/>
        <v>1.2226382075518299E-2</v>
      </c>
      <c r="P17" s="76">
        <f>分析係数表!C20</f>
        <v>6.1611763739423342E-2</v>
      </c>
      <c r="Q17" s="82">
        <f t="shared" si="4"/>
        <v>7.532889638247538E-4</v>
      </c>
      <c r="R17" s="83">
        <v>2.0623639000784031E-3</v>
      </c>
      <c r="S17" s="84">
        <f t="shared" si="5"/>
        <v>1.1837164001690884E-2</v>
      </c>
      <c r="T17" s="85">
        <f>分析係数表!F20</f>
        <v>0.22277364212848083</v>
      </c>
      <c r="U17" s="86">
        <f t="shared" si="6"/>
        <v>2.637008137128821E-3</v>
      </c>
      <c r="V17" s="87">
        <f>分析係数表!D20</f>
        <v>3.1430934656741107E-2</v>
      </c>
      <c r="W17" s="167">
        <f t="shared" si="7"/>
        <v>0</v>
      </c>
      <c r="X17" s="76">
        <f>分析係数表!E20</f>
        <v>3.1982354562999728E-2</v>
      </c>
      <c r="Y17" s="166">
        <f t="shared" si="8"/>
        <v>0</v>
      </c>
    </row>
    <row r="18" spans="1:25" x14ac:dyDescent="0.2">
      <c r="A18" s="6" t="s">
        <v>6</v>
      </c>
      <c r="B18" s="5" t="s">
        <v>34</v>
      </c>
      <c r="C18" s="90"/>
      <c r="D18" s="107">
        <f>投入係数表!AL18</f>
        <v>1.7977879391878689E-3</v>
      </c>
      <c r="E18" s="110">
        <f t="shared" si="9"/>
        <v>0.1797787939187869</v>
      </c>
      <c r="F18" s="85">
        <f>分析係数表!C21</f>
        <v>0.26616480709772816</v>
      </c>
      <c r="G18" s="110">
        <f t="shared" si="0"/>
        <v>4.7850788003656143E-2</v>
      </c>
      <c r="H18" s="110">
        <v>6.8187638262023037E-2</v>
      </c>
      <c r="I18" s="110">
        <f t="shared" si="1"/>
        <v>6.8187638262023037E-2</v>
      </c>
      <c r="J18" s="85">
        <f>分析係数表!G21</f>
        <v>0.28515758528748203</v>
      </c>
      <c r="K18" s="111">
        <f t="shared" si="2"/>
        <v>1.9444222273254808E-2</v>
      </c>
      <c r="L18" s="79"/>
      <c r="M18" s="80"/>
      <c r="N18" s="81">
        <f>分析係数表!H21</f>
        <v>9.2609120213357971E-4</v>
      </c>
      <c r="O18" s="82">
        <f t="shared" si="3"/>
        <v>2.0579520974441108E-2</v>
      </c>
      <c r="P18" s="76">
        <f>分析係数表!C21</f>
        <v>0.26616480709772816</v>
      </c>
      <c r="Q18" s="82">
        <f t="shared" si="4"/>
        <v>5.477544230325768E-3</v>
      </c>
      <c r="R18" s="83">
        <v>1.4900015941201002E-2</v>
      </c>
      <c r="S18" s="84">
        <f t="shared" si="5"/>
        <v>8.3087654203224032E-2</v>
      </c>
      <c r="T18" s="85">
        <f>分析係数表!F21</f>
        <v>0.42568537635878856</v>
      </c>
      <c r="U18" s="86">
        <f t="shared" si="6"/>
        <v>3.5369199350268304E-2</v>
      </c>
      <c r="V18" s="87">
        <f>分析係数表!D21</f>
        <v>5.68469269159773E-2</v>
      </c>
      <c r="W18" s="167">
        <f t="shared" si="7"/>
        <v>0</v>
      </c>
      <c r="X18" s="76">
        <f>分析係数表!E21</f>
        <v>4.8540370547617423E-2</v>
      </c>
      <c r="Y18" s="166">
        <f t="shared" si="8"/>
        <v>0</v>
      </c>
    </row>
    <row r="19" spans="1:25" x14ac:dyDescent="0.2">
      <c r="A19" s="6" t="s">
        <v>7</v>
      </c>
      <c r="B19" s="5" t="s">
        <v>269</v>
      </c>
      <c r="C19" s="90"/>
      <c r="D19" s="107">
        <f>投入係数表!AL19</f>
        <v>1.3561574236917185E-2</v>
      </c>
      <c r="E19" s="110">
        <f t="shared" si="9"/>
        <v>1.3561574236917184</v>
      </c>
      <c r="F19" s="85">
        <f>分析係数表!C22</f>
        <v>6.8073136427566849E-2</v>
      </c>
      <c r="G19" s="110">
        <f t="shared" si="0"/>
        <v>9.2317889320223931E-2</v>
      </c>
      <c r="H19" s="110">
        <v>9.8610305585643473E-2</v>
      </c>
      <c r="I19" s="110">
        <f t="shared" si="1"/>
        <v>9.8610305585643473E-2</v>
      </c>
      <c r="J19" s="85">
        <f>分析係数表!G22</f>
        <v>0.19468102201510526</v>
      </c>
      <c r="K19" s="111">
        <f t="shared" si="2"/>
        <v>1.9197555072634914E-2</v>
      </c>
      <c r="L19" s="79"/>
      <c r="M19" s="80"/>
      <c r="N19" s="81">
        <f>分析係数表!H22</f>
        <v>4.4099581053979989E-5</v>
      </c>
      <c r="O19" s="82">
        <f t="shared" si="3"/>
        <v>9.7997718925910051E-4</v>
      </c>
      <c r="P19" s="76">
        <f>分析係数表!C22</f>
        <v>6.8073136427566849E-2</v>
      </c>
      <c r="Q19" s="82">
        <f t="shared" si="4"/>
        <v>6.6710120900338247E-5</v>
      </c>
      <c r="R19" s="83">
        <v>7.1487773981218519E-4</v>
      </c>
      <c r="S19" s="84">
        <f t="shared" si="5"/>
        <v>9.932518332545566E-2</v>
      </c>
      <c r="T19" s="85">
        <f>分析係数表!F22</f>
        <v>0.41266270287642615</v>
      </c>
      <c r="U19" s="86">
        <f t="shared" si="6"/>
        <v>4.0987798614779067E-2</v>
      </c>
      <c r="V19" s="87">
        <f>分析係数表!D22</f>
        <v>5.3832556644705126E-2</v>
      </c>
      <c r="W19" s="167">
        <f t="shared" si="7"/>
        <v>0</v>
      </c>
      <c r="X19" s="76">
        <f>分析係数表!E22</f>
        <v>5.1020408163265307E-2</v>
      </c>
      <c r="Y19" s="166">
        <f t="shared" si="8"/>
        <v>0</v>
      </c>
    </row>
    <row r="20" spans="1:25" x14ac:dyDescent="0.2">
      <c r="A20" s="6" t="s">
        <v>8</v>
      </c>
      <c r="B20" s="5" t="s">
        <v>270</v>
      </c>
      <c r="C20" s="90"/>
      <c r="D20" s="107">
        <f>投入係数表!AL20</f>
        <v>2.0049243756595145E-2</v>
      </c>
      <c r="E20" s="110">
        <f t="shared" si="9"/>
        <v>2.0049243756595145</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5.5998696529091453E-4</v>
      </c>
      <c r="P20" s="76">
        <f>分析係数表!C23</f>
        <v>0</v>
      </c>
      <c r="Q20" s="82">
        <f t="shared" si="4"/>
        <v>0</v>
      </c>
      <c r="R20" s="83">
        <v>0</v>
      </c>
      <c r="S20" s="84">
        <f t="shared" si="5"/>
        <v>0</v>
      </c>
      <c r="T20" s="85">
        <f>分析係数表!F23</f>
        <v>0.44065975142510044</v>
      </c>
      <c r="U20" s="86">
        <f t="shared" si="6"/>
        <v>0</v>
      </c>
      <c r="V20" s="87">
        <f>分析係数表!D23</f>
        <v>3.2123166059246797E-2</v>
      </c>
      <c r="W20" s="167">
        <f t="shared" si="7"/>
        <v>0</v>
      </c>
      <c r="X20" s="76">
        <f>分析係数表!E23</f>
        <v>3.0698065601345668E-2</v>
      </c>
      <c r="Y20" s="166">
        <f t="shared" si="8"/>
        <v>0</v>
      </c>
    </row>
    <row r="21" spans="1:25" x14ac:dyDescent="0.2">
      <c r="A21" s="6" t="s">
        <v>9</v>
      </c>
      <c r="B21" s="5" t="s">
        <v>271</v>
      </c>
      <c r="C21" s="90"/>
      <c r="D21" s="107">
        <f>投入係数表!AL21</f>
        <v>7.0348223707351392E-3</v>
      </c>
      <c r="E21" s="110">
        <f t="shared" si="9"/>
        <v>0.70348223707351387</v>
      </c>
      <c r="F21" s="85">
        <f>分析係数表!C24</f>
        <v>0.19862660944206012</v>
      </c>
      <c r="G21" s="110">
        <f t="shared" si="0"/>
        <v>0.13973029155262759</v>
      </c>
      <c r="H21" s="110">
        <v>0.1494893008936784</v>
      </c>
      <c r="I21" s="110">
        <f t="shared" si="1"/>
        <v>0.1494893008936784</v>
      </c>
      <c r="J21" s="85">
        <f>分析係数表!G24</f>
        <v>0.20794148380355276</v>
      </c>
      <c r="K21" s="111">
        <f t="shared" si="2"/>
        <v>3.1085027040587253E-2</v>
      </c>
      <c r="L21" s="79"/>
      <c r="M21" s="80"/>
      <c r="N21" s="81">
        <f>分析係数表!H24</f>
        <v>3.2549690777937607E-4</v>
      </c>
      <c r="O21" s="82">
        <f t="shared" si="3"/>
        <v>7.2331649683409788E-3</v>
      </c>
      <c r="P21" s="76">
        <f>分析係数表!C24</f>
        <v>0.19862660944206012</v>
      </c>
      <c r="Q21" s="82">
        <f t="shared" si="4"/>
        <v>1.4366990331966547E-3</v>
      </c>
      <c r="R21" s="83">
        <v>5.6020265970180829E-3</v>
      </c>
      <c r="S21" s="84">
        <f t="shared" si="5"/>
        <v>0.15509132749069648</v>
      </c>
      <c r="T21" s="85">
        <f>分析係数表!F24</f>
        <v>0.39132706374085685</v>
      </c>
      <c r="U21" s="86">
        <f t="shared" si="6"/>
        <v>6.0691433798605886E-2</v>
      </c>
      <c r="V21" s="87">
        <f>分析係数表!D24</f>
        <v>0.12121212121212122</v>
      </c>
      <c r="W21" s="167">
        <f t="shared" si="7"/>
        <v>0</v>
      </c>
      <c r="X21" s="76">
        <f>分析係数表!E24</f>
        <v>0.11285266457680251</v>
      </c>
      <c r="Y21" s="166">
        <f t="shared" si="8"/>
        <v>0</v>
      </c>
    </row>
    <row r="22" spans="1:25" x14ac:dyDescent="0.2">
      <c r="A22" s="6" t="s">
        <v>10</v>
      </c>
      <c r="B22" s="5" t="s">
        <v>272</v>
      </c>
      <c r="C22" s="90"/>
      <c r="D22" s="107">
        <f>投入係数表!AL22</f>
        <v>2.0322820182123735E-2</v>
      </c>
      <c r="E22" s="110">
        <f t="shared" si="9"/>
        <v>2.0322820182123733</v>
      </c>
      <c r="F22" s="85">
        <f>分析係数表!C25</f>
        <v>0.10815402038505095</v>
      </c>
      <c r="G22" s="110">
        <f t="shared" si="0"/>
        <v>0.2197994708259135</v>
      </c>
      <c r="H22" s="110">
        <v>0.25394710337694931</v>
      </c>
      <c r="I22" s="110">
        <f t="shared" si="1"/>
        <v>0.25394710337694931</v>
      </c>
      <c r="J22" s="85">
        <f>分析係数表!G25</f>
        <v>0.19693726937269374</v>
      </c>
      <c r="K22" s="111">
        <f t="shared" si="2"/>
        <v>5.0011649104161567E-2</v>
      </c>
      <c r="L22" s="79"/>
      <c r="M22" s="80"/>
      <c r="N22" s="81">
        <f>分析係数表!H25</f>
        <v>5.1029515219605417E-4</v>
      </c>
      <c r="O22" s="82">
        <f t="shared" si="3"/>
        <v>1.133973604714102E-2</v>
      </c>
      <c r="P22" s="76">
        <f>分析係数表!C25</f>
        <v>0.10815402038505095</v>
      </c>
      <c r="Q22" s="82">
        <f t="shared" si="4"/>
        <v>1.2264380436035869E-3</v>
      </c>
      <c r="R22" s="83">
        <v>1.0373595583184595E-2</v>
      </c>
      <c r="S22" s="84">
        <f t="shared" si="5"/>
        <v>0.26432069896013388</v>
      </c>
      <c r="T22" s="85">
        <f>分析係数表!F25</f>
        <v>0.3500369003690037</v>
      </c>
      <c r="U22" s="86">
        <f t="shared" si="6"/>
        <v>9.2521998167373803E-2</v>
      </c>
      <c r="V22" s="87">
        <f>分析係数表!D25</f>
        <v>4.6273062730627305E-2</v>
      </c>
      <c r="W22" s="167">
        <f t="shared" si="7"/>
        <v>0</v>
      </c>
      <c r="X22" s="76">
        <f>分析係数表!E25</f>
        <v>4.5018450184501846E-2</v>
      </c>
      <c r="Y22" s="166">
        <f t="shared" si="8"/>
        <v>0</v>
      </c>
    </row>
    <row r="23" spans="1:25" x14ac:dyDescent="0.2">
      <c r="A23" s="6" t="s">
        <v>11</v>
      </c>
      <c r="B23" s="5" t="s">
        <v>35</v>
      </c>
      <c r="C23" s="90"/>
      <c r="D23" s="107">
        <f>投入係数表!AL23</f>
        <v>1.1529292218704811E-2</v>
      </c>
      <c r="E23" s="110">
        <f t="shared" si="9"/>
        <v>1.1529292218704812</v>
      </c>
      <c r="F23" s="85">
        <f>分析係数表!C26</f>
        <v>0.27743634767339775</v>
      </c>
      <c r="G23" s="110">
        <f t="shared" si="0"/>
        <v>0.31986447244167876</v>
      </c>
      <c r="H23" s="110">
        <v>0.35722800701034702</v>
      </c>
      <c r="I23" s="110">
        <f t="shared" si="1"/>
        <v>0.35722800701034702</v>
      </c>
      <c r="J23" s="85">
        <f>分析係数表!G26</f>
        <v>0.19644944793245292</v>
      </c>
      <c r="K23" s="111">
        <f t="shared" si="2"/>
        <v>7.0177244763193092E-2</v>
      </c>
      <c r="L23" s="79"/>
      <c r="M23" s="80"/>
      <c r="N23" s="81">
        <f>分析係数表!H26</f>
        <v>1.0285702285828285E-2</v>
      </c>
      <c r="O23" s="82">
        <f t="shared" si="3"/>
        <v>0.22856801299957497</v>
      </c>
      <c r="P23" s="76">
        <f>分析係数表!C26</f>
        <v>0.27743634767339775</v>
      </c>
      <c r="Q23" s="82">
        <f t="shared" si="4"/>
        <v>6.3413074721567778E-2</v>
      </c>
      <c r="R23" s="83">
        <v>6.9346156471484871E-2</v>
      </c>
      <c r="S23" s="84">
        <f t="shared" si="5"/>
        <v>0.42657416348183186</v>
      </c>
      <c r="T23" s="85">
        <f>分析係数表!F26</f>
        <v>0.33444468499675256</v>
      </c>
      <c r="U23" s="86">
        <f t="shared" si="6"/>
        <v>0.14266546173343447</v>
      </c>
      <c r="V23" s="87">
        <f>分析係数表!D26</f>
        <v>4.3992206105217577E-2</v>
      </c>
      <c r="W23" s="167">
        <f t="shared" si="7"/>
        <v>0</v>
      </c>
      <c r="X23" s="76">
        <f>分析係数表!E26</f>
        <v>4.5940679800822691E-2</v>
      </c>
      <c r="Y23" s="166">
        <f t="shared" si="8"/>
        <v>0</v>
      </c>
    </row>
    <row r="24" spans="1:25" x14ac:dyDescent="0.2">
      <c r="A24" s="6" t="s">
        <v>12</v>
      </c>
      <c r="B24" s="5" t="s">
        <v>366</v>
      </c>
      <c r="C24" s="90"/>
      <c r="D24" s="107">
        <f>投入係数表!AL24</f>
        <v>1.9150349787001211E-3</v>
      </c>
      <c r="E24" s="110">
        <f t="shared" si="9"/>
        <v>0.19150349787001211</v>
      </c>
      <c r="F24" s="85">
        <f>分析係数表!C27</f>
        <v>0.68206432556613061</v>
      </c>
      <c r="G24" s="110">
        <f t="shared" si="0"/>
        <v>0.13061770411826473</v>
      </c>
      <c r="H24" s="110">
        <v>0.14314747395918898</v>
      </c>
      <c r="I24" s="110">
        <f t="shared" si="1"/>
        <v>0.14314747395918898</v>
      </c>
      <c r="J24" s="85">
        <f>分析係数表!G27</f>
        <v>0.17097786061735692</v>
      </c>
      <c r="K24" s="111">
        <f t="shared" si="2"/>
        <v>2.4475048850320941E-2</v>
      </c>
      <c r="L24" s="79"/>
      <c r="M24" s="80"/>
      <c r="N24" s="81">
        <f>分析係数表!H27</f>
        <v>1.1068994844548976E-2</v>
      </c>
      <c r="O24" s="82">
        <f t="shared" si="3"/>
        <v>0.2459742745040342</v>
      </c>
      <c r="P24" s="76">
        <f>分析係数表!C27</f>
        <v>0.68206432556613061</v>
      </c>
      <c r="Q24" s="82">
        <f t="shared" si="4"/>
        <v>0.16777027764621236</v>
      </c>
      <c r="R24" s="83">
        <v>0.17283868780014464</v>
      </c>
      <c r="S24" s="84">
        <f t="shared" si="5"/>
        <v>0.31598616175933358</v>
      </c>
      <c r="T24" s="85">
        <f>分析係数表!F27</f>
        <v>0.32177115061144701</v>
      </c>
      <c r="U24" s="86">
        <f t="shared" si="6"/>
        <v>0.10167523084659559</v>
      </c>
      <c r="V24" s="87">
        <f>分析係数表!D27</f>
        <v>3.3231804336955037E-2</v>
      </c>
      <c r="W24" s="167">
        <f t="shared" si="7"/>
        <v>0</v>
      </c>
      <c r="X24" s="76">
        <f>分析係数表!E27</f>
        <v>3.918716188571169E-2</v>
      </c>
      <c r="Y24" s="166">
        <f t="shared" si="8"/>
        <v>0</v>
      </c>
    </row>
    <row r="25" spans="1:25" x14ac:dyDescent="0.2">
      <c r="A25" s="6" t="s">
        <v>13</v>
      </c>
      <c r="B25" s="5" t="s">
        <v>192</v>
      </c>
      <c r="C25" s="90"/>
      <c r="D25" s="107">
        <f>投入係数表!AL25</f>
        <v>4.9400085981162307E-2</v>
      </c>
      <c r="E25" s="110">
        <f t="shared" si="9"/>
        <v>4.9400085981162309</v>
      </c>
      <c r="F25" s="85">
        <f>分析係数表!C28</f>
        <v>0.14118101348541556</v>
      </c>
      <c r="G25" s="110">
        <f t="shared" si="0"/>
        <v>0.69743542050871643</v>
      </c>
      <c r="H25" s="110">
        <v>0.78115244291237951</v>
      </c>
      <c r="I25" s="110">
        <f t="shared" si="1"/>
        <v>0.78115244291237951</v>
      </c>
      <c r="J25" s="85">
        <f>分析係数表!G28</f>
        <v>0.12484707609493516</v>
      </c>
      <c r="K25" s="111">
        <f t="shared" si="2"/>
        <v>9.752459848202634E-2</v>
      </c>
      <c r="L25" s="79"/>
      <c r="M25" s="80"/>
      <c r="N25" s="81">
        <f>分析係数表!H28</f>
        <v>2.043280588834406E-2</v>
      </c>
      <c r="O25" s="82">
        <f t="shared" si="3"/>
        <v>0.45405609769004984</v>
      </c>
      <c r="P25" s="76">
        <f>分析係数表!C28</f>
        <v>0.14118101348541556</v>
      </c>
      <c r="Q25" s="82">
        <f t="shared" si="4"/>
        <v>6.4104100051114096E-2</v>
      </c>
      <c r="R25" s="83">
        <v>7.3640575762794577E-2</v>
      </c>
      <c r="S25" s="84">
        <f t="shared" si="5"/>
        <v>0.8547930186751741</v>
      </c>
      <c r="T25" s="85">
        <f>分析係数表!F28</f>
        <v>0.21311475409836064</v>
      </c>
      <c r="U25" s="86">
        <f t="shared" si="6"/>
        <v>0.18216900397995511</v>
      </c>
      <c r="V25" s="87">
        <f>分析係数表!D28</f>
        <v>1.6974553462197211E-2</v>
      </c>
      <c r="W25" s="167">
        <f t="shared" si="7"/>
        <v>0</v>
      </c>
      <c r="X25" s="76">
        <f>分析係数表!E28</f>
        <v>1.0337655982383166E-2</v>
      </c>
      <c r="Y25" s="166">
        <f t="shared" si="8"/>
        <v>0</v>
      </c>
    </row>
    <row r="26" spans="1:25" x14ac:dyDescent="0.2">
      <c r="A26" s="6" t="s">
        <v>14</v>
      </c>
      <c r="B26" s="5" t="s">
        <v>50</v>
      </c>
      <c r="C26" s="90"/>
      <c r="D26" s="107">
        <f>投入係数表!AL26</f>
        <v>6.2140930941493727E-3</v>
      </c>
      <c r="E26" s="110">
        <f t="shared" si="9"/>
        <v>0.62140930941493733</v>
      </c>
      <c r="F26" s="85">
        <f>分析係数表!C29</f>
        <v>0.16227976317854342</v>
      </c>
      <c r="G26" s="110">
        <f t="shared" si="0"/>
        <v>0.10084215556879825</v>
      </c>
      <c r="H26" s="110">
        <v>0.11375967080367738</v>
      </c>
      <c r="I26" s="110">
        <f t="shared" si="1"/>
        <v>0.11375967080367738</v>
      </c>
      <c r="J26" s="85">
        <f>分析係数表!G29</f>
        <v>0.26081698468153725</v>
      </c>
      <c r="K26" s="111">
        <f t="shared" si="2"/>
        <v>2.9670454317379445E-2</v>
      </c>
      <c r="L26" s="79"/>
      <c r="M26" s="80"/>
      <c r="N26" s="81">
        <f>分析係数表!H29</f>
        <v>1.0220602904272409E-2</v>
      </c>
      <c r="O26" s="82">
        <f t="shared" si="3"/>
        <v>0.22712138000590676</v>
      </c>
      <c r="P26" s="76">
        <f>分析係数表!C29</f>
        <v>0.16227976317854342</v>
      </c>
      <c r="Q26" s="82">
        <f t="shared" si="4"/>
        <v>3.6857203760142516E-2</v>
      </c>
      <c r="R26" s="83">
        <v>4.8629543913643908E-2</v>
      </c>
      <c r="S26" s="84">
        <f t="shared" si="5"/>
        <v>0.16238921471732129</v>
      </c>
      <c r="T26" s="85">
        <f>分析係数表!F29</f>
        <v>0.4334856221445848</v>
      </c>
      <c r="U26" s="86">
        <f t="shared" si="6"/>
        <v>7.0393389771308587E-2</v>
      </c>
      <c r="V26" s="87">
        <f>分析係数表!D29</f>
        <v>8.0085998387530236E-2</v>
      </c>
      <c r="W26" s="167">
        <f t="shared" si="7"/>
        <v>0</v>
      </c>
      <c r="X26" s="76">
        <f>分析係数表!E29</f>
        <v>5.9123891427035745E-2</v>
      </c>
      <c r="Y26" s="166">
        <f t="shared" si="8"/>
        <v>0</v>
      </c>
    </row>
    <row r="27" spans="1:25" x14ac:dyDescent="0.2">
      <c r="A27" s="6" t="s">
        <v>15</v>
      </c>
      <c r="B27" s="5" t="s">
        <v>36</v>
      </c>
      <c r="C27" s="90"/>
      <c r="D27" s="107">
        <f>投入係数表!AL27</f>
        <v>1.2506350881306913E-3</v>
      </c>
      <c r="E27" s="110">
        <f t="shared" si="9"/>
        <v>0.12506350881306913</v>
      </c>
      <c r="F27" s="85">
        <f>分析係数表!C30</f>
        <v>1</v>
      </c>
      <c r="G27" s="110">
        <f t="shared" si="0"/>
        <v>0.12506350881306913</v>
      </c>
      <c r="H27" s="110">
        <v>0.1514475549980393</v>
      </c>
      <c r="I27" s="110">
        <f t="shared" si="1"/>
        <v>0.1514475549980393</v>
      </c>
      <c r="J27" s="85">
        <f>分析係数表!G30</f>
        <v>0.34448439248553536</v>
      </c>
      <c r="K27" s="111">
        <f t="shared" si="2"/>
        <v>5.2171318976919276E-2</v>
      </c>
      <c r="L27" s="79"/>
      <c r="M27" s="80"/>
      <c r="N27" s="81">
        <f>分析係数表!H30</f>
        <v>0</v>
      </c>
      <c r="O27" s="82">
        <f t="shared" si="3"/>
        <v>0</v>
      </c>
      <c r="P27" s="76">
        <f>分析係数表!C30</f>
        <v>1</v>
      </c>
      <c r="Q27" s="82">
        <f t="shared" si="4"/>
        <v>0</v>
      </c>
      <c r="R27" s="83">
        <v>5.9625066755060435E-2</v>
      </c>
      <c r="S27" s="84">
        <f t="shared" si="5"/>
        <v>0.21107262175309974</v>
      </c>
      <c r="T27" s="85">
        <f>分析係数表!F30</f>
        <v>0.44001047643991525</v>
      </c>
      <c r="U27" s="86">
        <f t="shared" si="6"/>
        <v>9.287416486100343E-2</v>
      </c>
      <c r="V27" s="87">
        <f>分析係数表!D30</f>
        <v>0.12314578918545679</v>
      </c>
      <c r="W27" s="167">
        <f t="shared" si="7"/>
        <v>0</v>
      </c>
      <c r="X27" s="76">
        <f>分析係数表!E30</f>
        <v>8.4787733041262886E-2</v>
      </c>
      <c r="Y27" s="166">
        <f t="shared" si="8"/>
        <v>0</v>
      </c>
    </row>
    <row r="28" spans="1:25" x14ac:dyDescent="0.2">
      <c r="A28" s="6" t="s">
        <v>16</v>
      </c>
      <c r="B28" s="5" t="s">
        <v>193</v>
      </c>
      <c r="C28" s="90"/>
      <c r="D28" s="107">
        <f>投入係数表!AL28</f>
        <v>5.1979520850431856E-3</v>
      </c>
      <c r="E28" s="110">
        <f t="shared" si="9"/>
        <v>0.5197952085043186</v>
      </c>
      <c r="F28" s="85">
        <f>分析係数表!C31</f>
        <v>6.2020555045463999E-2</v>
      </c>
      <c r="G28" s="110">
        <f t="shared" si="0"/>
        <v>3.2237987341410528E-2</v>
      </c>
      <c r="H28" s="110">
        <v>4.0100354935615007E-2</v>
      </c>
      <c r="I28" s="110">
        <f t="shared" si="1"/>
        <v>4.0100354935615007E-2</v>
      </c>
      <c r="J28" s="85">
        <f>分析係数表!G31</f>
        <v>7.0817490494296573E-2</v>
      </c>
      <c r="K28" s="111">
        <f t="shared" si="2"/>
        <v>2.8398065044708343E-3</v>
      </c>
      <c r="L28" s="79"/>
      <c r="M28" s="80"/>
      <c r="N28" s="81">
        <f>分析係数表!H31</f>
        <v>2.2278688352460652E-2</v>
      </c>
      <c r="O28" s="82">
        <f t="shared" si="3"/>
        <v>0.4950751428976094</v>
      </c>
      <c r="P28" s="76">
        <f>分析係数表!C31</f>
        <v>6.2020555045463999E-2</v>
      </c>
      <c r="Q28" s="82">
        <f t="shared" si="4"/>
        <v>3.0704835151722138E-2</v>
      </c>
      <c r="R28" s="83">
        <v>4.1287834882461676E-2</v>
      </c>
      <c r="S28" s="84">
        <f t="shared" si="5"/>
        <v>8.1388189818076689E-2</v>
      </c>
      <c r="T28" s="85">
        <f>分析係数表!F31</f>
        <v>0.3450570342205323</v>
      </c>
      <c r="U28" s="86">
        <f t="shared" si="6"/>
        <v>2.8083567399203268E-2</v>
      </c>
      <c r="V28" s="87">
        <f>分析係数表!D31</f>
        <v>0</v>
      </c>
      <c r="W28" s="167">
        <f t="shared" si="7"/>
        <v>0</v>
      </c>
      <c r="X28" s="76">
        <f>分析係数表!E31</f>
        <v>0</v>
      </c>
      <c r="Y28" s="166">
        <f t="shared" si="8"/>
        <v>0</v>
      </c>
    </row>
    <row r="29" spans="1:25" x14ac:dyDescent="0.2">
      <c r="A29" s="6" t="s">
        <v>17</v>
      </c>
      <c r="B29" s="5" t="s">
        <v>273</v>
      </c>
      <c r="C29" s="90"/>
      <c r="D29" s="107">
        <f>投入係数表!AL29</f>
        <v>7.4256458357759795E-4</v>
      </c>
      <c r="E29" s="110">
        <f t="shared" si="9"/>
        <v>7.4256458357759791E-2</v>
      </c>
      <c r="F29" s="85">
        <f>分析係数表!C32</f>
        <v>0.51031613976705492</v>
      </c>
      <c r="G29" s="110">
        <f t="shared" si="0"/>
        <v>3.7894269181905041E-2</v>
      </c>
      <c r="H29" s="110">
        <v>4.5991311483849981E-2</v>
      </c>
      <c r="I29" s="110">
        <f t="shared" si="1"/>
        <v>4.5991311483849981E-2</v>
      </c>
      <c r="J29" s="85">
        <f>分析係数表!G32</f>
        <v>0.13989637305699482</v>
      </c>
      <c r="K29" s="111">
        <f t="shared" si="2"/>
        <v>6.4340176687251267E-3</v>
      </c>
      <c r="L29" s="79"/>
      <c r="M29" s="80"/>
      <c r="N29" s="81">
        <f>分析係数表!H32</f>
        <v>6.3083400707693279E-3</v>
      </c>
      <c r="O29" s="82">
        <f t="shared" si="3"/>
        <v>0.14018340364449228</v>
      </c>
      <c r="P29" s="76">
        <f>分析係数表!C32</f>
        <v>0.51031613976705492</v>
      </c>
      <c r="Q29" s="82">
        <f t="shared" si="4"/>
        <v>7.1537853407264193E-2</v>
      </c>
      <c r="R29" s="83">
        <v>9.3139510866605602E-2</v>
      </c>
      <c r="S29" s="84">
        <f t="shared" si="5"/>
        <v>0.1391308223504556</v>
      </c>
      <c r="T29" s="85">
        <f>分析係数表!F32</f>
        <v>0.48186528497409326</v>
      </c>
      <c r="U29" s="86">
        <f t="shared" si="6"/>
        <v>6.7042313360582223E-2</v>
      </c>
      <c r="V29" s="87">
        <f>分析係数表!D32</f>
        <v>1.4248704663212436E-2</v>
      </c>
      <c r="W29" s="167">
        <f t="shared" si="7"/>
        <v>0</v>
      </c>
      <c r="X29" s="76">
        <f>分析係数表!E32</f>
        <v>2.1373056994818652E-2</v>
      </c>
      <c r="Y29" s="166">
        <f t="shared" si="8"/>
        <v>0</v>
      </c>
    </row>
    <row r="30" spans="1:25" x14ac:dyDescent="0.2">
      <c r="A30" s="6" t="s">
        <v>18</v>
      </c>
      <c r="B30" s="5" t="s">
        <v>274</v>
      </c>
      <c r="C30" s="90"/>
      <c r="D30" s="107">
        <f>投入係数表!AL30</f>
        <v>3.9082346504084106E-4</v>
      </c>
      <c r="E30" s="110">
        <f t="shared" si="9"/>
        <v>3.9082346504084105E-2</v>
      </c>
      <c r="F30" s="85">
        <f>分析係数表!C33</f>
        <v>0.64380825565912114</v>
      </c>
      <c r="G30" s="110">
        <f t="shared" si="0"/>
        <v>2.5161537329859738E-2</v>
      </c>
      <c r="H30" s="110">
        <v>3.3125028024468754E-2</v>
      </c>
      <c r="I30" s="110">
        <f t="shared" si="1"/>
        <v>3.3125028024468754E-2</v>
      </c>
      <c r="J30" s="85">
        <f>分析係数表!G33</f>
        <v>0.50735483870967746</v>
      </c>
      <c r="K30" s="111">
        <f t="shared" si="2"/>
        <v>1.6806143250607891E-2</v>
      </c>
      <c r="L30" s="79"/>
      <c r="M30" s="80"/>
      <c r="N30" s="81">
        <f>分析係数表!H33</f>
        <v>9.5549092283623302E-4</v>
      </c>
      <c r="O30" s="82">
        <f t="shared" si="3"/>
        <v>2.1232839100613844E-2</v>
      </c>
      <c r="P30" s="76">
        <f>分析係数表!C33</f>
        <v>0.64380825565912114</v>
      </c>
      <c r="Q30" s="82">
        <f t="shared" si="4"/>
        <v>1.366987710405698E-2</v>
      </c>
      <c r="R30" s="83">
        <v>4.1827868899134583E-2</v>
      </c>
      <c r="S30" s="84">
        <f t="shared" si="5"/>
        <v>7.4952896923603338E-2</v>
      </c>
      <c r="T30" s="85">
        <f>分析係数表!F33</f>
        <v>0.64387096774193553</v>
      </c>
      <c r="U30" s="86">
        <f t="shared" si="6"/>
        <v>4.8259994277262026E-2</v>
      </c>
      <c r="V30" s="87">
        <f>分析係数表!D33</f>
        <v>5.1354838709677421E-2</v>
      </c>
      <c r="W30" s="167">
        <f t="shared" si="7"/>
        <v>0</v>
      </c>
      <c r="X30" s="76">
        <f>分析係数表!E33</f>
        <v>4.9548387096774192E-2</v>
      </c>
      <c r="Y30" s="166">
        <f t="shared" si="8"/>
        <v>0</v>
      </c>
    </row>
    <row r="31" spans="1:25" x14ac:dyDescent="0.2">
      <c r="A31" s="6" t="s">
        <v>19</v>
      </c>
      <c r="B31" s="5" t="s">
        <v>275</v>
      </c>
      <c r="C31" s="90"/>
      <c r="D31" s="107">
        <f>投入係数表!AL31</f>
        <v>2.8217454175948724E-2</v>
      </c>
      <c r="E31" s="110">
        <f t="shared" si="9"/>
        <v>2.8217454175948724</v>
      </c>
      <c r="F31" s="85">
        <f>分析係数表!C34</f>
        <v>0.4497281074016104</v>
      </c>
      <c r="G31" s="110">
        <f t="shared" si="0"/>
        <v>1.2690182262241088</v>
      </c>
      <c r="H31" s="110">
        <v>1.4206847736482886</v>
      </c>
      <c r="I31" s="110">
        <f t="shared" si="1"/>
        <v>1.4206847736482886</v>
      </c>
      <c r="J31" s="85">
        <f>分析係数表!G34</f>
        <v>0.42484737951445389</v>
      </c>
      <c r="K31" s="111">
        <f t="shared" si="2"/>
        <v>0.60357420320056054</v>
      </c>
      <c r="L31" s="79"/>
      <c r="M31" s="80"/>
      <c r="N31" s="81">
        <f>分析係数表!H34</f>
        <v>0.15783450057224457</v>
      </c>
      <c r="O31" s="82">
        <f t="shared" si="3"/>
        <v>3.5073850259387616</v>
      </c>
      <c r="P31" s="76">
        <f>分析係数表!C34</f>
        <v>0.4497281074016104</v>
      </c>
      <c r="Q31" s="82">
        <f t="shared" si="4"/>
        <v>1.5773696296441875</v>
      </c>
      <c r="R31" s="83">
        <v>1.7245682545892687</v>
      </c>
      <c r="S31" s="84">
        <f t="shared" si="5"/>
        <v>3.1452530282375575</v>
      </c>
      <c r="T31" s="85">
        <f>分析係数表!F34</f>
        <v>0.69859228761453362</v>
      </c>
      <c r="U31" s="86">
        <f t="shared" si="6"/>
        <v>2.1972495081230146</v>
      </c>
      <c r="V31" s="87">
        <f>分析係数表!D34</f>
        <v>0.16058186901394608</v>
      </c>
      <c r="W31" s="167">
        <f t="shared" si="7"/>
        <v>1</v>
      </c>
      <c r="X31" s="76">
        <f>分析係数表!E34</f>
        <v>0.11554380945100309</v>
      </c>
      <c r="Y31" s="166">
        <f t="shared" si="8"/>
        <v>0</v>
      </c>
    </row>
    <row r="32" spans="1:25" x14ac:dyDescent="0.2">
      <c r="A32" s="6" t="s">
        <v>20</v>
      </c>
      <c r="B32" s="5" t="s">
        <v>37</v>
      </c>
      <c r="C32" s="90"/>
      <c r="D32" s="107">
        <f>投入係数表!AL32</f>
        <v>1.094305702114355E-2</v>
      </c>
      <c r="E32" s="110">
        <f t="shared" si="9"/>
        <v>1.094305702114355</v>
      </c>
      <c r="F32" s="85">
        <f>分析係数表!C35</f>
        <v>0.49909685188370889</v>
      </c>
      <c r="G32" s="110">
        <f t="shared" si="0"/>
        <v>0.54616453092366624</v>
      </c>
      <c r="H32" s="110">
        <v>0.63493728058805265</v>
      </c>
      <c r="I32" s="110">
        <f t="shared" si="1"/>
        <v>0.63493728058805265</v>
      </c>
      <c r="J32" s="85">
        <f>分析係数表!G35</f>
        <v>0.31379756038452217</v>
      </c>
      <c r="K32" s="111">
        <f t="shared" si="2"/>
        <v>0.19924176964571375</v>
      </c>
      <c r="L32" s="79"/>
      <c r="M32" s="80"/>
      <c r="N32" s="81">
        <f>分析係数表!H35</f>
        <v>5.9221537395394742E-2</v>
      </c>
      <c r="O32" s="82">
        <f t="shared" si="3"/>
        <v>1.3160160340140901</v>
      </c>
      <c r="P32" s="76">
        <f>分析係数表!C35</f>
        <v>0.49909685188370889</v>
      </c>
      <c r="Q32" s="82">
        <f t="shared" si="4"/>
        <v>0.65681945960491628</v>
      </c>
      <c r="R32" s="83">
        <v>0.86558648700919838</v>
      </c>
      <c r="S32" s="84">
        <f t="shared" si="5"/>
        <v>1.5005237675972509</v>
      </c>
      <c r="T32" s="85">
        <f>分析係数表!F35</f>
        <v>0.64201470231844249</v>
      </c>
      <c r="U32" s="86">
        <f t="shared" si="6"/>
        <v>0.96335831997569688</v>
      </c>
      <c r="V32" s="87">
        <f>分析係数表!D35</f>
        <v>4.5076338961143873E-2</v>
      </c>
      <c r="W32" s="167">
        <f t="shared" si="7"/>
        <v>0</v>
      </c>
      <c r="X32" s="76">
        <f>分析係数表!E35</f>
        <v>4.0269811778011151E-2</v>
      </c>
      <c r="Y32" s="166">
        <f t="shared" si="8"/>
        <v>0</v>
      </c>
    </row>
    <row r="33" spans="1:25" x14ac:dyDescent="0.2">
      <c r="A33" s="6" t="s">
        <v>21</v>
      </c>
      <c r="B33" s="5" t="s">
        <v>38</v>
      </c>
      <c r="C33" s="90"/>
      <c r="D33" s="107">
        <f>投入係数表!AL33</f>
        <v>5.5106108570758591E-3</v>
      </c>
      <c r="E33" s="110">
        <f t="shared" si="9"/>
        <v>0.55106108570758594</v>
      </c>
      <c r="F33" s="85">
        <f>分析係数表!C36</f>
        <v>0.87819146249052793</v>
      </c>
      <c r="G33" s="110">
        <f t="shared" si="0"/>
        <v>0.48393714077916306</v>
      </c>
      <c r="H33" s="110">
        <v>0.57687809169999593</v>
      </c>
      <c r="I33" s="110">
        <f t="shared" si="1"/>
        <v>0.57687809169999593</v>
      </c>
      <c r="J33" s="85">
        <f>分析係数表!G36</f>
        <v>4.4874661895938493E-2</v>
      </c>
      <c r="K33" s="111">
        <f t="shared" si="2"/>
        <v>2.5887209320211518E-2</v>
      </c>
      <c r="L33" s="79"/>
      <c r="M33" s="80"/>
      <c r="N33" s="81">
        <f>分析係数表!H36</f>
        <v>0.18774661640714413</v>
      </c>
      <c r="O33" s="82">
        <f t="shared" si="3"/>
        <v>4.1720895537390774</v>
      </c>
      <c r="P33" s="76">
        <f>分析係数表!C36</f>
        <v>0.87819146249052793</v>
      </c>
      <c r="Q33" s="82">
        <f t="shared" si="4"/>
        <v>3.6638934268395742</v>
      </c>
      <c r="R33" s="83">
        <v>3.8403508436736842</v>
      </c>
      <c r="S33" s="84">
        <f t="shared" si="5"/>
        <v>4.4172289353736804</v>
      </c>
      <c r="T33" s="85">
        <f>分析係数表!F36</f>
        <v>0.85371541754520475</v>
      </c>
      <c r="U33" s="86">
        <f t="shared" si="6"/>
        <v>3.7710564449553017</v>
      </c>
      <c r="V33" s="87">
        <f>分析係数表!D36</f>
        <v>1.8390731156688604E-2</v>
      </c>
      <c r="W33" s="167">
        <f t="shared" si="7"/>
        <v>0</v>
      </c>
      <c r="X33" s="76">
        <f>分析係数表!E36</f>
        <v>8.3700721998594338E-3</v>
      </c>
      <c r="Y33" s="166">
        <f t="shared" si="8"/>
        <v>0</v>
      </c>
    </row>
    <row r="34" spans="1:25" x14ac:dyDescent="0.2">
      <c r="A34" s="6" t="s">
        <v>22</v>
      </c>
      <c r="B34" s="5" t="s">
        <v>378</v>
      </c>
      <c r="C34" s="90"/>
      <c r="D34" s="107">
        <f>投入係数表!AL34</f>
        <v>9.4579278539883536E-3</v>
      </c>
      <c r="E34" s="110">
        <f t="shared" si="9"/>
        <v>0.94579278539883538</v>
      </c>
      <c r="F34" s="85">
        <f>分析係数表!C37</f>
        <v>0.51844868831853386</v>
      </c>
      <c r="G34" s="110">
        <f t="shared" si="0"/>
        <v>0.49034502901115878</v>
      </c>
      <c r="H34" s="110">
        <v>0.60959132080019085</v>
      </c>
      <c r="I34" s="110">
        <f t="shared" si="1"/>
        <v>0.60959132080019085</v>
      </c>
      <c r="J34" s="85">
        <f>分析係数表!G37</f>
        <v>0.40787398349003462</v>
      </c>
      <c r="K34" s="111">
        <f t="shared" si="2"/>
        <v>0.24863644031572543</v>
      </c>
      <c r="L34" s="79"/>
      <c r="M34" s="80"/>
      <c r="N34" s="81">
        <f>分析係数表!H37</f>
        <v>4.7856445363769047E-2</v>
      </c>
      <c r="O34" s="82">
        <f t="shared" si="3"/>
        <v>1.0634619126678877</v>
      </c>
      <c r="P34" s="76">
        <f>分析係数表!C37</f>
        <v>0.51844868831853386</v>
      </c>
      <c r="Q34" s="82">
        <f t="shared" si="4"/>
        <v>0.55135043369938563</v>
      </c>
      <c r="R34" s="83">
        <v>0.66590053584401432</v>
      </c>
      <c r="S34" s="84">
        <f t="shared" si="5"/>
        <v>1.2754918566442051</v>
      </c>
      <c r="T34" s="85">
        <f>分析係数表!F37</f>
        <v>0.62993916303078723</v>
      </c>
      <c r="U34" s="86">
        <f t="shared" si="6"/>
        <v>0.80348227262703542</v>
      </c>
      <c r="V34" s="87">
        <f>分析係数表!D37</f>
        <v>9.5352219422765727E-2</v>
      </c>
      <c r="W34" s="167">
        <f t="shared" si="7"/>
        <v>0</v>
      </c>
      <c r="X34" s="76">
        <f>分析係数表!E37</f>
        <v>8.9104651877342844E-2</v>
      </c>
      <c r="Y34" s="166">
        <f t="shared" si="8"/>
        <v>0</v>
      </c>
    </row>
    <row r="35" spans="1:25" x14ac:dyDescent="0.2">
      <c r="A35" s="6" t="s">
        <v>23</v>
      </c>
      <c r="B35" s="5" t="s">
        <v>194</v>
      </c>
      <c r="C35" s="90"/>
      <c r="D35" s="107">
        <f>投入係数表!AL35</f>
        <v>2.7592136631883379E-2</v>
      </c>
      <c r="E35" s="110">
        <f t="shared" si="9"/>
        <v>2.7592136631883379</v>
      </c>
      <c r="F35" s="85">
        <f>分析係数表!C38</f>
        <v>4.0466683025854988E-2</v>
      </c>
      <c r="G35" s="110">
        <f t="shared" si="0"/>
        <v>0.11165622470885067</v>
      </c>
      <c r="H35" s="110">
        <v>0.12265384405628214</v>
      </c>
      <c r="I35" s="110">
        <f t="shared" si="1"/>
        <v>0.12265384405628214</v>
      </c>
      <c r="J35" s="85">
        <f>分析係数表!G38</f>
        <v>0.23169218038891187</v>
      </c>
      <c r="K35" s="111">
        <f t="shared" si="2"/>
        <v>2.841793656248159E-2</v>
      </c>
      <c r="L35" s="79"/>
      <c r="M35" s="80"/>
      <c r="N35" s="81">
        <f>分析係数表!H38</f>
        <v>4.3698484864393788E-2</v>
      </c>
      <c r="O35" s="82">
        <f t="shared" si="3"/>
        <v>0.97106406339488671</v>
      </c>
      <c r="P35" s="76">
        <f>分析係数表!C38</f>
        <v>4.0466683025854988E-2</v>
      </c>
      <c r="Q35" s="82">
        <f t="shared" si="4"/>
        <v>3.9295741651199631E-2</v>
      </c>
      <c r="R35" s="83">
        <v>4.8835837394562459E-2</v>
      </c>
      <c r="S35" s="84">
        <f t="shared" si="5"/>
        <v>0.17148968145084459</v>
      </c>
      <c r="T35" s="85">
        <f>分析係数表!F38</f>
        <v>0.47745138601572196</v>
      </c>
      <c r="U35" s="86">
        <f t="shared" si="6"/>
        <v>8.1877986096100391E-2</v>
      </c>
      <c r="V35" s="87">
        <f>分析係数表!D38</f>
        <v>0.35457178320231691</v>
      </c>
      <c r="W35" s="167">
        <f t="shared" si="7"/>
        <v>0</v>
      </c>
      <c r="X35" s="76">
        <f>分析係数表!E38</f>
        <v>0.38601572196938355</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1.9796436015650801E-2</v>
      </c>
      <c r="I36" s="110">
        <f t="shared" si="1"/>
        <v>1.9796436015650801E-2</v>
      </c>
      <c r="J36" s="85">
        <f>分析係数表!G39</f>
        <v>0.35155763393872286</v>
      </c>
      <c r="K36" s="111">
        <f t="shared" si="2"/>
        <v>6.959588206081513E-3</v>
      </c>
      <c r="L36" s="79"/>
      <c r="M36" s="80"/>
      <c r="N36" s="81">
        <f>分析係数表!H39</f>
        <v>3.8093638110437951E-3</v>
      </c>
      <c r="O36" s="82">
        <f t="shared" si="3"/>
        <v>8.4651362919809917E-2</v>
      </c>
      <c r="P36" s="76">
        <f>分析係数表!C39</f>
        <v>1</v>
      </c>
      <c r="Q36" s="82">
        <f t="shared" si="4"/>
        <v>8.4651362919809917E-2</v>
      </c>
      <c r="R36" s="83">
        <v>0.10556336067983582</v>
      </c>
      <c r="S36" s="84">
        <f t="shared" si="5"/>
        <v>0.12535979669548664</v>
      </c>
      <c r="T36" s="85">
        <f>分析係数表!F39</f>
        <v>0.70231445322154884</v>
      </c>
      <c r="U36" s="86">
        <f t="shared" si="6"/>
        <v>8.8041997072155223E-2</v>
      </c>
      <c r="V36" s="87">
        <f>分析係数表!D39</f>
        <v>4.9996539689758472E-2</v>
      </c>
      <c r="W36" s="167">
        <f t="shared" si="7"/>
        <v>0</v>
      </c>
      <c r="X36" s="76">
        <f>分析係数表!E39</f>
        <v>6.3343450621372852E-2</v>
      </c>
      <c r="Y36" s="166">
        <f t="shared" si="8"/>
        <v>0</v>
      </c>
    </row>
    <row r="37" spans="1:25" x14ac:dyDescent="0.2">
      <c r="A37" s="6" t="s">
        <v>25</v>
      </c>
      <c r="B37" s="5" t="s">
        <v>40</v>
      </c>
      <c r="C37" s="90"/>
      <c r="D37" s="107">
        <f>投入係数表!AL37</f>
        <v>1.5632938601633641E-4</v>
      </c>
      <c r="E37" s="110">
        <f t="shared" si="9"/>
        <v>1.5632938601633641E-2</v>
      </c>
      <c r="F37" s="85">
        <f>分析係数表!C40</f>
        <v>0.93645125291670894</v>
      </c>
      <c r="G37" s="110">
        <f t="shared" si="0"/>
        <v>1.4639484940269808E-2</v>
      </c>
      <c r="H37" s="110">
        <v>1.6925988265428085E-2</v>
      </c>
      <c r="I37" s="110">
        <f t="shared" si="1"/>
        <v>1.6925988265428085E-2</v>
      </c>
      <c r="J37" s="85">
        <f>分析係数表!G40</f>
        <v>0.5322000781555295</v>
      </c>
      <c r="K37" s="111">
        <f t="shared" si="2"/>
        <v>9.0080122777204015E-3</v>
      </c>
      <c r="L37" s="79"/>
      <c r="M37" s="80"/>
      <c r="N37" s="81">
        <f>分析係数表!H40</f>
        <v>3.4185575237035248E-2</v>
      </c>
      <c r="O37" s="82">
        <f t="shared" si="3"/>
        <v>0.75966898399756655</v>
      </c>
      <c r="P37" s="76">
        <f>分析係数表!C40</f>
        <v>0.93645125291670894</v>
      </c>
      <c r="Q37" s="82">
        <f t="shared" si="4"/>
        <v>0.71139297186648454</v>
      </c>
      <c r="R37" s="83">
        <v>0.71260163106085583</v>
      </c>
      <c r="S37" s="84">
        <f t="shared" si="5"/>
        <v>0.72952761932628396</v>
      </c>
      <c r="T37" s="85">
        <f>分析係数表!F40</f>
        <v>0.72698319656115673</v>
      </c>
      <c r="U37" s="86">
        <f t="shared" si="6"/>
        <v>0.53035432067747257</v>
      </c>
      <c r="V37" s="87">
        <f>分析係数表!D40</f>
        <v>7.3466197733489641E-2</v>
      </c>
      <c r="W37" s="167">
        <f t="shared" si="7"/>
        <v>0</v>
      </c>
      <c r="X37" s="76">
        <f>分析係数表!E40</f>
        <v>4.7205939820242279E-2</v>
      </c>
      <c r="Y37" s="166">
        <f t="shared" si="8"/>
        <v>0</v>
      </c>
    </row>
    <row r="38" spans="1:25" x14ac:dyDescent="0.2">
      <c r="A38" s="6" t="s">
        <v>26</v>
      </c>
      <c r="B38" s="5" t="s">
        <v>277</v>
      </c>
      <c r="C38" s="90"/>
      <c r="D38" s="107">
        <f>投入係数表!AL38</f>
        <v>3.9082346504084102E-5</v>
      </c>
      <c r="E38" s="110">
        <f t="shared" si="9"/>
        <v>3.9082346504084103E-3</v>
      </c>
      <c r="F38" s="85">
        <f>分析係数表!C41</f>
        <v>0.75829086289227354</v>
      </c>
      <c r="G38" s="110">
        <f t="shared" si="0"/>
        <v>2.9635786254436766E-3</v>
      </c>
      <c r="H38" s="110">
        <v>4.4029905252499753E-3</v>
      </c>
      <c r="I38" s="110">
        <f t="shared" si="1"/>
        <v>4.4029905252499753E-3</v>
      </c>
      <c r="J38" s="85">
        <f>分析係数表!G41</f>
        <v>0.44682169065091015</v>
      </c>
      <c r="K38" s="111">
        <f t="shared" si="2"/>
        <v>1.9673516704121329E-3</v>
      </c>
      <c r="L38" s="79"/>
      <c r="M38" s="80"/>
      <c r="N38" s="81">
        <f>分析係数表!H41</f>
        <v>5.4536481903421918E-2</v>
      </c>
      <c r="O38" s="82">
        <f t="shared" si="3"/>
        <v>1.2119051240504208</v>
      </c>
      <c r="P38" s="76">
        <f>分析係数表!C41</f>
        <v>0.75829086289227354</v>
      </c>
      <c r="Q38" s="82">
        <f t="shared" si="4"/>
        <v>0.91897658225976142</v>
      </c>
      <c r="R38" s="83">
        <v>0.93501832333406343</v>
      </c>
      <c r="S38" s="84">
        <f t="shared" si="5"/>
        <v>0.93942131385931338</v>
      </c>
      <c r="T38" s="85">
        <f>分析係数表!F41</f>
        <v>0.55047809650878365</v>
      </c>
      <c r="U38" s="86">
        <f t="shared" si="6"/>
        <v>0.51713085667305547</v>
      </c>
      <c r="V38" s="87">
        <f>分析係数表!D41</f>
        <v>0.14793989643889577</v>
      </c>
      <c r="W38" s="167">
        <f t="shared" si="7"/>
        <v>0</v>
      </c>
      <c r="X38" s="76">
        <f>分析係数表!E41</f>
        <v>0.13594777470694749</v>
      </c>
      <c r="Y38" s="166">
        <f t="shared" si="8"/>
        <v>0</v>
      </c>
    </row>
    <row r="39" spans="1:25" x14ac:dyDescent="0.2">
      <c r="A39" s="6" t="s">
        <v>51</v>
      </c>
      <c r="B39" s="5" t="s">
        <v>368</v>
      </c>
      <c r="C39" s="90"/>
      <c r="D39" s="107">
        <f>投入係数表!AL39</f>
        <v>1.8368702856919529E-3</v>
      </c>
      <c r="E39" s="110">
        <f t="shared" si="9"/>
        <v>0.1836870285691953</v>
      </c>
      <c r="F39" s="85">
        <f>分析係数表!C42</f>
        <v>0.17334729285073291</v>
      </c>
      <c r="G39" s="110">
        <f>E39*F39</f>
        <v>3.1841649134265244E-2</v>
      </c>
      <c r="H39" s="110">
        <v>3.4250696228754429E-2</v>
      </c>
      <c r="I39" s="110">
        <f>C39+H39</f>
        <v>3.4250696228754429E-2</v>
      </c>
      <c r="J39" s="85">
        <f>分析係数表!G42</f>
        <v>0.48544520547945208</v>
      </c>
      <c r="K39" s="111">
        <f>I39*J39</f>
        <v>1.6626836268581989E-2</v>
      </c>
      <c r="L39" s="79"/>
      <c r="M39" s="80"/>
      <c r="N39" s="81">
        <f>分析係数表!H42</f>
        <v>1.188798706412289E-2</v>
      </c>
      <c r="O39" s="82">
        <f t="shared" si="3"/>
        <v>0.26417385087598894</v>
      </c>
      <c r="P39" s="76">
        <f>分析係数表!C42</f>
        <v>0.17334729285073291</v>
      </c>
      <c r="Q39" s="82">
        <f>O39*P39</f>
        <v>4.5793821891305903E-2</v>
      </c>
      <c r="R39" s="83">
        <v>4.8122565568812024E-2</v>
      </c>
      <c r="S39" s="84">
        <f>I39+R39</f>
        <v>8.237326179756646E-2</v>
      </c>
      <c r="T39" s="85">
        <f>分析係数表!F42</f>
        <v>0.55565068493150682</v>
      </c>
      <c r="U39" s="86">
        <f>S39*T39</f>
        <v>4.577075933786013E-2</v>
      </c>
      <c r="V39" s="87">
        <f>分析係数表!D42</f>
        <v>0.45205479452054792</v>
      </c>
      <c r="W39" s="167">
        <f>ROUND(S39*V39,0)</f>
        <v>0</v>
      </c>
      <c r="X39" s="76">
        <f>分析係数表!E42</f>
        <v>0.3886986301369863</v>
      </c>
      <c r="Y39" s="166">
        <f>ROUND(S39*X39,0)</f>
        <v>0</v>
      </c>
    </row>
    <row r="40" spans="1:25" x14ac:dyDescent="0.2">
      <c r="A40" s="6" t="s">
        <v>195</v>
      </c>
      <c r="B40" s="5" t="s">
        <v>41</v>
      </c>
      <c r="C40" s="75">
        <f>最終需要_まとめ!C41</f>
        <v>100</v>
      </c>
      <c r="D40" s="107">
        <f>投入係数表!AL40</f>
        <v>0.13401336616250439</v>
      </c>
      <c r="E40" s="110">
        <f t="shared" si="9"/>
        <v>13.40133661625044</v>
      </c>
      <c r="F40" s="85">
        <f>分析係数表!C43</f>
        <v>0.30653454239506406</v>
      </c>
      <c r="G40" s="110">
        <f>E40*F40</f>
        <v>4.1079725871445447</v>
      </c>
      <c r="H40" s="110">
        <v>4.4083661054361958</v>
      </c>
      <c r="I40" s="110">
        <f>C40+H40</f>
        <v>104.4083661054362</v>
      </c>
      <c r="J40" s="85">
        <f>分析係数表!G43</f>
        <v>0.32328917028178372</v>
      </c>
      <c r="K40" s="111">
        <f>I40*J40</f>
        <v>33.75409404870318</v>
      </c>
      <c r="L40" s="79"/>
      <c r="M40" s="80"/>
      <c r="N40" s="81">
        <f>分析係数表!H43</f>
        <v>3.3255284074801286E-2</v>
      </c>
      <c r="O40" s="82">
        <f t="shared" si="3"/>
        <v>0.73899613186224355</v>
      </c>
      <c r="P40" s="76">
        <f>分析係数表!C43</f>
        <v>0.30653454239506406</v>
      </c>
      <c r="Q40" s="82">
        <f>O40*P40</f>
        <v>0.22652784111211524</v>
      </c>
      <c r="R40" s="83">
        <v>0.42785174185752611</v>
      </c>
      <c r="S40" s="84">
        <f>I40+R40</f>
        <v>104.83621784729372</v>
      </c>
      <c r="T40" s="85">
        <f>分析係数表!F43</f>
        <v>0.5899871028256537</v>
      </c>
      <c r="U40" s="86">
        <f>S40*T40</f>
        <v>61.852016438923911</v>
      </c>
      <c r="V40" s="87">
        <f>分析係数表!D43</f>
        <v>0.19341853284871224</v>
      </c>
      <c r="W40" s="167">
        <f>ROUND(S40*V40,0)</f>
        <v>20</v>
      </c>
      <c r="X40" s="76">
        <f>分析係数表!E43</f>
        <v>0.14812209325047876</v>
      </c>
      <c r="Y40" s="166">
        <f>ROUND(S40*X40,0)</f>
        <v>16</v>
      </c>
    </row>
    <row r="41" spans="1:25" x14ac:dyDescent="0.2">
      <c r="A41" s="6" t="s">
        <v>341</v>
      </c>
      <c r="B41" s="5" t="s">
        <v>42</v>
      </c>
      <c r="C41" s="90"/>
      <c r="D41" s="107">
        <f>投入係数表!AL41</f>
        <v>8.9889396959393444E-4</v>
      </c>
      <c r="E41" s="110">
        <f t="shared" si="9"/>
        <v>8.988939695939345E-2</v>
      </c>
      <c r="F41" s="85">
        <f>分析係数表!C44</f>
        <v>0.56999532308435041</v>
      </c>
      <c r="G41" s="110">
        <f>E41*F41</f>
        <v>5.1236535861726898E-2</v>
      </c>
      <c r="H41" s="110">
        <v>5.6730076319302325E-2</v>
      </c>
      <c r="I41" s="110">
        <f>C41+H41</f>
        <v>5.6730076319302325E-2</v>
      </c>
      <c r="J41" s="85">
        <f>分析係数表!G44</f>
        <v>0.26801390783179974</v>
      </c>
      <c r="K41" s="111">
        <f>I41*J41</f>
        <v>1.5204449445932458E-2</v>
      </c>
      <c r="L41" s="79"/>
      <c r="M41" s="80"/>
      <c r="N41" s="81">
        <f>分析係数表!H44</f>
        <v>0.11320362456556662</v>
      </c>
      <c r="O41" s="82">
        <f t="shared" si="3"/>
        <v>2.515601444828111</v>
      </c>
      <c r="P41" s="76">
        <f>分析係数表!C44</f>
        <v>0.56999532308435041</v>
      </c>
      <c r="Q41" s="82">
        <f>O41*P41</f>
        <v>1.4338810582962578</v>
      </c>
      <c r="R41" s="83">
        <v>1.4576575096475277</v>
      </c>
      <c r="S41" s="84">
        <f>I41+R41</f>
        <v>1.5143875859668301</v>
      </c>
      <c r="T41" s="85">
        <f>分析係数表!F44</f>
        <v>0.48400791440152141</v>
      </c>
      <c r="U41" s="86">
        <f>S41*T41</f>
        <v>0.73297557707936012</v>
      </c>
      <c r="V41" s="87">
        <f>分析係数表!D44</f>
        <v>0.18890831204256872</v>
      </c>
      <c r="W41" s="167">
        <f>ROUND(S41*V41,0)</f>
        <v>0</v>
      </c>
      <c r="X41" s="76">
        <f>分析係数表!E44</f>
        <v>0.13982749678237316</v>
      </c>
      <c r="Y41" s="166">
        <f>ROUND(S41*X41,0)</f>
        <v>0</v>
      </c>
    </row>
    <row r="42" spans="1:25" x14ac:dyDescent="0.2">
      <c r="A42" s="6" t="s">
        <v>342</v>
      </c>
      <c r="B42" s="5" t="s">
        <v>279</v>
      </c>
      <c r="C42" s="90"/>
      <c r="D42" s="107">
        <f>投入係数表!AL42</f>
        <v>2.1495290577246257E-3</v>
      </c>
      <c r="E42" s="110">
        <f t="shared" si="9"/>
        <v>0.21495290577246257</v>
      </c>
      <c r="F42" s="85">
        <f>分析係数表!C45</f>
        <v>1</v>
      </c>
      <c r="G42" s="110">
        <f>E42*F42</f>
        <v>0.21495290577246257</v>
      </c>
      <c r="H42" s="110">
        <v>0.23913970907244708</v>
      </c>
      <c r="I42" s="110">
        <f>C42+H42</f>
        <v>0.23913970907244708</v>
      </c>
      <c r="J42" s="85">
        <f>分析係数表!G45</f>
        <v>0</v>
      </c>
      <c r="K42" s="111">
        <f>I42*J42</f>
        <v>0</v>
      </c>
      <c r="L42" s="79"/>
      <c r="M42" s="80"/>
      <c r="N42" s="81">
        <f>分析係数表!H45</f>
        <v>0</v>
      </c>
      <c r="O42" s="82">
        <f t="shared" si="3"/>
        <v>0</v>
      </c>
      <c r="P42" s="76">
        <f>分析係数表!C45</f>
        <v>1</v>
      </c>
      <c r="Q42" s="82">
        <f>O42*P42</f>
        <v>0</v>
      </c>
      <c r="R42" s="83">
        <v>2.7834982107264056E-2</v>
      </c>
      <c r="S42" s="84">
        <f>I42+R42</f>
        <v>0.26697469117971112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4.7289639269941768E-3</v>
      </c>
      <c r="E43" s="110">
        <f t="shared" si="9"/>
        <v>0.47289639269941769</v>
      </c>
      <c r="F43" s="85">
        <f>分析係数表!C46</f>
        <v>0.19592142404516388</v>
      </c>
      <c r="G43" s="110">
        <f>E43*F43</f>
        <v>9.2650534683490951E-2</v>
      </c>
      <c r="H43" s="110">
        <v>0.10446757024358137</v>
      </c>
      <c r="I43" s="110">
        <f>C43+H43</f>
        <v>0.10446757024358137</v>
      </c>
      <c r="J43" s="85">
        <f>分析係数表!G46</f>
        <v>9.3869169844529188E-3</v>
      </c>
      <c r="K43" s="111">
        <f>I43*J43</f>
        <v>9.8062840944400224E-4</v>
      </c>
      <c r="L43" s="79"/>
      <c r="M43" s="80"/>
      <c r="N43" s="81">
        <f>分析係数表!H46</f>
        <v>2.2224088871155723E-2</v>
      </c>
      <c r="O43" s="82">
        <f t="shared" si="3"/>
        <v>0.49386183780614573</v>
      </c>
      <c r="P43" s="76">
        <f>分析係数表!C46</f>
        <v>0.19592142404516388</v>
      </c>
      <c r="Q43" s="82">
        <f>O43*P43</f>
        <v>9.6758114544541821E-2</v>
      </c>
      <c r="R43" s="83">
        <v>0.11035448972744324</v>
      </c>
      <c r="S43" s="84">
        <f>I43+R43</f>
        <v>0.2148220599710246</v>
      </c>
      <c r="T43" s="85">
        <f>分析係数表!F46</f>
        <v>0.31358169551188031</v>
      </c>
      <c r="U43" s="86">
        <f>S43*T43</f>
        <v>6.7364265799068734E-2</v>
      </c>
      <c r="V43" s="87">
        <f>分析係数表!D46</f>
        <v>3.8134350249339984E-3</v>
      </c>
      <c r="W43" s="167">
        <f>ROUND(S43*V43,0)</f>
        <v>0</v>
      </c>
      <c r="X43" s="76">
        <f>分析係数表!E46</f>
        <v>1.0853622763273688E-2</v>
      </c>
      <c r="Y43" s="166">
        <f>ROUND(S43*X43,0)</f>
        <v>0</v>
      </c>
    </row>
    <row r="44" spans="1:25" x14ac:dyDescent="0.2">
      <c r="A44" s="192">
        <v>40</v>
      </c>
      <c r="B44" s="14" t="s">
        <v>151</v>
      </c>
      <c r="C44" s="197">
        <f>SUM(C5:C43)</f>
        <v>100</v>
      </c>
      <c r="D44" s="108">
        <f>投入係数表!AL44</f>
        <v>0.39602141712588423</v>
      </c>
      <c r="E44" s="96">
        <f>SUM(E5:E43)</f>
        <v>39.602141712588427</v>
      </c>
      <c r="F44" s="98">
        <f>分析係数表!C47</f>
        <v>0.45265703952364433</v>
      </c>
      <c r="G44" s="96">
        <f>SUM(G5:G43)</f>
        <v>9.7469217487679707</v>
      </c>
      <c r="H44" s="96">
        <f>SUM(H5:H43)</f>
        <v>10.98970544211142</v>
      </c>
      <c r="I44" s="96">
        <f>SUM(I5:I43)</f>
        <v>110.98970544211143</v>
      </c>
      <c r="J44" s="98">
        <f>分析係数表!G47</f>
        <v>0.23980744030503759</v>
      </c>
      <c r="K44" s="112">
        <f>SUM(K5:K43)</f>
        <v>35.42282052825545</v>
      </c>
      <c r="L44" s="94">
        <f>最終需要_まとめ!$L$33</f>
        <v>0.62733333333333341</v>
      </c>
      <c r="M44" s="91">
        <f>K44*L44</f>
        <v>22.221916078058921</v>
      </c>
      <c r="N44" s="95">
        <f>分析係数表!H47</f>
        <v>1</v>
      </c>
      <c r="O44" s="96">
        <f>SUM(O5:O43)</f>
        <v>22.221916078058925</v>
      </c>
      <c r="P44" s="92">
        <f>分析係数表!C47</f>
        <v>0.45265703952364433</v>
      </c>
      <c r="Q44" s="96">
        <f>SUM(Q5:Q43)</f>
        <v>10.830659642279812</v>
      </c>
      <c r="R44" s="91">
        <f>SUM(R5:R43)</f>
        <v>12.065710183921659</v>
      </c>
      <c r="S44" s="97">
        <f>SUM(S5:S43)</f>
        <v>123.05541562603308</v>
      </c>
      <c r="T44" s="98">
        <f>分析係数表!F47</f>
        <v>0.49576236686958514</v>
      </c>
      <c r="U44" s="99">
        <f>SUM(U5:U43)</f>
        <v>72.936250483943411</v>
      </c>
      <c r="V44" s="100">
        <f>分析係数表!D47</f>
        <v>6.8132090397126518E-2</v>
      </c>
      <c r="W44" s="164">
        <f>SUM(W5:W43)</f>
        <v>21</v>
      </c>
      <c r="X44" s="92">
        <f>分析係数表!E47</f>
        <v>5.7986453629434859E-2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2.0919376836928752E-2</v>
      </c>
      <c r="E5" s="110">
        <f>$C$41*D5</f>
        <v>2.0919376836928754</v>
      </c>
      <c r="F5" s="85">
        <f>分析係数表!C8</f>
        <v>1.4618360363041205E-2</v>
      </c>
      <c r="G5" s="110">
        <f t="shared" ref="G5:G38" si="0">E5*F5</f>
        <v>3.0580698917248159E-2</v>
      </c>
      <c r="H5" s="110">
        <f t="array" ref="H5:H43">MMULT(逆行列係数!C5:AO43,'37'!G5:G43)</f>
        <v>3.7939516878959113E-2</v>
      </c>
      <c r="I5" s="110">
        <f t="shared" ref="I5:I38" si="1">C5+H5</f>
        <v>3.7939516878959113E-2</v>
      </c>
      <c r="J5" s="85">
        <f>分析係数表!G8</f>
        <v>0.12073170731707317</v>
      </c>
      <c r="K5" s="111">
        <f t="shared" ref="K5:K38" si="2">I5*J5</f>
        <v>4.5805026475816491E-3</v>
      </c>
      <c r="L5" s="79" t="s">
        <v>178</v>
      </c>
      <c r="M5" s="80" t="s">
        <v>178</v>
      </c>
      <c r="N5" s="81">
        <f>分析係数表!H8</f>
        <v>1.0812797278425854E-2</v>
      </c>
      <c r="O5" s="82">
        <f t="shared" ref="O5:O43" si="3">$M$44*N5</f>
        <v>0.21280507686400715</v>
      </c>
      <c r="P5" s="76">
        <f>分析係数表!C8</f>
        <v>1.4618360363041205E-2</v>
      </c>
      <c r="Q5" s="82">
        <f t="shared" ref="Q5:Q38" si="4">O5*P5</f>
        <v>3.110861300682739E-3</v>
      </c>
      <c r="R5" s="83">
        <f t="array" ref="R5:R43">MMULT(逆行列係数!C5:AO43,'37'!Q5:Q43)</f>
        <v>4.4034655948566028E-3</v>
      </c>
      <c r="S5" s="84">
        <f t="shared" ref="S5:S38" si="5">I5+R5</f>
        <v>4.2342982473815717E-2</v>
      </c>
      <c r="T5" s="85">
        <f>分析係数表!F8</f>
        <v>0.45487804878048782</v>
      </c>
      <c r="U5" s="86">
        <f t="shared" ref="U5:U38" si="6">S5*T5</f>
        <v>1.9260893247235688E-2</v>
      </c>
      <c r="V5" s="87">
        <f>分析係数表!D8</f>
        <v>0.88658536585365855</v>
      </c>
      <c r="W5" s="88">
        <f t="shared" ref="W5:W38" si="7">ROUND(S5*V5,0)</f>
        <v>0</v>
      </c>
      <c r="X5" s="76">
        <f>分析係数表!E8</f>
        <v>0.69146341463414629</v>
      </c>
      <c r="Y5" s="89">
        <f t="shared" ref="Y5:Y38" si="8">ROUND(S5*X5,0)</f>
        <v>0</v>
      </c>
    </row>
    <row r="6" spans="1:25" x14ac:dyDescent="0.2">
      <c r="A6" s="6" t="s">
        <v>220</v>
      </c>
      <c r="B6" s="5" t="s">
        <v>266</v>
      </c>
      <c r="C6" s="90"/>
      <c r="D6" s="107">
        <f>投入係数表!AM6</f>
        <v>1.2678410204199242E-3</v>
      </c>
      <c r="E6" s="110">
        <f t="shared" ref="E6:E43" si="9">$C$41*D6</f>
        <v>0.12678410204199242</v>
      </c>
      <c r="F6" s="85">
        <f>分析係数表!C9</f>
        <v>8.6715867158671633E-2</v>
      </c>
      <c r="G6" s="110">
        <f t="shared" si="0"/>
        <v>1.0994193350504883E-2</v>
      </c>
      <c r="H6" s="110">
        <v>1.1418698753895003E-2</v>
      </c>
      <c r="I6" s="110">
        <f t="shared" si="1"/>
        <v>1.1418698753895003E-2</v>
      </c>
      <c r="J6" s="85">
        <f>分析係数表!G9</f>
        <v>0.23529411764705882</v>
      </c>
      <c r="K6" s="111">
        <f t="shared" si="2"/>
        <v>2.6867526479752951E-3</v>
      </c>
      <c r="L6" s="79"/>
      <c r="M6" s="80"/>
      <c r="N6" s="81">
        <f>分析係数表!H9</f>
        <v>5.7539453375192939E-4</v>
      </c>
      <c r="O6" s="82">
        <f t="shared" si="3"/>
        <v>1.1324255401192069E-2</v>
      </c>
      <c r="P6" s="76">
        <f>分析係数表!C9</f>
        <v>8.6715867158671633E-2</v>
      </c>
      <c r="Q6" s="82">
        <f t="shared" si="4"/>
        <v>9.8199262704064131E-4</v>
      </c>
      <c r="R6" s="83">
        <v>1.165544532982971E-3</v>
      </c>
      <c r="S6" s="84">
        <f t="shared" si="5"/>
        <v>1.2584243286877975E-2</v>
      </c>
      <c r="T6" s="85">
        <f>分析係数表!F9</f>
        <v>0.68627450980392157</v>
      </c>
      <c r="U6" s="86">
        <f t="shared" si="6"/>
        <v>8.6362453929554727E-3</v>
      </c>
      <c r="V6" s="87">
        <f>分析係数表!D9</f>
        <v>9.8039215686274508E-2</v>
      </c>
      <c r="W6" s="88">
        <f t="shared" si="7"/>
        <v>0</v>
      </c>
      <c r="X6" s="76">
        <f>分析係数表!E9</f>
        <v>0</v>
      </c>
      <c r="Y6" s="89">
        <f t="shared" si="8"/>
        <v>0</v>
      </c>
    </row>
    <row r="7" spans="1:25" x14ac:dyDescent="0.2">
      <c r="A7" s="6" t="s">
        <v>221</v>
      </c>
      <c r="B7" s="5" t="s">
        <v>267</v>
      </c>
      <c r="C7" s="90"/>
      <c r="D7" s="107">
        <f>投入係数表!AM7</f>
        <v>4.4950727087615496E-3</v>
      </c>
      <c r="E7" s="110">
        <f t="shared" si="9"/>
        <v>0.44950727087615494</v>
      </c>
      <c r="F7" s="85">
        <f>分析係数表!C10</f>
        <v>5.1169590643275198E-3</v>
      </c>
      <c r="G7" s="110">
        <f t="shared" si="0"/>
        <v>2.3001103041908667E-3</v>
      </c>
      <c r="H7" s="110">
        <v>2.7228655984111783E-3</v>
      </c>
      <c r="I7" s="110">
        <f t="shared" si="1"/>
        <v>2.7228655984111783E-3</v>
      </c>
      <c r="J7" s="85">
        <f>分析係数表!G10</f>
        <v>0.19230769230769232</v>
      </c>
      <c r="K7" s="111">
        <f t="shared" si="2"/>
        <v>5.2362799969445735E-4</v>
      </c>
      <c r="L7" s="79"/>
      <c r="M7" s="80"/>
      <c r="N7" s="81">
        <f>分析係数表!H10</f>
        <v>1.0751897856970359E-3</v>
      </c>
      <c r="O7" s="82">
        <f t="shared" si="3"/>
        <v>2.116065242850489E-2</v>
      </c>
      <c r="P7" s="76">
        <f>分析係数表!C10</f>
        <v>5.1169590643275198E-3</v>
      </c>
      <c r="Q7" s="82">
        <f t="shared" si="4"/>
        <v>1.0827819225112224E-4</v>
      </c>
      <c r="R7" s="83">
        <v>1.8904904637644714E-4</v>
      </c>
      <c r="S7" s="84">
        <f t="shared" si="5"/>
        <v>2.9119146447876255E-3</v>
      </c>
      <c r="T7" s="85">
        <f>分析係数表!F10</f>
        <v>0.57692307692307687</v>
      </c>
      <c r="U7" s="86">
        <f t="shared" si="6"/>
        <v>1.6799507566082454E-3</v>
      </c>
      <c r="V7" s="87">
        <f>分析係数表!D10</f>
        <v>0</v>
      </c>
      <c r="W7" s="88">
        <f t="shared" si="7"/>
        <v>0</v>
      </c>
      <c r="X7" s="76">
        <f>分析係数表!E10</f>
        <v>0</v>
      </c>
      <c r="Y7" s="89">
        <f t="shared" si="8"/>
        <v>0</v>
      </c>
    </row>
    <row r="8" spans="1:25" x14ac:dyDescent="0.2">
      <c r="A8" s="6" t="s">
        <v>222</v>
      </c>
      <c r="B8" s="5" t="s">
        <v>27</v>
      </c>
      <c r="C8" s="90"/>
      <c r="D8" s="107">
        <f>投入係数表!AM8</f>
        <v>0</v>
      </c>
      <c r="E8" s="110">
        <f t="shared" si="9"/>
        <v>0</v>
      </c>
      <c r="F8" s="85">
        <f>分析係数表!C11</f>
        <v>1.5386032798968108E-2</v>
      </c>
      <c r="G8" s="110">
        <f t="shared" si="0"/>
        <v>0</v>
      </c>
      <c r="H8" s="110">
        <v>1.5028198877836841E-3</v>
      </c>
      <c r="I8" s="110">
        <f t="shared" si="1"/>
        <v>1.5028198877836841E-3</v>
      </c>
      <c r="J8" s="85">
        <f>分析係数表!G11</f>
        <v>0.34285714285714286</v>
      </c>
      <c r="K8" s="111">
        <f t="shared" si="2"/>
        <v>5.1525253295440598E-4</v>
      </c>
      <c r="L8" s="79"/>
      <c r="M8" s="80"/>
      <c r="N8" s="81">
        <f>分析係数表!H11</f>
        <v>-2.0999800501895233E-5</v>
      </c>
      <c r="O8" s="82">
        <f t="shared" si="3"/>
        <v>-4.1329399274423612E-4</v>
      </c>
      <c r="P8" s="76">
        <f>分析係数表!C11</f>
        <v>1.5386032798968108E-2</v>
      </c>
      <c r="Q8" s="82">
        <f t="shared" si="4"/>
        <v>-6.358954927979304E-6</v>
      </c>
      <c r="R8" s="83">
        <v>3.3949961304366813E-4</v>
      </c>
      <c r="S8" s="84">
        <f t="shared" si="5"/>
        <v>1.8423195008273523E-3</v>
      </c>
      <c r="T8" s="85">
        <f>分析係数表!F11</f>
        <v>0.5591836734693878</v>
      </c>
      <c r="U8" s="86">
        <f t="shared" si="6"/>
        <v>1.0301949861769278E-3</v>
      </c>
      <c r="V8" s="87">
        <f>分析係数表!D11</f>
        <v>0</v>
      </c>
      <c r="W8" s="88">
        <f t="shared" si="7"/>
        <v>0</v>
      </c>
      <c r="X8" s="76">
        <f>分析係数表!E11</f>
        <v>0</v>
      </c>
      <c r="Y8" s="89">
        <f t="shared" si="8"/>
        <v>0</v>
      </c>
    </row>
    <row r="9" spans="1:25" x14ac:dyDescent="0.2">
      <c r="A9" s="6" t="s">
        <v>223</v>
      </c>
      <c r="B9" s="5" t="s">
        <v>191</v>
      </c>
      <c r="C9" s="90"/>
      <c r="D9" s="107">
        <f>投入係数表!AM9</f>
        <v>0.16487696179188197</v>
      </c>
      <c r="E9" s="110">
        <f t="shared" si="9"/>
        <v>16.487696179188198</v>
      </c>
      <c r="F9" s="85">
        <f>分析係数表!C12</f>
        <v>0.16460779895554434</v>
      </c>
      <c r="G9" s="110">
        <f t="shared" si="0"/>
        <v>2.7140033779039077</v>
      </c>
      <c r="H9" s="110">
        <v>2.8259622024431597</v>
      </c>
      <c r="I9" s="110">
        <f t="shared" si="1"/>
        <v>2.8259622024431597</v>
      </c>
      <c r="J9" s="85">
        <f>分析係数表!G12</f>
        <v>0.13343519440833349</v>
      </c>
      <c r="K9" s="111">
        <f t="shared" si="2"/>
        <v>0.37708281587360526</v>
      </c>
      <c r="L9" s="79"/>
      <c r="M9" s="80"/>
      <c r="N9" s="81">
        <f>分析係数表!H12</f>
        <v>9.0250842616995133E-2</v>
      </c>
      <c r="O9" s="82">
        <f t="shared" si="3"/>
        <v>1.7762135926169034</v>
      </c>
      <c r="P9" s="76">
        <f>分析係数表!C12</f>
        <v>0.16460779895554434</v>
      </c>
      <c r="Q9" s="82">
        <f t="shared" si="4"/>
        <v>0.29237860995558834</v>
      </c>
      <c r="R9" s="83">
        <v>0.33962730267248442</v>
      </c>
      <c r="S9" s="84">
        <f t="shared" si="5"/>
        <v>3.1655895051156442</v>
      </c>
      <c r="T9" s="85">
        <f>分析係数表!F12</f>
        <v>0.36075703601154802</v>
      </c>
      <c r="U9" s="86">
        <f t="shared" si="6"/>
        <v>1.142008687094783</v>
      </c>
      <c r="V9" s="87">
        <f>分析係数表!D12</f>
        <v>3.4069997129881312E-2</v>
      </c>
      <c r="W9" s="88">
        <f t="shared" si="7"/>
        <v>0</v>
      </c>
      <c r="X9" s="76">
        <f>分析係数表!E12</f>
        <v>3.7505698029747937E-2</v>
      </c>
      <c r="Y9" s="89">
        <f t="shared" si="8"/>
        <v>0</v>
      </c>
    </row>
    <row r="10" spans="1:25" x14ac:dyDescent="0.2">
      <c r="A10" s="6" t="s">
        <v>224</v>
      </c>
      <c r="B10" s="5" t="s">
        <v>28</v>
      </c>
      <c r="C10" s="90"/>
      <c r="D10" s="107">
        <f>投入係数表!AM10</f>
        <v>2.8430374397295272E-3</v>
      </c>
      <c r="E10" s="110">
        <f t="shared" si="9"/>
        <v>0.28430374397295272</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0.28153586785737361</v>
      </c>
      <c r="P10" s="76">
        <f>分析係数表!C13</f>
        <v>0</v>
      </c>
      <c r="Q10" s="82">
        <f t="shared" si="4"/>
        <v>0</v>
      </c>
      <c r="R10" s="83">
        <v>0</v>
      </c>
      <c r="S10" s="84">
        <f t="shared" si="5"/>
        <v>0</v>
      </c>
      <c r="T10" s="85">
        <f>分析係数表!F13</f>
        <v>0.38287795992714024</v>
      </c>
      <c r="U10" s="86">
        <f t="shared" si="6"/>
        <v>0</v>
      </c>
      <c r="V10" s="87">
        <f>分析係数表!D13</f>
        <v>0.14535519125683061</v>
      </c>
      <c r="W10" s="88">
        <f t="shared" si="7"/>
        <v>0</v>
      </c>
      <c r="X10" s="76">
        <f>分析係数表!E13</f>
        <v>0.14025500910746813</v>
      </c>
      <c r="Y10" s="89">
        <f t="shared" si="8"/>
        <v>0</v>
      </c>
    </row>
    <row r="11" spans="1:25" x14ac:dyDescent="0.2">
      <c r="A11" s="6" t="s">
        <v>225</v>
      </c>
      <c r="B11" s="5" t="s">
        <v>268</v>
      </c>
      <c r="C11" s="90"/>
      <c r="D11" s="107">
        <f>投入係数表!AM11</f>
        <v>6.1663176902241774E-3</v>
      </c>
      <c r="E11" s="110">
        <f t="shared" si="9"/>
        <v>0.61663176902241779</v>
      </c>
      <c r="F11" s="85">
        <f>分析係数表!C14</f>
        <v>0.17268980347649487</v>
      </c>
      <c r="G11" s="110">
        <f t="shared" si="0"/>
        <v>0.10648601900984471</v>
      </c>
      <c r="H11" s="110">
        <v>0.17108161774403524</v>
      </c>
      <c r="I11" s="110">
        <f t="shared" si="1"/>
        <v>0.17108161774403524</v>
      </c>
      <c r="J11" s="85">
        <f>分析係数表!G14</f>
        <v>0.183307408127552</v>
      </c>
      <c r="K11" s="111">
        <f t="shared" si="2"/>
        <v>3.1360527926927707E-2</v>
      </c>
      <c r="L11" s="79"/>
      <c r="M11" s="80"/>
      <c r="N11" s="81">
        <f>分析係数表!H14</f>
        <v>1.1717888680057539E-3</v>
      </c>
      <c r="O11" s="82">
        <f t="shared" si="3"/>
        <v>2.3061804795128371E-2</v>
      </c>
      <c r="P11" s="76">
        <f>分析係数表!C14</f>
        <v>0.17268980347649487</v>
      </c>
      <c r="Q11" s="82">
        <f t="shared" si="4"/>
        <v>3.9825385378840054E-3</v>
      </c>
      <c r="R11" s="83">
        <v>1.8450014887229492E-2</v>
      </c>
      <c r="S11" s="84">
        <f t="shared" si="5"/>
        <v>0.18953163263126474</v>
      </c>
      <c r="T11" s="85">
        <f>分析係数表!F14</f>
        <v>0.31324129885280966</v>
      </c>
      <c r="U11" s="86">
        <f t="shared" si="6"/>
        <v>5.9369134779110933E-2</v>
      </c>
      <c r="V11" s="87">
        <f>分析係数表!D14</f>
        <v>4.0686369823060474E-2</v>
      </c>
      <c r="W11" s="88">
        <f t="shared" si="7"/>
        <v>0</v>
      </c>
      <c r="X11" s="76">
        <f>分析係数表!E14</f>
        <v>3.93739062803811E-2</v>
      </c>
      <c r="Y11" s="89">
        <f t="shared" si="8"/>
        <v>0</v>
      </c>
    </row>
    <row r="12" spans="1:25" x14ac:dyDescent="0.2">
      <c r="A12" s="6" t="s">
        <v>226</v>
      </c>
      <c r="B12" s="5" t="s">
        <v>29</v>
      </c>
      <c r="C12" s="90"/>
      <c r="D12" s="107">
        <f>投入係数表!AM12</f>
        <v>5.8013331540426837E-3</v>
      </c>
      <c r="E12" s="110">
        <f t="shared" si="9"/>
        <v>0.58013331540426838</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0.16250719794703364</v>
      </c>
      <c r="P12" s="76">
        <f>分析係数表!C15</f>
        <v>0</v>
      </c>
      <c r="Q12" s="82">
        <f t="shared" si="4"/>
        <v>0</v>
      </c>
      <c r="R12" s="83">
        <v>0</v>
      </c>
      <c r="S12" s="84">
        <f t="shared" si="5"/>
        <v>0</v>
      </c>
      <c r="T12" s="85">
        <f>分析係数表!F15</f>
        <v>0.30350740842881141</v>
      </c>
      <c r="U12" s="86">
        <f t="shared" si="6"/>
        <v>0</v>
      </c>
      <c r="V12" s="87">
        <f>分析係数表!D15</f>
        <v>2.3767142176649034E-2</v>
      </c>
      <c r="W12" s="88">
        <f t="shared" si="7"/>
        <v>0</v>
      </c>
      <c r="X12" s="76">
        <f>分析係数表!E15</f>
        <v>2.1435555444129666E-2</v>
      </c>
      <c r="Y12" s="89">
        <f t="shared" si="8"/>
        <v>0</v>
      </c>
    </row>
    <row r="13" spans="1:25" x14ac:dyDescent="0.2">
      <c r="A13" s="6" t="s">
        <v>227</v>
      </c>
      <c r="B13" s="5" t="s">
        <v>30</v>
      </c>
      <c r="C13" s="90"/>
      <c r="D13" s="107">
        <f>投入係数表!AM13</f>
        <v>5.2058320686939313E-3</v>
      </c>
      <c r="E13" s="110">
        <f t="shared" si="9"/>
        <v>0.52058320686939308</v>
      </c>
      <c r="F13" s="85">
        <f>分析係数表!C16</f>
        <v>4.378703578052201E-2</v>
      </c>
      <c r="G13" s="110">
        <f t="shared" si="0"/>
        <v>2.2794795505929007E-2</v>
      </c>
      <c r="H13" s="110">
        <v>3.0428767294020075E-2</v>
      </c>
      <c r="I13" s="110">
        <f t="shared" si="1"/>
        <v>3.0428767294020075E-2</v>
      </c>
      <c r="J13" s="85">
        <f>分析係数表!G16</f>
        <v>3.3270852858481727E-2</v>
      </c>
      <c r="K13" s="111">
        <f t="shared" si="2"/>
        <v>1.0123910393043231E-3</v>
      </c>
      <c r="L13" s="79"/>
      <c r="M13" s="80"/>
      <c r="N13" s="81">
        <f>分析係数表!H16</f>
        <v>1.6795640441415807E-2</v>
      </c>
      <c r="O13" s="82">
        <f t="shared" si="3"/>
        <v>0.33055253539684004</v>
      </c>
      <c r="P13" s="76">
        <f>分析係数表!C16</f>
        <v>4.378703578052201E-2</v>
      </c>
      <c r="Q13" s="82">
        <f t="shared" si="4"/>
        <v>1.4473915694763704E-2</v>
      </c>
      <c r="R13" s="83">
        <v>1.7501274590056244E-2</v>
      </c>
      <c r="S13" s="84">
        <f t="shared" si="5"/>
        <v>4.7930041884076319E-2</v>
      </c>
      <c r="T13" s="85">
        <f>分析係数表!F16</f>
        <v>0.28912839737582008</v>
      </c>
      <c r="U13" s="86">
        <f t="shared" si="6"/>
        <v>1.3857936196098918E-2</v>
      </c>
      <c r="V13" s="87">
        <f>分析係数表!D16</f>
        <v>4.6860356138706651E-3</v>
      </c>
      <c r="W13" s="88">
        <f t="shared" si="7"/>
        <v>0</v>
      </c>
      <c r="X13" s="76">
        <f>分析係数表!E16</f>
        <v>4.6860356138706651E-3</v>
      </c>
      <c r="Y13" s="89">
        <f t="shared" si="8"/>
        <v>0</v>
      </c>
    </row>
    <row r="14" spans="1:25" x14ac:dyDescent="0.2">
      <c r="A14" s="6" t="s">
        <v>2</v>
      </c>
      <c r="B14" s="5" t="s">
        <v>365</v>
      </c>
      <c r="C14" s="90"/>
      <c r="D14" s="107">
        <f>投入係数表!AM14</f>
        <v>2.7277791651458979E-3</v>
      </c>
      <c r="E14" s="110">
        <f t="shared" si="9"/>
        <v>0.27277791651458977</v>
      </c>
      <c r="F14" s="85">
        <f>分析係数表!C17</f>
        <v>0.16391620825693176</v>
      </c>
      <c r="G14" s="110">
        <f t="shared" si="0"/>
        <v>4.471272177129744E-2</v>
      </c>
      <c r="H14" s="110">
        <v>7.6602619747630149E-2</v>
      </c>
      <c r="I14" s="110">
        <f t="shared" si="1"/>
        <v>7.6602619747630149E-2</v>
      </c>
      <c r="J14" s="85">
        <f>分析係数表!G17</f>
        <v>0.21229407998137262</v>
      </c>
      <c r="K14" s="111">
        <f t="shared" si="2"/>
        <v>1.6262282683486069E-2</v>
      </c>
      <c r="L14" s="79"/>
      <c r="M14" s="80"/>
      <c r="N14" s="81">
        <f>分析係数表!H17</f>
        <v>3.0554709730257561E-3</v>
      </c>
      <c r="O14" s="82">
        <f t="shared" si="3"/>
        <v>6.0134275944286351E-2</v>
      </c>
      <c r="P14" s="76">
        <f>分析係数表!C17</f>
        <v>0.16391620825693176</v>
      </c>
      <c r="Q14" s="82">
        <f t="shared" si="4"/>
        <v>9.8569824990634436E-3</v>
      </c>
      <c r="R14" s="83">
        <v>2.0024738338167314E-2</v>
      </c>
      <c r="S14" s="84">
        <f t="shared" si="5"/>
        <v>9.6627358085797463E-2</v>
      </c>
      <c r="T14" s="85">
        <f>分析係数表!F17</f>
        <v>0.32277781011700329</v>
      </c>
      <c r="U14" s="86">
        <f t="shared" si="6"/>
        <v>3.1189167040325216E-2</v>
      </c>
      <c r="V14" s="87">
        <f>分析係数表!D17</f>
        <v>5.5300075673787766E-2</v>
      </c>
      <c r="W14" s="88">
        <f t="shared" si="7"/>
        <v>0</v>
      </c>
      <c r="X14" s="76">
        <f>分析係数表!E17</f>
        <v>5.4426916584201644E-2</v>
      </c>
      <c r="Y14" s="89">
        <f t="shared" si="8"/>
        <v>0</v>
      </c>
    </row>
    <row r="15" spans="1:25" x14ac:dyDescent="0.2">
      <c r="A15" s="6" t="s">
        <v>3</v>
      </c>
      <c r="B15" s="5" t="s">
        <v>31</v>
      </c>
      <c r="C15" s="90"/>
      <c r="D15" s="107">
        <f>投入係数表!AM15</f>
        <v>1.4983575695871833E-3</v>
      </c>
      <c r="E15" s="110">
        <f t="shared" si="9"/>
        <v>0.14983575695871831</v>
      </c>
      <c r="F15" s="85">
        <f>分析係数表!C18</f>
        <v>9.9153926079857513E-2</v>
      </c>
      <c r="G15" s="110">
        <f t="shared" si="0"/>
        <v>1.4856803569604251E-2</v>
      </c>
      <c r="H15" s="110">
        <v>1.8569056119772144E-2</v>
      </c>
      <c r="I15" s="110">
        <f t="shared" si="1"/>
        <v>1.8569056119772144E-2</v>
      </c>
      <c r="J15" s="85">
        <f>分析係数表!G18</f>
        <v>0.21554507077228707</v>
      </c>
      <c r="K15" s="111">
        <f t="shared" si="2"/>
        <v>4.0024685155108574E-3</v>
      </c>
      <c r="L15" s="79"/>
      <c r="M15" s="80"/>
      <c r="N15" s="81">
        <f>分析係数表!H18</f>
        <v>4.4309579058998937E-4</v>
      </c>
      <c r="O15" s="82">
        <f t="shared" si="3"/>
        <v>8.7205032469033807E-3</v>
      </c>
      <c r="P15" s="76">
        <f>分析係数表!C18</f>
        <v>9.9153926079857513E-2</v>
      </c>
      <c r="Q15" s="82">
        <f t="shared" si="4"/>
        <v>8.6467213432261524E-4</v>
      </c>
      <c r="R15" s="83">
        <v>2.1010723999271897E-3</v>
      </c>
      <c r="S15" s="84">
        <f t="shared" si="5"/>
        <v>2.0670128519699335E-2</v>
      </c>
      <c r="T15" s="85">
        <f>分析係数表!F18</f>
        <v>0.45865408492674448</v>
      </c>
      <c r="U15" s="86">
        <f t="shared" si="6"/>
        <v>9.4804388815209022E-3</v>
      </c>
      <c r="V15" s="87">
        <f>分析係数表!D18</f>
        <v>4.8671467593742239E-2</v>
      </c>
      <c r="W15" s="88">
        <f t="shared" si="7"/>
        <v>0</v>
      </c>
      <c r="X15" s="76">
        <f>分析係数表!E18</f>
        <v>4.544325800844301E-2</v>
      </c>
      <c r="Y15" s="89">
        <f t="shared" si="8"/>
        <v>0</v>
      </c>
    </row>
    <row r="16" spans="1:25" x14ac:dyDescent="0.2">
      <c r="A16" s="6" t="s">
        <v>4</v>
      </c>
      <c r="B16" s="5" t="s">
        <v>32</v>
      </c>
      <c r="C16" s="90"/>
      <c r="D16" s="107">
        <f>投入係数表!AM16</f>
        <v>1.9209712430604912E-5</v>
      </c>
      <c r="E16" s="110">
        <f t="shared" si="9"/>
        <v>1.9209712430604913E-3</v>
      </c>
      <c r="F16" s="85">
        <f>分析係数表!C19</f>
        <v>0.34885493758536357</v>
      </c>
      <c r="G16" s="110">
        <f t="shared" si="0"/>
        <v>6.7014030310114591E-4</v>
      </c>
      <c r="H16" s="110">
        <v>1.6111380484107148E-2</v>
      </c>
      <c r="I16" s="110">
        <f t="shared" si="1"/>
        <v>1.6111380484107148E-2</v>
      </c>
      <c r="J16" s="85">
        <f>分析係数表!G19</f>
        <v>5.7666214382632294E-2</v>
      </c>
      <c r="K16" s="111">
        <f t="shared" si="2"/>
        <v>9.2908232099668086E-4</v>
      </c>
      <c r="L16" s="79"/>
      <c r="M16" s="80"/>
      <c r="N16" s="81">
        <f>分析係数表!H19</f>
        <v>-1.1339892271023426E-4</v>
      </c>
      <c r="O16" s="82">
        <f t="shared" si="3"/>
        <v>-2.2317875608188751E-3</v>
      </c>
      <c r="P16" s="76">
        <f>分析係数表!C19</f>
        <v>0.34885493758536357</v>
      </c>
      <c r="Q16" s="82">
        <f t="shared" si="4"/>
        <v>-7.785701102332595E-4</v>
      </c>
      <c r="R16" s="83">
        <v>4.9040881020800111E-3</v>
      </c>
      <c r="S16" s="84">
        <f t="shared" si="5"/>
        <v>2.101546858618716E-2</v>
      </c>
      <c r="T16" s="85">
        <f>分析係数表!F19</f>
        <v>0.24001206090758329</v>
      </c>
      <c r="U16" s="86">
        <f t="shared" si="6"/>
        <v>5.0439659263093557E-3</v>
      </c>
      <c r="V16" s="87">
        <f>分析係数表!D19</f>
        <v>8.5933966530981464E-3</v>
      </c>
      <c r="W16" s="88">
        <f t="shared" si="7"/>
        <v>0</v>
      </c>
      <c r="X16" s="76">
        <f>分析係数表!E19</f>
        <v>9.8817208722229068E-3</v>
      </c>
      <c r="Y16" s="89">
        <f t="shared" si="8"/>
        <v>0</v>
      </c>
    </row>
    <row r="17" spans="1:25" x14ac:dyDescent="0.2">
      <c r="A17" s="6" t="s">
        <v>5</v>
      </c>
      <c r="B17" s="5" t="s">
        <v>33</v>
      </c>
      <c r="C17" s="90"/>
      <c r="D17" s="107">
        <f>投入係数表!AM17</f>
        <v>3.073553988896786E-4</v>
      </c>
      <c r="E17" s="110">
        <f t="shared" si="9"/>
        <v>3.073553988896786E-2</v>
      </c>
      <c r="F17" s="85">
        <f>分析係数表!C20</f>
        <v>6.1611763739423342E-2</v>
      </c>
      <c r="G17" s="110">
        <f t="shared" si="0"/>
        <v>1.8936708220427098E-3</v>
      </c>
      <c r="H17" s="110">
        <v>3.2676778280098882E-3</v>
      </c>
      <c r="I17" s="110">
        <f t="shared" si="1"/>
        <v>3.2676778280098882E-3</v>
      </c>
      <c r="J17" s="85">
        <f>分析係数表!G20</f>
        <v>9.9807003032809483E-2</v>
      </c>
      <c r="K17" s="111">
        <f t="shared" si="2"/>
        <v>3.2613713089042718E-4</v>
      </c>
      <c r="L17" s="79"/>
      <c r="M17" s="80"/>
      <c r="N17" s="81">
        <f>分析係数表!H20</f>
        <v>5.5019477314965503E-4</v>
      </c>
      <c r="O17" s="82">
        <f t="shared" si="3"/>
        <v>1.0828302609898985E-2</v>
      </c>
      <c r="P17" s="76">
        <f>分析係数表!C20</f>
        <v>6.1611763739423342E-2</v>
      </c>
      <c r="Q17" s="82">
        <f t="shared" si="4"/>
        <v>6.6715082210007739E-4</v>
      </c>
      <c r="R17" s="83">
        <v>1.8265338236482143E-3</v>
      </c>
      <c r="S17" s="84">
        <f t="shared" si="5"/>
        <v>5.094211651658102E-3</v>
      </c>
      <c r="T17" s="85">
        <f>分析係数表!F20</f>
        <v>0.22277364212848083</v>
      </c>
      <c r="U17" s="86">
        <f t="shared" si="6"/>
        <v>1.1348560834132193E-3</v>
      </c>
      <c r="V17" s="87">
        <f>分析係数表!D20</f>
        <v>3.1430934656741107E-2</v>
      </c>
      <c r="W17" s="88">
        <f t="shared" si="7"/>
        <v>0</v>
      </c>
      <c r="X17" s="76">
        <f>分析係数表!E20</f>
        <v>3.1982354562999728E-2</v>
      </c>
      <c r="Y17" s="89">
        <f t="shared" si="8"/>
        <v>0</v>
      </c>
    </row>
    <row r="18" spans="1:25" x14ac:dyDescent="0.2">
      <c r="A18" s="6" t="s">
        <v>6</v>
      </c>
      <c r="B18" s="5" t="s">
        <v>34</v>
      </c>
      <c r="C18" s="90"/>
      <c r="D18" s="107">
        <f>投入係数表!AM18</f>
        <v>2.4780529035480338E-3</v>
      </c>
      <c r="E18" s="110">
        <f t="shared" si="9"/>
        <v>0.24780529035480339</v>
      </c>
      <c r="F18" s="85">
        <f>分析係数表!C21</f>
        <v>0.26616480709772816</v>
      </c>
      <c r="G18" s="110">
        <f t="shared" si="0"/>
        <v>6.5957047305082755E-2</v>
      </c>
      <c r="H18" s="110">
        <v>9.3492133374875871E-2</v>
      </c>
      <c r="I18" s="110">
        <f t="shared" si="1"/>
        <v>9.3492133374875871E-2</v>
      </c>
      <c r="J18" s="85">
        <f>分析係数表!G21</f>
        <v>0.28515758528748203</v>
      </c>
      <c r="K18" s="111">
        <f t="shared" si="2"/>
        <v>2.6659990996554812E-2</v>
      </c>
      <c r="L18" s="79"/>
      <c r="M18" s="80"/>
      <c r="N18" s="81">
        <f>分析係数表!H21</f>
        <v>9.2609120213357971E-4</v>
      </c>
      <c r="O18" s="82">
        <f t="shared" si="3"/>
        <v>1.8226265080020811E-2</v>
      </c>
      <c r="P18" s="76">
        <f>分析係数表!C21</f>
        <v>0.26616480709772816</v>
      </c>
      <c r="Q18" s="82">
        <f t="shared" si="4"/>
        <v>4.8511903291357985E-3</v>
      </c>
      <c r="R18" s="83">
        <v>1.3196208044791016E-2</v>
      </c>
      <c r="S18" s="84">
        <f t="shared" si="5"/>
        <v>0.10668834141966689</v>
      </c>
      <c r="T18" s="85">
        <f>分析係数表!F21</f>
        <v>0.42568537635878856</v>
      </c>
      <c r="U18" s="86">
        <f t="shared" si="6"/>
        <v>4.5415666770325831E-2</v>
      </c>
      <c r="V18" s="87">
        <f>分析係数表!D21</f>
        <v>5.68469269159773E-2</v>
      </c>
      <c r="W18" s="88">
        <f t="shared" si="7"/>
        <v>0</v>
      </c>
      <c r="X18" s="76">
        <f>分析係数表!E21</f>
        <v>4.8540370547617423E-2</v>
      </c>
      <c r="Y18" s="89">
        <f t="shared" si="8"/>
        <v>0</v>
      </c>
    </row>
    <row r="19" spans="1:25" x14ac:dyDescent="0.2">
      <c r="A19" s="6" t="s">
        <v>7</v>
      </c>
      <c r="B19" s="5" t="s">
        <v>269</v>
      </c>
      <c r="C19" s="90"/>
      <c r="D19" s="107">
        <f>投入係数表!AM19</f>
        <v>0</v>
      </c>
      <c r="E19" s="110">
        <f t="shared" si="9"/>
        <v>0</v>
      </c>
      <c r="F19" s="85">
        <f>分析係数表!C22</f>
        <v>6.8073136427566849E-2</v>
      </c>
      <c r="G19" s="110">
        <f t="shared" si="0"/>
        <v>0</v>
      </c>
      <c r="H19" s="110">
        <v>1.8190829210711365E-3</v>
      </c>
      <c r="I19" s="110">
        <f t="shared" si="1"/>
        <v>1.8190829210711365E-3</v>
      </c>
      <c r="J19" s="85">
        <f>分析係数表!G22</f>
        <v>0.19468102201510526</v>
      </c>
      <c r="K19" s="111">
        <f t="shared" si="2"/>
        <v>3.5414092220435191E-4</v>
      </c>
      <c r="L19" s="79"/>
      <c r="M19" s="80"/>
      <c r="N19" s="81">
        <f>分析係数表!H22</f>
        <v>4.4099581053979989E-5</v>
      </c>
      <c r="O19" s="82">
        <f t="shared" si="3"/>
        <v>8.6791738476289587E-4</v>
      </c>
      <c r="P19" s="76">
        <f>分析係数表!C22</f>
        <v>6.8073136427566849E-2</v>
      </c>
      <c r="Q19" s="82">
        <f t="shared" si="4"/>
        <v>5.9081858540821639E-5</v>
      </c>
      <c r="R19" s="83">
        <v>6.3313189854152492E-4</v>
      </c>
      <c r="S19" s="84">
        <f t="shared" si="5"/>
        <v>2.4522148196126615E-3</v>
      </c>
      <c r="T19" s="85">
        <f>分析係数表!F22</f>
        <v>0.41266270287642615</v>
      </c>
      <c r="U19" s="86">
        <f t="shared" si="6"/>
        <v>1.0119375954949887E-3</v>
      </c>
      <c r="V19" s="87">
        <f>分析係数表!D22</f>
        <v>5.3832556644705126E-2</v>
      </c>
      <c r="W19" s="88">
        <f t="shared" si="7"/>
        <v>0</v>
      </c>
      <c r="X19" s="76">
        <f>分析係数表!E22</f>
        <v>5.1020408163265307E-2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4.9595279129308338E-4</v>
      </c>
      <c r="P20" s="76">
        <f>分析係数表!C23</f>
        <v>0</v>
      </c>
      <c r="Q20" s="82">
        <f t="shared" si="4"/>
        <v>0</v>
      </c>
      <c r="R20" s="83">
        <v>0</v>
      </c>
      <c r="S20" s="84">
        <f t="shared" si="5"/>
        <v>0</v>
      </c>
      <c r="T20" s="85">
        <f>分析係数表!F23</f>
        <v>0.44065975142510044</v>
      </c>
      <c r="U20" s="86">
        <f t="shared" si="6"/>
        <v>0</v>
      </c>
      <c r="V20" s="87">
        <f>分析係数表!D23</f>
        <v>3.2123166059246797E-2</v>
      </c>
      <c r="W20" s="88">
        <f t="shared" si="7"/>
        <v>0</v>
      </c>
      <c r="X20" s="76">
        <f>分析係数表!E23</f>
        <v>3.0698065601345668E-2</v>
      </c>
      <c r="Y20" s="89">
        <f t="shared" si="8"/>
        <v>0</v>
      </c>
    </row>
    <row r="21" spans="1:25" x14ac:dyDescent="0.2">
      <c r="A21" s="6" t="s">
        <v>9</v>
      </c>
      <c r="B21" s="5" t="s">
        <v>271</v>
      </c>
      <c r="C21" s="90"/>
      <c r="D21" s="107">
        <f>投入係数表!AM21</f>
        <v>6.9154964750177688E-4</v>
      </c>
      <c r="E21" s="110">
        <f t="shared" si="9"/>
        <v>6.9154964750177683E-2</v>
      </c>
      <c r="F21" s="85">
        <f>分析係数表!C24</f>
        <v>0.19862660944206012</v>
      </c>
      <c r="G21" s="110">
        <f t="shared" si="0"/>
        <v>1.3736016174412977E-2</v>
      </c>
      <c r="H21" s="110">
        <v>1.7518566374681788E-2</v>
      </c>
      <c r="I21" s="110">
        <f t="shared" si="1"/>
        <v>1.7518566374681788E-2</v>
      </c>
      <c r="J21" s="85">
        <f>分析係数表!G24</f>
        <v>0.20794148380355276</v>
      </c>
      <c r="K21" s="111">
        <f t="shared" si="2"/>
        <v>3.6428366860623571E-3</v>
      </c>
      <c r="L21" s="79"/>
      <c r="M21" s="80"/>
      <c r="N21" s="81">
        <f>分析係数表!H24</f>
        <v>3.2549690777937607E-4</v>
      </c>
      <c r="O21" s="82">
        <f t="shared" si="3"/>
        <v>6.4060568875356589E-3</v>
      </c>
      <c r="P21" s="76">
        <f>分析係数表!C24</f>
        <v>0.19862660944206012</v>
      </c>
      <c r="Q21" s="82">
        <f t="shared" si="4"/>
        <v>1.2724133594641646E-3</v>
      </c>
      <c r="R21" s="83">
        <v>4.961438211773121E-3</v>
      </c>
      <c r="S21" s="84">
        <f t="shared" si="5"/>
        <v>2.248000458645491E-2</v>
      </c>
      <c r="T21" s="85">
        <f>分析係数表!F24</f>
        <v>0.39132706374085685</v>
      </c>
      <c r="U21" s="86">
        <f t="shared" si="6"/>
        <v>8.7970341876983955E-3</v>
      </c>
      <c r="V21" s="87">
        <f>分析係数表!D24</f>
        <v>0.12121212121212122</v>
      </c>
      <c r="W21" s="88">
        <f t="shared" si="7"/>
        <v>0</v>
      </c>
      <c r="X21" s="76">
        <f>分析係数表!E24</f>
        <v>0.11285266457680251</v>
      </c>
      <c r="Y21" s="89">
        <f t="shared" si="8"/>
        <v>0</v>
      </c>
    </row>
    <row r="22" spans="1:25" x14ac:dyDescent="0.2">
      <c r="A22" s="6" t="s">
        <v>10</v>
      </c>
      <c r="B22" s="5" t="s">
        <v>272</v>
      </c>
      <c r="C22" s="90"/>
      <c r="D22" s="107">
        <f>投入係数表!AM22</f>
        <v>0</v>
      </c>
      <c r="E22" s="110">
        <f t="shared" si="9"/>
        <v>0</v>
      </c>
      <c r="F22" s="85">
        <f>分析係数表!C25</f>
        <v>0.10815402038505095</v>
      </c>
      <c r="G22" s="110">
        <f t="shared" si="0"/>
        <v>0</v>
      </c>
      <c r="H22" s="110">
        <v>6.9982256943917067E-3</v>
      </c>
      <c r="I22" s="110">
        <f t="shared" si="1"/>
        <v>6.9982256943917067E-3</v>
      </c>
      <c r="J22" s="85">
        <f>分析係数表!G25</f>
        <v>0.19693726937269374</v>
      </c>
      <c r="K22" s="111">
        <f t="shared" si="2"/>
        <v>1.3782114587073263E-3</v>
      </c>
      <c r="L22" s="79"/>
      <c r="M22" s="80"/>
      <c r="N22" s="81">
        <f>分析係数表!H25</f>
        <v>5.1029515219605417E-4</v>
      </c>
      <c r="O22" s="82">
        <f t="shared" si="3"/>
        <v>1.0043044023684939E-2</v>
      </c>
      <c r="P22" s="76">
        <f>分析係数表!C25</f>
        <v>0.10815402038505095</v>
      </c>
      <c r="Q22" s="82">
        <f t="shared" si="4"/>
        <v>1.086195588065585E-3</v>
      </c>
      <c r="R22" s="83">
        <v>9.1873811429758184E-3</v>
      </c>
      <c r="S22" s="84">
        <f t="shared" si="5"/>
        <v>1.6185606837367524E-2</v>
      </c>
      <c r="T22" s="85">
        <f>分析係数表!F25</f>
        <v>0.3500369003690037</v>
      </c>
      <c r="U22" s="86">
        <f t="shared" si="6"/>
        <v>5.6655596479434816E-3</v>
      </c>
      <c r="V22" s="87">
        <f>分析係数表!D25</f>
        <v>4.6273062730627305E-2</v>
      </c>
      <c r="W22" s="88">
        <f t="shared" si="7"/>
        <v>0</v>
      </c>
      <c r="X22" s="76">
        <f>分析係数表!E25</f>
        <v>4.5018450184501846E-2</v>
      </c>
      <c r="Y22" s="89">
        <f t="shared" si="8"/>
        <v>0</v>
      </c>
    </row>
    <row r="23" spans="1:25" x14ac:dyDescent="0.2">
      <c r="A23" s="6" t="s">
        <v>11</v>
      </c>
      <c r="B23" s="5" t="s">
        <v>35</v>
      </c>
      <c r="C23" s="90"/>
      <c r="D23" s="107">
        <f>投入係数表!AM23</f>
        <v>1.536776994448393E-4</v>
      </c>
      <c r="E23" s="110">
        <f t="shared" si="9"/>
        <v>1.536776994448393E-2</v>
      </c>
      <c r="F23" s="85">
        <f>分析係数表!C26</f>
        <v>0.27743634767339775</v>
      </c>
      <c r="G23" s="110">
        <f t="shared" si="0"/>
        <v>4.2635779652826361E-3</v>
      </c>
      <c r="H23" s="110">
        <v>1.0370680051885572E-2</v>
      </c>
      <c r="I23" s="110">
        <f t="shared" si="1"/>
        <v>1.0370680051885572E-2</v>
      </c>
      <c r="J23" s="85">
        <f>分析係数表!G26</f>
        <v>0.19644944793245292</v>
      </c>
      <c r="K23" s="111">
        <f t="shared" si="2"/>
        <v>2.0373143708770228E-3</v>
      </c>
      <c r="L23" s="79"/>
      <c r="M23" s="80"/>
      <c r="N23" s="81">
        <f>分析係数表!H26</f>
        <v>1.0285702285828285E-2</v>
      </c>
      <c r="O23" s="82">
        <f t="shared" si="3"/>
        <v>0.20243139764612686</v>
      </c>
      <c r="P23" s="76">
        <f>分析係数表!C26</f>
        <v>0.27743634767339775</v>
      </c>
      <c r="Q23" s="82">
        <f t="shared" si="4"/>
        <v>5.6161827617362686E-2</v>
      </c>
      <c r="R23" s="83">
        <v>6.141646502363296E-2</v>
      </c>
      <c r="S23" s="84">
        <f t="shared" si="5"/>
        <v>7.1787145075518533E-2</v>
      </c>
      <c r="T23" s="85">
        <f>分析係数表!F26</f>
        <v>0.33444468499675256</v>
      </c>
      <c r="U23" s="86">
        <f t="shared" si="6"/>
        <v>2.4008829121597974E-2</v>
      </c>
      <c r="V23" s="87">
        <f>分析係数表!D26</f>
        <v>4.3992206105217577E-2</v>
      </c>
      <c r="W23" s="88">
        <f t="shared" si="7"/>
        <v>0</v>
      </c>
      <c r="X23" s="76">
        <f>分析係数表!E26</f>
        <v>4.5940679800822691E-2</v>
      </c>
      <c r="Y23" s="89">
        <f t="shared" si="8"/>
        <v>0</v>
      </c>
    </row>
    <row r="24" spans="1:25" x14ac:dyDescent="0.2">
      <c r="A24" s="6" t="s">
        <v>12</v>
      </c>
      <c r="B24" s="5" t="s">
        <v>366</v>
      </c>
      <c r="C24" s="90"/>
      <c r="D24" s="107">
        <f>投入係数表!AM24</f>
        <v>1.536776994448393E-4</v>
      </c>
      <c r="E24" s="110">
        <f t="shared" si="9"/>
        <v>1.536776994448393E-2</v>
      </c>
      <c r="F24" s="85">
        <f>分析係数表!C27</f>
        <v>0.68206432556613061</v>
      </c>
      <c r="G24" s="110">
        <f t="shared" si="0"/>
        <v>1.0481807642639885E-2</v>
      </c>
      <c r="H24" s="110">
        <v>1.4111853851781897E-2</v>
      </c>
      <c r="I24" s="110">
        <f t="shared" si="1"/>
        <v>1.4111853851781897E-2</v>
      </c>
      <c r="J24" s="85">
        <f>分析係数表!G27</f>
        <v>0.17097786061735692</v>
      </c>
      <c r="K24" s="111">
        <f t="shared" si="2"/>
        <v>2.4128145809224769E-3</v>
      </c>
      <c r="L24" s="79"/>
      <c r="M24" s="80"/>
      <c r="N24" s="81">
        <f>分析係数表!H27</f>
        <v>1.1068994844548976E-2</v>
      </c>
      <c r="O24" s="82">
        <f t="shared" si="3"/>
        <v>0.21784726357548684</v>
      </c>
      <c r="P24" s="76">
        <f>分析係数表!C27</f>
        <v>0.68206432556613061</v>
      </c>
      <c r="Q24" s="82">
        <f t="shared" si="4"/>
        <v>0.14858584690704152</v>
      </c>
      <c r="R24" s="83">
        <v>0.15307468739631086</v>
      </c>
      <c r="S24" s="84">
        <f t="shared" si="5"/>
        <v>0.16718654124809276</v>
      </c>
      <c r="T24" s="85">
        <f>分析係数表!F27</f>
        <v>0.32177115061144701</v>
      </c>
      <c r="U24" s="86">
        <f t="shared" si="6"/>
        <v>5.3795805744146954E-2</v>
      </c>
      <c r="V24" s="87">
        <f>分析係数表!D27</f>
        <v>3.3231804336955037E-2</v>
      </c>
      <c r="W24" s="88">
        <f t="shared" si="7"/>
        <v>0</v>
      </c>
      <c r="X24" s="76">
        <f>分析係数表!E27</f>
        <v>3.918716188571169E-2</v>
      </c>
      <c r="Y24" s="89">
        <f t="shared" si="8"/>
        <v>0</v>
      </c>
    </row>
    <row r="25" spans="1:25" x14ac:dyDescent="0.2">
      <c r="A25" s="6" t="s">
        <v>13</v>
      </c>
      <c r="B25" s="5" t="s">
        <v>192</v>
      </c>
      <c r="C25" s="90"/>
      <c r="D25" s="107">
        <f>投入係数表!AM25</f>
        <v>1.9209712430604912E-5</v>
      </c>
      <c r="E25" s="110">
        <f t="shared" si="9"/>
        <v>1.9209712430604913E-3</v>
      </c>
      <c r="F25" s="85">
        <f>分析係数表!C28</f>
        <v>0.14118101348541556</v>
      </c>
      <c r="G25" s="110">
        <f t="shared" si="0"/>
        <v>2.7120466697161871E-4</v>
      </c>
      <c r="H25" s="110">
        <v>1.3920313091316952E-2</v>
      </c>
      <c r="I25" s="110">
        <f t="shared" si="1"/>
        <v>1.3920313091316952E-2</v>
      </c>
      <c r="J25" s="85">
        <f>分析係数表!G28</f>
        <v>0.12484707609493516</v>
      </c>
      <c r="K25" s="111">
        <f t="shared" si="2"/>
        <v>1.7379103877769697E-3</v>
      </c>
      <c r="L25" s="79"/>
      <c r="M25" s="80"/>
      <c r="N25" s="81">
        <f>分析係数表!H28</f>
        <v>2.043280588834406E-2</v>
      </c>
      <c r="O25" s="82">
        <f t="shared" si="3"/>
        <v>0.40213505494014173</v>
      </c>
      <c r="P25" s="76">
        <f>分析係数表!C28</f>
        <v>0.14118101348541556</v>
      </c>
      <c r="Q25" s="82">
        <f t="shared" si="4"/>
        <v>5.6773834614462476E-2</v>
      </c>
      <c r="R25" s="83">
        <v>6.5219820041729631E-2</v>
      </c>
      <c r="S25" s="84">
        <f t="shared" si="5"/>
        <v>7.9140133133046589E-2</v>
      </c>
      <c r="T25" s="85">
        <f>分析係数表!F28</f>
        <v>0.21311475409836064</v>
      </c>
      <c r="U25" s="86">
        <f t="shared" si="6"/>
        <v>1.6865930011960746E-2</v>
      </c>
      <c r="V25" s="87">
        <f>分析係数表!D28</f>
        <v>1.6974553462197211E-2</v>
      </c>
      <c r="W25" s="88">
        <f t="shared" si="7"/>
        <v>0</v>
      </c>
      <c r="X25" s="76">
        <f>分析係数表!E28</f>
        <v>1.0337655982383166E-2</v>
      </c>
      <c r="Y25" s="89">
        <f t="shared" si="8"/>
        <v>0</v>
      </c>
    </row>
    <row r="26" spans="1:25" x14ac:dyDescent="0.2">
      <c r="A26" s="6" t="s">
        <v>14</v>
      </c>
      <c r="B26" s="5" t="s">
        <v>50</v>
      </c>
      <c r="C26" s="90"/>
      <c r="D26" s="107">
        <f>投入係数表!AM26</f>
        <v>5.8781720037651038E-3</v>
      </c>
      <c r="E26" s="110">
        <f t="shared" si="9"/>
        <v>0.58781720037651042</v>
      </c>
      <c r="F26" s="85">
        <f>分析係数表!C29</f>
        <v>0.16227976317854342</v>
      </c>
      <c r="G26" s="110">
        <f t="shared" si="0"/>
        <v>9.5390836069374513E-2</v>
      </c>
      <c r="H26" s="110">
        <v>0.11316397611782415</v>
      </c>
      <c r="I26" s="110">
        <f t="shared" si="1"/>
        <v>0.11316397611782415</v>
      </c>
      <c r="J26" s="85">
        <f>分析係数表!G29</f>
        <v>0.26081698468153725</v>
      </c>
      <c r="K26" s="111">
        <f t="shared" si="2"/>
        <v>2.951508702562439E-2</v>
      </c>
      <c r="L26" s="79"/>
      <c r="M26" s="80"/>
      <c r="N26" s="81">
        <f>分析係数表!H29</f>
        <v>1.0220602904272409E-2</v>
      </c>
      <c r="O26" s="82">
        <f t="shared" si="3"/>
        <v>0.20115018626861972</v>
      </c>
      <c r="P26" s="76">
        <f>分析係数表!C29</f>
        <v>0.16227976317854342</v>
      </c>
      <c r="Q26" s="82">
        <f t="shared" si="4"/>
        <v>3.2642604590991504E-2</v>
      </c>
      <c r="R26" s="83">
        <v>4.306878470064375E-2</v>
      </c>
      <c r="S26" s="84">
        <f t="shared" si="5"/>
        <v>0.1562327608184679</v>
      </c>
      <c r="T26" s="85">
        <f>分析係数表!F29</f>
        <v>0.4334856221445848</v>
      </c>
      <c r="U26" s="86">
        <f t="shared" si="6"/>
        <v>6.7724655522759677E-2</v>
      </c>
      <c r="V26" s="87">
        <f>分析係数表!D29</f>
        <v>8.0085998387530236E-2</v>
      </c>
      <c r="W26" s="88">
        <f t="shared" si="7"/>
        <v>0</v>
      </c>
      <c r="X26" s="76">
        <f>分析係数表!E29</f>
        <v>5.9123891427035745E-2</v>
      </c>
      <c r="Y26" s="89">
        <f t="shared" si="8"/>
        <v>0</v>
      </c>
    </row>
    <row r="27" spans="1:25" x14ac:dyDescent="0.2">
      <c r="A27" s="6" t="s">
        <v>15</v>
      </c>
      <c r="B27" s="5" t="s">
        <v>36</v>
      </c>
      <c r="C27" s="90"/>
      <c r="D27" s="107">
        <f>投入係数表!AM27</f>
        <v>2.1130683673665405E-3</v>
      </c>
      <c r="E27" s="110">
        <f t="shared" si="9"/>
        <v>0.21130683673665404</v>
      </c>
      <c r="F27" s="85">
        <f>分析係数表!C30</f>
        <v>1</v>
      </c>
      <c r="G27" s="110">
        <f t="shared" si="0"/>
        <v>0.21130683673665404</v>
      </c>
      <c r="H27" s="110">
        <v>0.26842800747696027</v>
      </c>
      <c r="I27" s="110">
        <f t="shared" si="1"/>
        <v>0.26842800747696027</v>
      </c>
      <c r="J27" s="85">
        <f>分析係数表!G30</f>
        <v>0.34448439248553536</v>
      </c>
      <c r="K27" s="111">
        <f t="shared" si="2"/>
        <v>9.2469259081803409E-2</v>
      </c>
      <c r="L27" s="79"/>
      <c r="M27" s="80"/>
      <c r="N27" s="81">
        <f>分析係数表!H30</f>
        <v>0</v>
      </c>
      <c r="O27" s="82">
        <f t="shared" si="3"/>
        <v>0</v>
      </c>
      <c r="P27" s="76">
        <f>分析係数表!C30</f>
        <v>1</v>
      </c>
      <c r="Q27" s="82">
        <f t="shared" si="4"/>
        <v>0</v>
      </c>
      <c r="R27" s="83">
        <v>5.2806976092463737E-2</v>
      </c>
      <c r="S27" s="84">
        <f t="shared" si="5"/>
        <v>0.32123498356942404</v>
      </c>
      <c r="T27" s="85">
        <f>分析係数表!F30</f>
        <v>0.44001047643991525</v>
      </c>
      <c r="U27" s="86">
        <f t="shared" si="6"/>
        <v>0.14134675816955061</v>
      </c>
      <c r="V27" s="87">
        <f>分析係数表!D30</f>
        <v>0.12314578918545679</v>
      </c>
      <c r="W27" s="88">
        <f t="shared" si="7"/>
        <v>0</v>
      </c>
      <c r="X27" s="76">
        <f>分析係数表!E30</f>
        <v>8.4787733041262886E-2</v>
      </c>
      <c r="Y27" s="89">
        <f t="shared" si="8"/>
        <v>0</v>
      </c>
    </row>
    <row r="28" spans="1:25" x14ac:dyDescent="0.2">
      <c r="A28" s="6" t="s">
        <v>16</v>
      </c>
      <c r="B28" s="5" t="s">
        <v>193</v>
      </c>
      <c r="C28" s="90"/>
      <c r="D28" s="107">
        <f>投入係数表!AM28</f>
        <v>3.6402405055996311E-2</v>
      </c>
      <c r="E28" s="110">
        <f t="shared" si="9"/>
        <v>3.640240505599631</v>
      </c>
      <c r="F28" s="85">
        <f>分析係数表!C31</f>
        <v>6.2020555045463999E-2</v>
      </c>
      <c r="G28" s="110">
        <f t="shared" si="0"/>
        <v>0.22576973665626962</v>
      </c>
      <c r="H28" s="110">
        <v>0.2473452478372532</v>
      </c>
      <c r="I28" s="110">
        <f t="shared" si="1"/>
        <v>0.2473452478372532</v>
      </c>
      <c r="J28" s="85">
        <f>分析係数表!G31</f>
        <v>7.0817490494296573E-2</v>
      </c>
      <c r="K28" s="111">
        <f t="shared" si="2"/>
        <v>1.7516369737524108E-2</v>
      </c>
      <c r="L28" s="79"/>
      <c r="M28" s="80"/>
      <c r="N28" s="81">
        <f>分析係数表!H31</f>
        <v>2.2278688352460652E-2</v>
      </c>
      <c r="O28" s="82">
        <f t="shared" si="3"/>
        <v>0.43846359690236009</v>
      </c>
      <c r="P28" s="76">
        <f>分析係数表!C31</f>
        <v>6.2020555045463999E-2</v>
      </c>
      <c r="Q28" s="82">
        <f t="shared" si="4"/>
        <v>2.7193755647114962E-2</v>
      </c>
      <c r="R28" s="83">
        <v>3.656659569882497E-2</v>
      </c>
      <c r="S28" s="84">
        <f t="shared" si="5"/>
        <v>0.28391184353607818</v>
      </c>
      <c r="T28" s="85">
        <f>分析係数表!F31</f>
        <v>0.3450570342205323</v>
      </c>
      <c r="U28" s="86">
        <f t="shared" si="6"/>
        <v>9.7965778710642937E-2</v>
      </c>
      <c r="V28" s="87">
        <f>分析係数表!D31</f>
        <v>0</v>
      </c>
      <c r="W28" s="88">
        <f t="shared" si="7"/>
        <v>0</v>
      </c>
      <c r="X28" s="76">
        <f>分析係数表!E31</f>
        <v>0</v>
      </c>
      <c r="Y28" s="89">
        <f t="shared" si="8"/>
        <v>0</v>
      </c>
    </row>
    <row r="29" spans="1:25" x14ac:dyDescent="0.2">
      <c r="A29" s="6" t="s">
        <v>17</v>
      </c>
      <c r="B29" s="5" t="s">
        <v>273</v>
      </c>
      <c r="C29" s="90"/>
      <c r="D29" s="107">
        <f>投入係数表!AM29</f>
        <v>8.8940968553700758E-3</v>
      </c>
      <c r="E29" s="110">
        <f t="shared" si="9"/>
        <v>0.88940968553700761</v>
      </c>
      <c r="F29" s="85">
        <f>分析係数表!C32</f>
        <v>0.51031613976705492</v>
      </c>
      <c r="G29" s="110">
        <f t="shared" si="0"/>
        <v>0.45388011739467593</v>
      </c>
      <c r="H29" s="110">
        <v>0.49687526425592898</v>
      </c>
      <c r="I29" s="110">
        <f t="shared" si="1"/>
        <v>0.49687526425592898</v>
      </c>
      <c r="J29" s="85">
        <f>分析係数表!G32</f>
        <v>0.13989637305699482</v>
      </c>
      <c r="K29" s="111">
        <f t="shared" si="2"/>
        <v>6.9511047331140316E-2</v>
      </c>
      <c r="L29" s="79"/>
      <c r="M29" s="80"/>
      <c r="N29" s="81">
        <f>分析係数表!H32</f>
        <v>6.3083400707693279E-3</v>
      </c>
      <c r="O29" s="82">
        <f t="shared" si="3"/>
        <v>0.12415351542036852</v>
      </c>
      <c r="P29" s="76">
        <f>分析係数表!C32</f>
        <v>0.51031613976705492</v>
      </c>
      <c r="Q29" s="82">
        <f t="shared" si="4"/>
        <v>6.3357542727831992E-2</v>
      </c>
      <c r="R29" s="83">
        <v>8.2489063598057563E-2</v>
      </c>
      <c r="S29" s="84">
        <f t="shared" si="5"/>
        <v>0.5793643278539865</v>
      </c>
      <c r="T29" s="85">
        <f>分析係数表!F32</f>
        <v>0.48186528497409326</v>
      </c>
      <c r="U29" s="86">
        <f t="shared" si="6"/>
        <v>0.2791755569451852</v>
      </c>
      <c r="V29" s="87">
        <f>分析係数表!D32</f>
        <v>1.4248704663212436E-2</v>
      </c>
      <c r="W29" s="88">
        <f t="shared" si="7"/>
        <v>0</v>
      </c>
      <c r="X29" s="76">
        <f>分析係数表!E32</f>
        <v>2.1373056994818652E-2</v>
      </c>
      <c r="Y29" s="89">
        <f t="shared" si="8"/>
        <v>0</v>
      </c>
    </row>
    <row r="30" spans="1:25" x14ac:dyDescent="0.2">
      <c r="A30" s="6" t="s">
        <v>18</v>
      </c>
      <c r="B30" s="5" t="s">
        <v>274</v>
      </c>
      <c r="C30" s="90"/>
      <c r="D30" s="107">
        <f>投入係数表!AM30</f>
        <v>1.6328255566014176E-2</v>
      </c>
      <c r="E30" s="110">
        <f t="shared" si="9"/>
        <v>1.6328255566014176</v>
      </c>
      <c r="F30" s="85">
        <f>分析係数表!C33</f>
        <v>0.64380825565912114</v>
      </c>
      <c r="G30" s="110">
        <f t="shared" si="0"/>
        <v>1.0512265733911923</v>
      </c>
      <c r="H30" s="110">
        <v>1.0737825587296295</v>
      </c>
      <c r="I30" s="110">
        <f t="shared" si="1"/>
        <v>1.0737825587296295</v>
      </c>
      <c r="J30" s="85">
        <f>分析係数表!G33</f>
        <v>0.50735483870967746</v>
      </c>
      <c r="K30" s="111">
        <f t="shared" si="2"/>
        <v>0.54478877689353589</v>
      </c>
      <c r="L30" s="79"/>
      <c r="M30" s="80"/>
      <c r="N30" s="81">
        <f>分析係数表!H33</f>
        <v>9.5549092283623302E-4</v>
      </c>
      <c r="O30" s="82">
        <f t="shared" si="3"/>
        <v>1.8804876669862743E-2</v>
      </c>
      <c r="P30" s="76">
        <f>分析係数表!C33</f>
        <v>0.64380825565912114</v>
      </c>
      <c r="Q30" s="82">
        <f t="shared" si="4"/>
        <v>1.2106734846709235E-2</v>
      </c>
      <c r="R30" s="83">
        <v>3.7044877149220883E-2</v>
      </c>
      <c r="S30" s="84">
        <f t="shared" si="5"/>
        <v>1.1108274358788504</v>
      </c>
      <c r="T30" s="85">
        <f>分析係数表!F33</f>
        <v>0.64387096774193553</v>
      </c>
      <c r="U30" s="86">
        <f t="shared" si="6"/>
        <v>0.71522953613360818</v>
      </c>
      <c r="V30" s="87">
        <f>分析係数表!D33</f>
        <v>5.1354838709677421E-2</v>
      </c>
      <c r="W30" s="88">
        <f t="shared" si="7"/>
        <v>0</v>
      </c>
      <c r="X30" s="76">
        <f>分析係数表!E33</f>
        <v>4.9548387096774192E-2</v>
      </c>
      <c r="Y30" s="89">
        <f t="shared" si="8"/>
        <v>0</v>
      </c>
    </row>
    <row r="31" spans="1:25" x14ac:dyDescent="0.2">
      <c r="A31" s="6" t="s">
        <v>19</v>
      </c>
      <c r="B31" s="5" t="s">
        <v>275</v>
      </c>
      <c r="C31" s="90"/>
      <c r="D31" s="107">
        <f>投入係数表!AM31</f>
        <v>9.1784005993430284E-2</v>
      </c>
      <c r="E31" s="110">
        <f t="shared" si="9"/>
        <v>9.1784005993430284</v>
      </c>
      <c r="F31" s="85">
        <f>分析係数表!C34</f>
        <v>0.4497281074016104</v>
      </c>
      <c r="G31" s="110">
        <f t="shared" si="0"/>
        <v>4.1277847305163471</v>
      </c>
      <c r="H31" s="110">
        <v>4.369867127443066</v>
      </c>
      <c r="I31" s="110">
        <f t="shared" si="1"/>
        <v>4.369867127443066</v>
      </c>
      <c r="J31" s="85">
        <f>分析係数表!G34</f>
        <v>0.42484737951445389</v>
      </c>
      <c r="K31" s="111">
        <f t="shared" si="2"/>
        <v>1.8565265979205408</v>
      </c>
      <c r="L31" s="79"/>
      <c r="M31" s="80"/>
      <c r="N31" s="81">
        <f>分析係数表!H34</f>
        <v>0.15783450057224457</v>
      </c>
      <c r="O31" s="82">
        <f t="shared" si="3"/>
        <v>3.1063176494656788</v>
      </c>
      <c r="P31" s="76">
        <f>分析係数表!C34</f>
        <v>0.4497281074016104</v>
      </c>
      <c r="Q31" s="82">
        <f t="shared" si="4"/>
        <v>1.3969983574824187</v>
      </c>
      <c r="R31" s="83">
        <v>1.5273649078504097</v>
      </c>
      <c r="S31" s="84">
        <f t="shared" si="5"/>
        <v>5.8972320352934755</v>
      </c>
      <c r="T31" s="85">
        <f>分析係数表!F34</f>
        <v>0.69859228761453362</v>
      </c>
      <c r="U31" s="86">
        <f t="shared" si="6"/>
        <v>4.1197608181293814</v>
      </c>
      <c r="V31" s="87">
        <f>分析係数表!D34</f>
        <v>0.16058186901394608</v>
      </c>
      <c r="W31" s="88">
        <f t="shared" si="7"/>
        <v>1</v>
      </c>
      <c r="X31" s="76">
        <f>分析係数表!E34</f>
        <v>0.11554380945100309</v>
      </c>
      <c r="Y31" s="89">
        <f t="shared" si="8"/>
        <v>1</v>
      </c>
    </row>
    <row r="32" spans="1:25" x14ac:dyDescent="0.2">
      <c r="A32" s="6" t="s">
        <v>20</v>
      </c>
      <c r="B32" s="5" t="s">
        <v>37</v>
      </c>
      <c r="C32" s="90"/>
      <c r="D32" s="107">
        <f>投入係数表!AM32</f>
        <v>5.6668651670284493E-3</v>
      </c>
      <c r="E32" s="110">
        <f t="shared" si="9"/>
        <v>0.56668651670284498</v>
      </c>
      <c r="F32" s="85">
        <f>分析係数表!C35</f>
        <v>0.49909685188370889</v>
      </c>
      <c r="G32" s="110">
        <f t="shared" si="0"/>
        <v>0.28283145649133473</v>
      </c>
      <c r="H32" s="110">
        <v>0.42627359972790002</v>
      </c>
      <c r="I32" s="110">
        <f t="shared" si="1"/>
        <v>0.42627359972790002</v>
      </c>
      <c r="J32" s="85">
        <f>分析係数表!G35</f>
        <v>0.31379756038452217</v>
      </c>
      <c r="K32" s="111">
        <f t="shared" si="2"/>
        <v>0.13376361565094333</v>
      </c>
      <c r="L32" s="79"/>
      <c r="M32" s="80"/>
      <c r="N32" s="81">
        <f>分析係数表!H35</f>
        <v>5.9221537395394742E-2</v>
      </c>
      <c r="O32" s="82">
        <f t="shared" si="3"/>
        <v>1.1655303889380202</v>
      </c>
      <c r="P32" s="76">
        <f>分析係数表!C35</f>
        <v>0.49909685188370889</v>
      </c>
      <c r="Q32" s="82">
        <f t="shared" si="4"/>
        <v>0.5817125478937607</v>
      </c>
      <c r="R32" s="83">
        <v>0.76660719078482298</v>
      </c>
      <c r="S32" s="84">
        <f t="shared" si="5"/>
        <v>1.192880790512723</v>
      </c>
      <c r="T32" s="85">
        <f>分析係数表!F35</f>
        <v>0.64201470231844249</v>
      </c>
      <c r="U32" s="86">
        <f t="shared" si="6"/>
        <v>0.76584700562241426</v>
      </c>
      <c r="V32" s="87">
        <f>分析係数表!D35</f>
        <v>4.5076338961143873E-2</v>
      </c>
      <c r="W32" s="88">
        <f t="shared" si="7"/>
        <v>0</v>
      </c>
      <c r="X32" s="76">
        <f>分析係数表!E35</f>
        <v>4.0269811778011151E-2</v>
      </c>
      <c r="Y32" s="89">
        <f t="shared" si="8"/>
        <v>0</v>
      </c>
    </row>
    <row r="33" spans="1:25" x14ac:dyDescent="0.2">
      <c r="A33" s="6" t="s">
        <v>21</v>
      </c>
      <c r="B33" s="5" t="s">
        <v>38</v>
      </c>
      <c r="C33" s="90"/>
      <c r="D33" s="107">
        <f>投入係数表!AM33</f>
        <v>9.7009047774554817E-3</v>
      </c>
      <c r="E33" s="110">
        <f t="shared" si="9"/>
        <v>0.97009047774554813</v>
      </c>
      <c r="F33" s="85">
        <f>分析係数表!C36</f>
        <v>0.87819146249052793</v>
      </c>
      <c r="G33" s="110">
        <f t="shared" si="0"/>
        <v>0.85192517539949786</v>
      </c>
      <c r="H33" s="110">
        <v>1.0296976037496015</v>
      </c>
      <c r="I33" s="110">
        <f t="shared" si="1"/>
        <v>1.0296976037496015</v>
      </c>
      <c r="J33" s="85">
        <f>分析係数表!G36</f>
        <v>4.4874661895938493E-2</v>
      </c>
      <c r="K33" s="111">
        <f t="shared" si="2"/>
        <v>4.6207331823321415E-2</v>
      </c>
      <c r="L33" s="79"/>
      <c r="M33" s="80"/>
      <c r="N33" s="81">
        <f>分析係数表!H36</f>
        <v>0.18774661640714413</v>
      </c>
      <c r="O33" s="82">
        <f t="shared" si="3"/>
        <v>3.6950136127305684</v>
      </c>
      <c r="P33" s="76">
        <f>分析係数表!C36</f>
        <v>0.87819146249052793</v>
      </c>
      <c r="Q33" s="82">
        <f t="shared" si="4"/>
        <v>3.244929408486267</v>
      </c>
      <c r="R33" s="83">
        <v>3.4012090254194582</v>
      </c>
      <c r="S33" s="84">
        <f t="shared" si="5"/>
        <v>4.4309066291690602</v>
      </c>
      <c r="T33" s="85">
        <f>分析係数表!F36</f>
        <v>0.85371541754520475</v>
      </c>
      <c r="U33" s="86">
        <f t="shared" si="6"/>
        <v>3.7827333030248798</v>
      </c>
      <c r="V33" s="87">
        <f>分析係数表!D36</f>
        <v>1.8390731156688604E-2</v>
      </c>
      <c r="W33" s="88">
        <f t="shared" si="7"/>
        <v>0</v>
      </c>
      <c r="X33" s="76">
        <f>分析係数表!E36</f>
        <v>8.3700721998594338E-3</v>
      </c>
      <c r="Y33" s="89">
        <f t="shared" si="8"/>
        <v>0</v>
      </c>
    </row>
    <row r="34" spans="1:25" x14ac:dyDescent="0.2">
      <c r="A34" s="6" t="s">
        <v>22</v>
      </c>
      <c r="B34" s="5" t="s">
        <v>378</v>
      </c>
      <c r="C34" s="90"/>
      <c r="D34" s="107">
        <f>投入係数表!AM34</f>
        <v>2.2801928655128034E-2</v>
      </c>
      <c r="E34" s="110">
        <f t="shared" si="9"/>
        <v>2.2801928655128032</v>
      </c>
      <c r="F34" s="85">
        <f>分析係数表!C37</f>
        <v>0.51844868831853386</v>
      </c>
      <c r="G34" s="110">
        <f t="shared" si="0"/>
        <v>1.1821630002383918</v>
      </c>
      <c r="H34" s="110">
        <v>1.4152322698463111</v>
      </c>
      <c r="I34" s="110">
        <f t="shared" si="1"/>
        <v>1.4152322698463111</v>
      </c>
      <c r="J34" s="85">
        <f>分析係数表!G37</f>
        <v>0.40787398349003462</v>
      </c>
      <c r="K34" s="111">
        <f t="shared" si="2"/>
        <v>0.57723642346585857</v>
      </c>
      <c r="L34" s="79"/>
      <c r="M34" s="80"/>
      <c r="N34" s="81">
        <f>分析係数表!H37</f>
        <v>4.7856445363769047E-2</v>
      </c>
      <c r="O34" s="82">
        <f t="shared" si="3"/>
        <v>0.94185568006483966</v>
      </c>
      <c r="P34" s="76">
        <f>分析係数表!C37</f>
        <v>0.51844868831853386</v>
      </c>
      <c r="Q34" s="82">
        <f t="shared" si="4"/>
        <v>0.48830384191497678</v>
      </c>
      <c r="R34" s="83">
        <v>0.58975520850530949</v>
      </c>
      <c r="S34" s="84">
        <f t="shared" si="5"/>
        <v>2.0049874783516204</v>
      </c>
      <c r="T34" s="85">
        <f>分析係数表!F37</f>
        <v>0.62993916303078723</v>
      </c>
      <c r="U34" s="86">
        <f t="shared" si="6"/>
        <v>1.2630201340000284</v>
      </c>
      <c r="V34" s="87">
        <f>分析係数表!D37</f>
        <v>9.5352219422765727E-2</v>
      </c>
      <c r="W34" s="88">
        <f t="shared" si="7"/>
        <v>0</v>
      </c>
      <c r="X34" s="76">
        <f>分析係数表!E37</f>
        <v>8.9104651877342844E-2</v>
      </c>
      <c r="Y34" s="89">
        <f t="shared" si="8"/>
        <v>0</v>
      </c>
    </row>
    <row r="35" spans="1:25" x14ac:dyDescent="0.2">
      <c r="A35" s="6" t="s">
        <v>23</v>
      </c>
      <c r="B35" s="5" t="s">
        <v>194</v>
      </c>
      <c r="C35" s="90"/>
      <c r="D35" s="107">
        <f>投入係数表!AM35</f>
        <v>1.970916495380064E-2</v>
      </c>
      <c r="E35" s="110">
        <f t="shared" si="9"/>
        <v>1.970916495380064</v>
      </c>
      <c r="F35" s="85">
        <f>分析係数表!C38</f>
        <v>4.0466683025854988E-2</v>
      </c>
      <c r="G35" s="110">
        <f t="shared" si="0"/>
        <v>7.9756453088974041E-2</v>
      </c>
      <c r="H35" s="110">
        <v>9.3519432998120003E-2</v>
      </c>
      <c r="I35" s="110">
        <f t="shared" si="1"/>
        <v>9.3519432998120003E-2</v>
      </c>
      <c r="J35" s="85">
        <f>分析係数表!G38</f>
        <v>0.23169218038891187</v>
      </c>
      <c r="K35" s="111">
        <f t="shared" si="2"/>
        <v>2.1667721340069179E-2</v>
      </c>
      <c r="L35" s="79"/>
      <c r="M35" s="80"/>
      <c r="N35" s="81">
        <f>分析係数表!H38</f>
        <v>4.3698484864393788E-2</v>
      </c>
      <c r="O35" s="82">
        <f t="shared" si="3"/>
        <v>0.8600234695014809</v>
      </c>
      <c r="P35" s="76">
        <f>分析係数表!C38</f>
        <v>4.0466683025854988E-2</v>
      </c>
      <c r="Q35" s="82">
        <f t="shared" si="4"/>
        <v>3.4802297135112494E-2</v>
      </c>
      <c r="R35" s="83">
        <v>4.3251488645607856E-2</v>
      </c>
      <c r="S35" s="84">
        <f t="shared" si="5"/>
        <v>0.13677092164372787</v>
      </c>
      <c r="T35" s="85">
        <f>分析係数表!F38</f>
        <v>0.47745138601572196</v>
      </c>
      <c r="U35" s="86">
        <f t="shared" si="6"/>
        <v>6.5301466105445571E-2</v>
      </c>
      <c r="V35" s="87">
        <f>分析係数表!D38</f>
        <v>0.35457178320231691</v>
      </c>
      <c r="W35" s="88">
        <f t="shared" si="7"/>
        <v>0</v>
      </c>
      <c r="X35" s="76">
        <f>分析係数表!E38</f>
        <v>0.38601572196938355</v>
      </c>
      <c r="Y35" s="89">
        <f t="shared" si="8"/>
        <v>0</v>
      </c>
    </row>
    <row r="36" spans="1:25" x14ac:dyDescent="0.2">
      <c r="A36" s="6" t="s">
        <v>24</v>
      </c>
      <c r="B36" s="5" t="s">
        <v>39</v>
      </c>
      <c r="C36" s="90"/>
      <c r="D36" s="107">
        <f>投入係数表!AM36</f>
        <v>0</v>
      </c>
      <c r="E36" s="110">
        <f t="shared" si="9"/>
        <v>0</v>
      </c>
      <c r="F36" s="85">
        <f>分析係数表!C39</f>
        <v>1</v>
      </c>
      <c r="G36" s="110">
        <f t="shared" si="0"/>
        <v>0</v>
      </c>
      <c r="H36" s="110">
        <v>1.9868717884248672E-2</v>
      </c>
      <c r="I36" s="110">
        <f t="shared" si="1"/>
        <v>1.9868717884248672E-2</v>
      </c>
      <c r="J36" s="85">
        <f>分析係数表!G39</f>
        <v>0.35155763393872286</v>
      </c>
      <c r="K36" s="111">
        <f t="shared" si="2"/>
        <v>6.9849994487824509E-3</v>
      </c>
      <c r="L36" s="79"/>
      <c r="M36" s="80"/>
      <c r="N36" s="81">
        <f>分析係数表!H39</f>
        <v>3.8093638110437951E-3</v>
      </c>
      <c r="O36" s="82">
        <f t="shared" si="3"/>
        <v>7.4971530283804433E-2</v>
      </c>
      <c r="P36" s="76">
        <f>分析係数表!C39</f>
        <v>1</v>
      </c>
      <c r="Q36" s="82">
        <f t="shared" si="4"/>
        <v>7.4971530283804433E-2</v>
      </c>
      <c r="R36" s="83">
        <v>9.3492253628162297E-2</v>
      </c>
      <c r="S36" s="84">
        <f t="shared" si="5"/>
        <v>0.11336097151241097</v>
      </c>
      <c r="T36" s="85">
        <f>分析係数表!F39</f>
        <v>0.70231445322154884</v>
      </c>
      <c r="U36" s="86">
        <f t="shared" si="6"/>
        <v>7.9615048724402476E-2</v>
      </c>
      <c r="V36" s="87">
        <f>分析係数表!D39</f>
        <v>4.9996539689758472E-2</v>
      </c>
      <c r="W36" s="88">
        <f t="shared" si="7"/>
        <v>0</v>
      </c>
      <c r="X36" s="76">
        <f>分析係数表!E39</f>
        <v>6.3343450621372852E-2</v>
      </c>
      <c r="Y36" s="89">
        <f t="shared" si="8"/>
        <v>0</v>
      </c>
    </row>
    <row r="37" spans="1:25" x14ac:dyDescent="0.2">
      <c r="A37" s="6" t="s">
        <v>25</v>
      </c>
      <c r="B37" s="5" t="s">
        <v>40</v>
      </c>
      <c r="C37" s="90"/>
      <c r="D37" s="107">
        <f>投入係数表!AM37</f>
        <v>9.6048562153024569E-5</v>
      </c>
      <c r="E37" s="110">
        <f t="shared" si="9"/>
        <v>9.6048562153024566E-3</v>
      </c>
      <c r="F37" s="85">
        <f>分析係数表!C40</f>
        <v>0.93645125291670894</v>
      </c>
      <c r="G37" s="110">
        <f t="shared" si="0"/>
        <v>8.9944796369048254E-3</v>
      </c>
      <c r="H37" s="110">
        <v>1.0490391425737209E-2</v>
      </c>
      <c r="I37" s="110">
        <f t="shared" si="1"/>
        <v>1.0490391425737209E-2</v>
      </c>
      <c r="J37" s="85">
        <f>分析係数表!G40</f>
        <v>0.5322000781555295</v>
      </c>
      <c r="K37" s="111">
        <f t="shared" si="2"/>
        <v>5.5829871366594392E-3</v>
      </c>
      <c r="L37" s="79"/>
      <c r="M37" s="80"/>
      <c r="N37" s="81">
        <f>分析係数表!H40</f>
        <v>3.4185575237035248E-2</v>
      </c>
      <c r="O37" s="82">
        <f t="shared" si="3"/>
        <v>0.67280129078834194</v>
      </c>
      <c r="P37" s="76">
        <f>分析係数表!C40</f>
        <v>0.93645125291670894</v>
      </c>
      <c r="Q37" s="82">
        <f t="shared" si="4"/>
        <v>0.63004561172272189</v>
      </c>
      <c r="R37" s="83">
        <v>0.63111606146231358</v>
      </c>
      <c r="S37" s="84">
        <f t="shared" si="5"/>
        <v>0.64160645288805074</v>
      </c>
      <c r="T37" s="85">
        <f>分析係数表!F40</f>
        <v>0.72698319656115673</v>
      </c>
      <c r="U37" s="86">
        <f t="shared" si="6"/>
        <v>0.46643711005482036</v>
      </c>
      <c r="V37" s="87">
        <f>分析係数表!D40</f>
        <v>7.3466197733489641E-2</v>
      </c>
      <c r="W37" s="88">
        <f t="shared" si="7"/>
        <v>0</v>
      </c>
      <c r="X37" s="76">
        <f>分析係数表!E40</f>
        <v>4.7205939820242279E-2</v>
      </c>
      <c r="Y37" s="89">
        <f t="shared" si="8"/>
        <v>0</v>
      </c>
    </row>
    <row r="38" spans="1:25" x14ac:dyDescent="0.2">
      <c r="A38" s="6" t="s">
        <v>26</v>
      </c>
      <c r="B38" s="5" t="s">
        <v>277</v>
      </c>
      <c r="C38" s="90"/>
      <c r="D38" s="107">
        <f>投入係数表!AM38</f>
        <v>5.7629137291814744E-5</v>
      </c>
      <c r="E38" s="110">
        <f t="shared" si="9"/>
        <v>5.7629137291814745E-3</v>
      </c>
      <c r="F38" s="85">
        <f>分析係数表!C41</f>
        <v>0.75829086289227354</v>
      </c>
      <c r="G38" s="110">
        <f t="shared" si="0"/>
        <v>4.3699648244747502E-3</v>
      </c>
      <c r="H38" s="110">
        <v>7.2335115453430066E-3</v>
      </c>
      <c r="I38" s="110">
        <f t="shared" si="1"/>
        <v>7.2335115453430066E-3</v>
      </c>
      <c r="J38" s="85">
        <f>分析係数表!G41</f>
        <v>0.44682169065091015</v>
      </c>
      <c r="K38" s="111">
        <f t="shared" si="2"/>
        <v>3.2320898580330401E-3</v>
      </c>
      <c r="L38" s="79"/>
      <c r="M38" s="80"/>
      <c r="N38" s="81">
        <f>分析係数表!H41</f>
        <v>5.4536481903421918E-2</v>
      </c>
      <c r="O38" s="82">
        <f t="shared" si="3"/>
        <v>1.0733244991567812</v>
      </c>
      <c r="P38" s="76">
        <f>分析係数表!C41</f>
        <v>0.75829086289227354</v>
      </c>
      <c r="Q38" s="82">
        <f t="shared" si="4"/>
        <v>0.81389216062901293</v>
      </c>
      <c r="R38" s="83">
        <v>0.82809953822193205</v>
      </c>
      <c r="S38" s="84">
        <f t="shared" si="5"/>
        <v>0.83533304976727507</v>
      </c>
      <c r="T38" s="85">
        <f>分析係数表!F41</f>
        <v>0.55047809650878365</v>
      </c>
      <c r="U38" s="86">
        <f t="shared" si="6"/>
        <v>0.45983254718676664</v>
      </c>
      <c r="V38" s="87">
        <f>分析係数表!D41</f>
        <v>0.14793989643889577</v>
      </c>
      <c r="W38" s="88">
        <f t="shared" si="7"/>
        <v>0</v>
      </c>
      <c r="X38" s="76">
        <f>分析係数表!E41</f>
        <v>0.13594777470694749</v>
      </c>
      <c r="Y38" s="89">
        <f t="shared" si="8"/>
        <v>0</v>
      </c>
    </row>
    <row r="39" spans="1:25" x14ac:dyDescent="0.2">
      <c r="A39" s="6" t="s">
        <v>51</v>
      </c>
      <c r="B39" s="5" t="s">
        <v>368</v>
      </c>
      <c r="C39" s="90"/>
      <c r="D39" s="107">
        <f>投入係数表!AM39</f>
        <v>2.6701500278540832E-3</v>
      </c>
      <c r="E39" s="110">
        <f t="shared" si="9"/>
        <v>0.26701500278540835</v>
      </c>
      <c r="F39" s="85">
        <f>分析係数表!C42</f>
        <v>0.17334729285073291</v>
      </c>
      <c r="G39" s="110">
        <f>E39*F39</f>
        <v>4.6286327883381446E-2</v>
      </c>
      <c r="H39" s="110">
        <v>4.9598658373700866E-2</v>
      </c>
      <c r="I39" s="110">
        <f>C39+H39</f>
        <v>4.9598658373700866E-2</v>
      </c>
      <c r="J39" s="85">
        <f>分析係数表!G42</f>
        <v>0.48544520547945208</v>
      </c>
      <c r="K39" s="111">
        <f>I39*J39</f>
        <v>2.4077430905726362E-2</v>
      </c>
      <c r="L39" s="79"/>
      <c r="M39" s="80"/>
      <c r="N39" s="81">
        <f>分析係数表!H42</f>
        <v>1.188798706412289E-2</v>
      </c>
      <c r="O39" s="82">
        <f t="shared" si="3"/>
        <v>0.23396572929251205</v>
      </c>
      <c r="P39" s="76">
        <f>分析係数表!C42</f>
        <v>0.17334729285073291</v>
      </c>
      <c r="Q39" s="82">
        <f>O39*P39</f>
        <v>4.0557325792704386E-2</v>
      </c>
      <c r="R39" s="83">
        <v>4.2619779025817206E-2</v>
      </c>
      <c r="S39" s="84">
        <f>I39+R39</f>
        <v>9.2218437399518072E-2</v>
      </c>
      <c r="T39" s="85">
        <f>分析係数表!F42</f>
        <v>0.55565068493150682</v>
      </c>
      <c r="U39" s="86">
        <f>S39*T39</f>
        <v>5.1241237904355502E-2</v>
      </c>
      <c r="V39" s="87">
        <f>分析係数表!D42</f>
        <v>0.45205479452054792</v>
      </c>
      <c r="W39" s="88">
        <f>ROUND(S39*V39,0)</f>
        <v>0</v>
      </c>
      <c r="X39" s="76">
        <f>分析係数表!E42</f>
        <v>0.3886986301369863</v>
      </c>
      <c r="Y39" s="89">
        <f>ROUND(S39*X39,0)</f>
        <v>0</v>
      </c>
    </row>
    <row r="40" spans="1:25" x14ac:dyDescent="0.2">
      <c r="A40" s="6" t="s">
        <v>195</v>
      </c>
      <c r="B40" s="5" t="s">
        <v>41</v>
      </c>
      <c r="C40" s="90"/>
      <c r="D40" s="107">
        <f>投入係数表!AM40</f>
        <v>3.2790979119042586E-2</v>
      </c>
      <c r="E40" s="110">
        <f t="shared" si="9"/>
        <v>3.2790979119042585</v>
      </c>
      <c r="F40" s="85">
        <f>分析係数表!C43</f>
        <v>0.30653454239506406</v>
      </c>
      <c r="G40" s="110">
        <f>E40*F40</f>
        <v>1.0051567778941819</v>
      </c>
      <c r="H40" s="110">
        <v>1.3313993101063757</v>
      </c>
      <c r="I40" s="110">
        <f>C40+H40</f>
        <v>1.3313993101063757</v>
      </c>
      <c r="J40" s="85">
        <f>分析係数表!G43</f>
        <v>0.32328917028178372</v>
      </c>
      <c r="K40" s="111">
        <f>I40*J40</f>
        <v>0.43042697827802945</v>
      </c>
      <c r="L40" s="79"/>
      <c r="M40" s="80"/>
      <c r="N40" s="81">
        <f>分析係数表!H43</f>
        <v>3.3255284074801286E-2</v>
      </c>
      <c r="O40" s="82">
        <f t="shared" si="3"/>
        <v>0.65449236690977219</v>
      </c>
      <c r="P40" s="76">
        <f>分析係数表!C43</f>
        <v>0.30653454239506406</v>
      </c>
      <c r="Q40" s="82">
        <f>O40*P40</f>
        <v>0.2006245181917494</v>
      </c>
      <c r="R40" s="83">
        <v>0.37892715149827172</v>
      </c>
      <c r="S40" s="84">
        <f>I40+R40</f>
        <v>1.7103264616046474</v>
      </c>
      <c r="T40" s="85">
        <f>分析係数表!F43</f>
        <v>0.5899871028256537</v>
      </c>
      <c r="U40" s="86">
        <f>S40*T40</f>
        <v>1.0090705539681775</v>
      </c>
      <c r="V40" s="87">
        <f>分析係数表!D43</f>
        <v>0.19341853284871224</v>
      </c>
      <c r="W40" s="88">
        <f>ROUND(S40*V40,0)</f>
        <v>0</v>
      </c>
      <c r="X40" s="76">
        <f>分析係数表!E43</f>
        <v>0.14812209325047876</v>
      </c>
      <c r="Y40" s="89">
        <f>ROUND(S40*X40,0)</f>
        <v>0</v>
      </c>
    </row>
    <row r="41" spans="1:25" x14ac:dyDescent="0.2">
      <c r="A41" s="6" t="s">
        <v>341</v>
      </c>
      <c r="B41" s="5" t="s">
        <v>42</v>
      </c>
      <c r="C41" s="201">
        <f>最終需要_まとめ!C42</f>
        <v>100</v>
      </c>
      <c r="D41" s="107">
        <f>投入係数表!AM41</f>
        <v>1.5021995120733043E-2</v>
      </c>
      <c r="E41" s="110">
        <f t="shared" si="9"/>
        <v>1.5021995120733043</v>
      </c>
      <c r="F41" s="85">
        <f>分析係数表!C44</f>
        <v>0.56999532308435041</v>
      </c>
      <c r="G41" s="110">
        <f>E41*F41</f>
        <v>0.85624669622137661</v>
      </c>
      <c r="H41" s="110">
        <v>0.86881854562431238</v>
      </c>
      <c r="I41" s="110">
        <f>C41+H41</f>
        <v>100.86881854562431</v>
      </c>
      <c r="J41" s="85">
        <f>分析係数表!G44</f>
        <v>0.26801390783179974</v>
      </c>
      <c r="K41" s="111">
        <f>I41*J41</f>
        <v>27.034246236789485</v>
      </c>
      <c r="L41" s="79"/>
      <c r="M41" s="80"/>
      <c r="N41" s="81">
        <f>分析係数表!H44</f>
        <v>0.11320362456556662</v>
      </c>
      <c r="O41" s="82">
        <f t="shared" si="3"/>
        <v>2.2279439266863537</v>
      </c>
      <c r="P41" s="76">
        <f>分析係数表!C44</f>
        <v>0.56999532308435041</v>
      </c>
      <c r="Q41" s="82">
        <f>O41*P41</f>
        <v>1.2699176183054044</v>
      </c>
      <c r="R41" s="83">
        <v>1.2909752466889162</v>
      </c>
      <c r="S41" s="84">
        <f>I41+R41</f>
        <v>102.15979379231322</v>
      </c>
      <c r="T41" s="85">
        <f>分析係数表!F44</f>
        <v>0.48400791440152141</v>
      </c>
      <c r="U41" s="86">
        <f>S41*T41</f>
        <v>49.446148729107016</v>
      </c>
      <c r="V41" s="87">
        <f>分析係数表!D44</f>
        <v>0.18890831204256872</v>
      </c>
      <c r="W41" s="88">
        <f>ROUND(S41*V41,0)</f>
        <v>19</v>
      </c>
      <c r="X41" s="76">
        <f>分析係数表!E44</f>
        <v>0.13982749678237316</v>
      </c>
      <c r="Y41" s="89">
        <f>ROUND(S41*X41,0)</f>
        <v>14</v>
      </c>
    </row>
    <row r="42" spans="1:25" x14ac:dyDescent="0.2">
      <c r="A42" s="6" t="s">
        <v>342</v>
      </c>
      <c r="B42" s="5" t="s">
        <v>279</v>
      </c>
      <c r="C42" s="90"/>
      <c r="D42" s="107">
        <f>投入係数表!AM42</f>
        <v>2.5548917532704535E-3</v>
      </c>
      <c r="E42" s="110">
        <f t="shared" si="9"/>
        <v>0.25548917532704535</v>
      </c>
      <c r="F42" s="85">
        <f>分析係数表!C45</f>
        <v>1</v>
      </c>
      <c r="G42" s="110">
        <f>E42*F42</f>
        <v>0.25548917532704535</v>
      </c>
      <c r="H42" s="110">
        <v>0.29321970525521218</v>
      </c>
      <c r="I42" s="110">
        <f>C42+H42</f>
        <v>0.29321970525521218</v>
      </c>
      <c r="J42" s="85">
        <f>分析係数表!G45</f>
        <v>0</v>
      </c>
      <c r="K42" s="111">
        <f>I42*J42</f>
        <v>0</v>
      </c>
      <c r="L42" s="79"/>
      <c r="M42" s="80"/>
      <c r="N42" s="81">
        <f>分析係数表!H45</f>
        <v>0</v>
      </c>
      <c r="O42" s="82">
        <f t="shared" si="3"/>
        <v>0</v>
      </c>
      <c r="P42" s="76">
        <f>分析係数表!C45</f>
        <v>1</v>
      </c>
      <c r="Q42" s="82">
        <f>O42*P42</f>
        <v>0</v>
      </c>
      <c r="R42" s="83">
        <v>2.4652068578987347E-2</v>
      </c>
      <c r="S42" s="84">
        <f>I42+R42</f>
        <v>0.31787177383419951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4.0148298979964274E-3</v>
      </c>
      <c r="E43" s="110">
        <f t="shared" si="9"/>
        <v>0.40148298979964275</v>
      </c>
      <c r="F43" s="85">
        <f>分析係数表!C46</f>
        <v>0.19592142404516388</v>
      </c>
      <c r="G43" s="110">
        <f>E43*F43</f>
        <v>7.8659119091456009E-2</v>
      </c>
      <c r="H43" s="110">
        <v>0.10484900815387573</v>
      </c>
      <c r="I43" s="110">
        <f>C43+H43</f>
        <v>0.10484900815387573</v>
      </c>
      <c r="J43" s="85">
        <f>分析係数表!G46</f>
        <v>9.3869169844529188E-3</v>
      </c>
      <c r="K43" s="111">
        <f>I43*J43</f>
        <v>9.8420893544265853E-4</v>
      </c>
      <c r="L43" s="79"/>
      <c r="M43" s="80"/>
      <c r="N43" s="81">
        <f>分析係数表!H46</f>
        <v>2.2224088871155723E-2</v>
      </c>
      <c r="O43" s="82">
        <f t="shared" si="3"/>
        <v>0.43738903252122507</v>
      </c>
      <c r="P43" s="76">
        <f>分析係数表!C46</f>
        <v>0.19592142404516388</v>
      </c>
      <c r="Q43" s="82">
        <f>O43*P43</f>
        <v>8.5693882113294914E-2</v>
      </c>
      <c r="R43" s="83">
        <v>9.7735519939498389E-2</v>
      </c>
      <c r="S43" s="84">
        <f>I43+R43</f>
        <v>0.20258452809337413</v>
      </c>
      <c r="T43" s="85">
        <f>分析係数表!F46</f>
        <v>0.31358169551188031</v>
      </c>
      <c r="U43" s="86">
        <f>S43*T43</f>
        <v>6.3526799803994408E-2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108">
        <f>投入係数表!AM44</f>
        <v>0.49611003323280251</v>
      </c>
      <c r="E44" s="96">
        <f>SUM(E5:E43)</f>
        <v>49.611003323280244</v>
      </c>
      <c r="F44" s="98">
        <f>分析係数表!C47</f>
        <v>0.45265703952364433</v>
      </c>
      <c r="G44" s="96">
        <f>SUM(G5:G43)</f>
        <v>13.861239642073594</v>
      </c>
      <c r="H44" s="96">
        <f>SUM(H5:H43)</f>
        <v>15.573501014691187</v>
      </c>
      <c r="I44" s="96">
        <f>SUM(I5:I43)</f>
        <v>115.57350101469117</v>
      </c>
      <c r="J44" s="98">
        <f>分析係数表!G47</f>
        <v>0.23980744030503759</v>
      </c>
      <c r="K44" s="112">
        <f>SUM(K5:K43)</f>
        <v>31.372242222344553</v>
      </c>
      <c r="L44" s="94">
        <f>最終需要_まとめ!$L$33</f>
        <v>0.62733333333333341</v>
      </c>
      <c r="M44" s="91">
        <f>K44*L44</f>
        <v>19.680853287484151</v>
      </c>
      <c r="N44" s="95">
        <f>分析係数表!H47</f>
        <v>1</v>
      </c>
      <c r="O44" s="96">
        <f>SUM(O5:O43)</f>
        <v>19.680853287484148</v>
      </c>
      <c r="P44" s="92">
        <f>分析係数表!C47</f>
        <v>0.45265703952364433</v>
      </c>
      <c r="Q44" s="96">
        <f>SUM(Q5:Q43)</f>
        <v>9.5921802007364843</v>
      </c>
      <c r="R44" s="91">
        <f>SUM(R5:R43)</f>
        <v>10.686003452849324</v>
      </c>
      <c r="S44" s="97">
        <f>SUM(S5:S43)</f>
        <v>126.25950446754049</v>
      </c>
      <c r="T44" s="98">
        <f>分析係数表!F47</f>
        <v>0.49576236686958514</v>
      </c>
      <c r="U44" s="99">
        <f>SUM(U5:U43)</f>
        <v>64.322229272577133</v>
      </c>
      <c r="V44" s="100">
        <f>分析係数表!D47</f>
        <v>6.8132090397126518E-2</v>
      </c>
      <c r="W44" s="101">
        <f>SUM(W5:W43)</f>
        <v>20</v>
      </c>
      <c r="X44" s="92">
        <f>分析係数表!E47</f>
        <v>5.7986453629434859E-2</v>
      </c>
      <c r="Y44" s="102">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1.4618360363041205E-2</v>
      </c>
      <c r="G5" s="110">
        <f t="shared" ref="G5:G38" si="0">E5*F5</f>
        <v>0</v>
      </c>
      <c r="H5" s="110">
        <f t="array" ref="H5:H43">MMULT(逆行列係数!C5:AO43,'38'!G5:G43)</f>
        <v>9.6346109863727045E-5</v>
      </c>
      <c r="I5" s="110">
        <f t="shared" ref="I5:I38" si="1">C5+H5</f>
        <v>9.6346109863727045E-5</v>
      </c>
      <c r="J5" s="85">
        <f>分析係数表!G8</f>
        <v>0.12073170731707317</v>
      </c>
      <c r="K5" s="111">
        <f t="shared" ref="K5:K38" si="2">I5*J5</f>
        <v>1.163203033720607E-5</v>
      </c>
      <c r="L5" s="79" t="s">
        <v>178</v>
      </c>
      <c r="M5" s="80" t="s">
        <v>178</v>
      </c>
      <c r="N5" s="81">
        <f>分析係数表!H8</f>
        <v>1.0812797278425854E-2</v>
      </c>
      <c r="O5" s="82">
        <f t="shared" ref="O5:O43" si="3">$M$44*N5</f>
        <v>5.4079991535487169E-2</v>
      </c>
      <c r="P5" s="76">
        <f>分析係数表!C8</f>
        <v>1.4618360363041205E-2</v>
      </c>
      <c r="Q5" s="82">
        <f t="shared" ref="Q5:Q38" si="4">O5*P5</f>
        <v>7.9056080469596952E-4</v>
      </c>
      <c r="R5" s="83">
        <f t="array" ref="R5:R43">MMULT(逆行列係数!C5:AO43,'38'!Q5:Q43)</f>
        <v>1.1190493460305772E-3</v>
      </c>
      <c r="S5" s="84">
        <f t="shared" ref="S5:S38" si="5">I5+R5</f>
        <v>1.2153954558943043E-3</v>
      </c>
      <c r="T5" s="85">
        <f>分析係数表!F8</f>
        <v>0.45487804878048782</v>
      </c>
      <c r="U5" s="86">
        <f t="shared" ref="U5:U38" si="6">S5*T5</f>
        <v>5.5285671347387255E-4</v>
      </c>
      <c r="V5" s="87">
        <f>分析係数表!D8</f>
        <v>0.88658536585365855</v>
      </c>
      <c r="W5" s="88">
        <f t="shared" ref="W5:W38" si="7">ROUND(S5*V5,0)</f>
        <v>0</v>
      </c>
      <c r="X5" s="76">
        <f>分析係数表!E8</f>
        <v>0.69146341463414629</v>
      </c>
      <c r="Y5" s="89">
        <f t="shared" ref="Y5:Y38" si="8">ROUND(S5*X5,0)</f>
        <v>0</v>
      </c>
    </row>
    <row r="6" spans="1:25" x14ac:dyDescent="0.2">
      <c r="A6" s="6" t="s">
        <v>220</v>
      </c>
      <c r="B6" s="5" t="s">
        <v>266</v>
      </c>
      <c r="C6" s="90"/>
      <c r="D6" s="107">
        <f>投入係数表!AN6</f>
        <v>0</v>
      </c>
      <c r="E6" s="110">
        <f t="shared" ref="E6:E43" si="9">$C$42*D6</f>
        <v>0</v>
      </c>
      <c r="F6" s="85">
        <f>分析係数表!C9</f>
        <v>8.6715867158671633E-2</v>
      </c>
      <c r="G6" s="110">
        <f t="shared" si="0"/>
        <v>0</v>
      </c>
      <c r="H6" s="110">
        <v>5.1806789656172591E-3</v>
      </c>
      <c r="I6" s="110">
        <f t="shared" si="1"/>
        <v>5.1806789656172591E-3</v>
      </c>
      <c r="J6" s="85">
        <f>分析係数表!G9</f>
        <v>0.23529411764705882</v>
      </c>
      <c r="K6" s="111">
        <f t="shared" si="2"/>
        <v>1.2189832860275904E-3</v>
      </c>
      <c r="L6" s="79"/>
      <c r="M6" s="80"/>
      <c r="N6" s="81">
        <f>分析係数表!H9</f>
        <v>5.7539453375192939E-4</v>
      </c>
      <c r="O6" s="82">
        <f t="shared" si="3"/>
        <v>2.8778243699210497E-3</v>
      </c>
      <c r="P6" s="76">
        <f>分析係数表!C9</f>
        <v>8.6715867158671633E-2</v>
      </c>
      <c r="Q6" s="82">
        <f t="shared" si="4"/>
        <v>2.4955303576806165E-4</v>
      </c>
      <c r="R6" s="83">
        <v>2.9619894133556496E-4</v>
      </c>
      <c r="S6" s="84">
        <f t="shared" si="5"/>
        <v>5.4768779069528243E-3</v>
      </c>
      <c r="T6" s="85">
        <f>分析係数表!F9</f>
        <v>0.68627450980392157</v>
      </c>
      <c r="U6" s="86">
        <f t="shared" si="6"/>
        <v>3.7586417008499775E-3</v>
      </c>
      <c r="V6" s="87">
        <f>分析係数表!D9</f>
        <v>9.8039215686274508E-2</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5.1169590643275198E-3</v>
      </c>
      <c r="G7" s="110">
        <f t="shared" si="0"/>
        <v>0</v>
      </c>
      <c r="H7" s="110">
        <v>1.0018716971471759E-5</v>
      </c>
      <c r="I7" s="110">
        <f t="shared" si="1"/>
        <v>1.0018716971471759E-5</v>
      </c>
      <c r="J7" s="85">
        <f>分析係数表!G10</f>
        <v>0.19230769230769232</v>
      </c>
      <c r="K7" s="111">
        <f t="shared" si="2"/>
        <v>1.926676340667646E-6</v>
      </c>
      <c r="L7" s="79"/>
      <c r="M7" s="80"/>
      <c r="N7" s="81">
        <f>分析係数表!H10</f>
        <v>1.0751897856970359E-3</v>
      </c>
      <c r="O7" s="82">
        <f t="shared" si="3"/>
        <v>5.3775404284656112E-3</v>
      </c>
      <c r="P7" s="76">
        <f>分析係数表!C10</f>
        <v>5.1169590643275198E-3</v>
      </c>
      <c r="Q7" s="82">
        <f t="shared" si="4"/>
        <v>2.7516654239224803E-5</v>
      </c>
      <c r="R7" s="83">
        <v>4.8042889664534071E-5</v>
      </c>
      <c r="S7" s="84">
        <f t="shared" si="5"/>
        <v>5.8061606636005832E-5</v>
      </c>
      <c r="T7" s="85">
        <f>分析係数表!F10</f>
        <v>0.57692307692307687</v>
      </c>
      <c r="U7" s="86">
        <f t="shared" si="6"/>
        <v>3.3497080751541821E-5</v>
      </c>
      <c r="V7" s="87">
        <f>分析係数表!D10</f>
        <v>0</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1.5386032798968108E-2</v>
      </c>
      <c r="G8" s="110">
        <f t="shared" si="0"/>
        <v>0</v>
      </c>
      <c r="H8" s="110">
        <v>1.3524563958280296E-3</v>
      </c>
      <c r="I8" s="110">
        <f t="shared" si="1"/>
        <v>1.3524563958280296E-3</v>
      </c>
      <c r="J8" s="85">
        <f>分析係数表!G11</f>
        <v>0.34285714285714286</v>
      </c>
      <c r="K8" s="111">
        <f t="shared" si="2"/>
        <v>4.636993357124673E-4</v>
      </c>
      <c r="L8" s="79"/>
      <c r="M8" s="80"/>
      <c r="N8" s="81">
        <f>分析係数表!H11</f>
        <v>-2.0999800501895233E-5</v>
      </c>
      <c r="O8" s="82">
        <f t="shared" si="3"/>
        <v>-1.0503008649346896E-4</v>
      </c>
      <c r="P8" s="76">
        <f>分析係数表!C11</f>
        <v>1.5386032798968108E-2</v>
      </c>
      <c r="Q8" s="82">
        <f t="shared" si="4"/>
        <v>-1.6159963556669708E-6</v>
      </c>
      <c r="R8" s="83">
        <v>8.6276777181569601E-5</v>
      </c>
      <c r="S8" s="84">
        <f t="shared" si="5"/>
        <v>1.4387331730095993E-3</v>
      </c>
      <c r="T8" s="85">
        <f>分析係数表!F11</f>
        <v>0.5591836734693878</v>
      </c>
      <c r="U8" s="86">
        <f t="shared" si="6"/>
        <v>8.0451610082577592E-4</v>
      </c>
      <c r="V8" s="87">
        <f>分析係数表!D11</f>
        <v>0</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0.16460779895554434</v>
      </c>
      <c r="G9" s="110">
        <f t="shared" si="0"/>
        <v>0</v>
      </c>
      <c r="H9" s="110">
        <v>3.5330839008908431E-3</v>
      </c>
      <c r="I9" s="110">
        <f t="shared" si="1"/>
        <v>3.5330839008908431E-3</v>
      </c>
      <c r="J9" s="85">
        <f>分析係数表!G12</f>
        <v>0.13343519440833349</v>
      </c>
      <c r="K9" s="111">
        <f t="shared" si="2"/>
        <v>4.7143773717632287E-4</v>
      </c>
      <c r="L9" s="79"/>
      <c r="M9" s="80"/>
      <c r="N9" s="81">
        <f>分析係数表!H12</f>
        <v>9.0250842616995133E-2</v>
      </c>
      <c r="O9" s="82">
        <f t="shared" si="3"/>
        <v>0.45138780272298157</v>
      </c>
      <c r="P9" s="76">
        <f>分析係数表!C12</f>
        <v>0.16460779895554434</v>
      </c>
      <c r="Q9" s="82">
        <f t="shared" si="4"/>
        <v>7.4301952681609454E-2</v>
      </c>
      <c r="R9" s="83">
        <v>8.6309226849346943E-2</v>
      </c>
      <c r="S9" s="84">
        <f t="shared" si="5"/>
        <v>8.9842310750237783E-2</v>
      </c>
      <c r="T9" s="85">
        <f>分析係数表!F12</f>
        <v>0.36075703601154802</v>
      </c>
      <c r="U9" s="86">
        <f t="shared" si="6"/>
        <v>3.2411245734684221E-2</v>
      </c>
      <c r="V9" s="87">
        <f>分析係数表!D12</f>
        <v>3.4069997129881312E-2</v>
      </c>
      <c r="W9" s="88">
        <f t="shared" si="7"/>
        <v>0</v>
      </c>
      <c r="X9" s="76">
        <f>分析係数表!E12</f>
        <v>3.7505698029747937E-2</v>
      </c>
      <c r="Y9" s="89">
        <f t="shared" si="8"/>
        <v>0</v>
      </c>
    </row>
    <row r="10" spans="1:25" x14ac:dyDescent="0.2">
      <c r="A10" s="6" t="s">
        <v>224</v>
      </c>
      <c r="B10" s="5" t="s">
        <v>28</v>
      </c>
      <c r="C10" s="90"/>
      <c r="D10" s="107">
        <f>投入係数表!AN10</f>
        <v>2.2854678740836569E-2</v>
      </c>
      <c r="E10" s="110">
        <f t="shared" si="9"/>
        <v>2.2854678740836567</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7.1546494919351056E-2</v>
      </c>
      <c r="P10" s="76">
        <f>分析係数表!C13</f>
        <v>0</v>
      </c>
      <c r="Q10" s="82">
        <f t="shared" si="4"/>
        <v>0</v>
      </c>
      <c r="R10" s="83">
        <v>0</v>
      </c>
      <c r="S10" s="84">
        <f t="shared" si="5"/>
        <v>0</v>
      </c>
      <c r="T10" s="85">
        <f>分析係数表!F13</f>
        <v>0.38287795992714024</v>
      </c>
      <c r="U10" s="86">
        <f t="shared" si="6"/>
        <v>0</v>
      </c>
      <c r="V10" s="87">
        <f>分析係数表!D13</f>
        <v>0.14535519125683061</v>
      </c>
      <c r="W10" s="88">
        <f t="shared" si="7"/>
        <v>0</v>
      </c>
      <c r="X10" s="76">
        <f>分析係数表!E13</f>
        <v>0.14025500910746813</v>
      </c>
      <c r="Y10" s="89">
        <f t="shared" si="8"/>
        <v>0</v>
      </c>
    </row>
    <row r="11" spans="1:25" x14ac:dyDescent="0.2">
      <c r="A11" s="6" t="s">
        <v>225</v>
      </c>
      <c r="B11" s="5" t="s">
        <v>268</v>
      </c>
      <c r="C11" s="90"/>
      <c r="D11" s="107">
        <f>投入係数表!AN11</f>
        <v>0.5812850366537301</v>
      </c>
      <c r="E11" s="110">
        <f t="shared" si="9"/>
        <v>58.12850366537301</v>
      </c>
      <c r="F11" s="85">
        <f>分析係数表!C14</f>
        <v>0.17268980347649487</v>
      </c>
      <c r="G11" s="110">
        <f t="shared" si="0"/>
        <v>10.038199874355977</v>
      </c>
      <c r="H11" s="110">
        <v>10.62423718427651</v>
      </c>
      <c r="I11" s="110">
        <f t="shared" si="1"/>
        <v>10.62423718427651</v>
      </c>
      <c r="J11" s="85">
        <f>分析係数表!G14</f>
        <v>0.183307408127552</v>
      </c>
      <c r="K11" s="111">
        <f t="shared" si="2"/>
        <v>1.9475013815820881</v>
      </c>
      <c r="L11" s="79"/>
      <c r="M11" s="80"/>
      <c r="N11" s="81">
        <f>分析係数表!H14</f>
        <v>1.1717888680057539E-3</v>
      </c>
      <c r="O11" s="82">
        <f t="shared" si="3"/>
        <v>5.8606788263355679E-3</v>
      </c>
      <c r="P11" s="76">
        <f>分析係数表!C14</f>
        <v>0.17268980347649487</v>
      </c>
      <c r="Q11" s="82">
        <f t="shared" si="4"/>
        <v>1.0120794747587437E-3</v>
      </c>
      <c r="R11" s="83">
        <v>4.6886881818548488E-3</v>
      </c>
      <c r="S11" s="84">
        <f t="shared" si="5"/>
        <v>10.628925872458364</v>
      </c>
      <c r="T11" s="85">
        <f>分析係数表!F14</f>
        <v>0.31324129885280966</v>
      </c>
      <c r="U11" s="86">
        <f t="shared" si="6"/>
        <v>3.3294185456990908</v>
      </c>
      <c r="V11" s="87">
        <f>分析係数表!D14</f>
        <v>4.0686369823060474E-2</v>
      </c>
      <c r="W11" s="88">
        <f t="shared" si="7"/>
        <v>0</v>
      </c>
      <c r="X11" s="76">
        <f>分析係数表!E14</f>
        <v>3.93739062803811E-2</v>
      </c>
      <c r="Y11" s="89">
        <f t="shared" si="8"/>
        <v>0</v>
      </c>
    </row>
    <row r="12" spans="1:25" x14ac:dyDescent="0.2">
      <c r="A12" s="6" t="s">
        <v>226</v>
      </c>
      <c r="B12" s="5" t="s">
        <v>29</v>
      </c>
      <c r="C12" s="90"/>
      <c r="D12" s="107">
        <f>投入係数表!AN12</f>
        <v>8.1931867184131084E-3</v>
      </c>
      <c r="E12" s="110">
        <f t="shared" si="9"/>
        <v>0.8193186718413108</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4.1297830009231998E-2</v>
      </c>
      <c r="P12" s="76">
        <f>分析係数表!C15</f>
        <v>0</v>
      </c>
      <c r="Q12" s="82">
        <f t="shared" si="4"/>
        <v>0</v>
      </c>
      <c r="R12" s="83">
        <v>0</v>
      </c>
      <c r="S12" s="84">
        <f t="shared" si="5"/>
        <v>0</v>
      </c>
      <c r="T12" s="85">
        <f>分析係数表!F15</f>
        <v>0.30350740842881141</v>
      </c>
      <c r="U12" s="86">
        <f t="shared" si="6"/>
        <v>0</v>
      </c>
      <c r="V12" s="87">
        <f>分析係数表!D15</f>
        <v>2.3767142176649034E-2</v>
      </c>
      <c r="W12" s="88">
        <f t="shared" si="7"/>
        <v>0</v>
      </c>
      <c r="X12" s="76">
        <f>分析係数表!E15</f>
        <v>2.1435555444129666E-2</v>
      </c>
      <c r="Y12" s="89">
        <f t="shared" si="8"/>
        <v>0</v>
      </c>
    </row>
    <row r="13" spans="1:25" x14ac:dyDescent="0.2">
      <c r="A13" s="6" t="s">
        <v>227</v>
      </c>
      <c r="B13" s="5" t="s">
        <v>30</v>
      </c>
      <c r="C13" s="90"/>
      <c r="D13" s="107">
        <f>投入係数表!AN13</f>
        <v>0</v>
      </c>
      <c r="E13" s="110">
        <f t="shared" si="9"/>
        <v>0</v>
      </c>
      <c r="F13" s="85">
        <f>分析係数表!C16</f>
        <v>4.378703578052201E-2</v>
      </c>
      <c r="G13" s="110">
        <f t="shared" si="0"/>
        <v>0</v>
      </c>
      <c r="H13" s="110">
        <v>1.8611634805867975E-2</v>
      </c>
      <c r="I13" s="110">
        <f t="shared" si="1"/>
        <v>1.8611634805867975E-2</v>
      </c>
      <c r="J13" s="85">
        <f>分析係数表!G16</f>
        <v>3.3270852858481727E-2</v>
      </c>
      <c r="K13" s="111">
        <f t="shared" si="2"/>
        <v>6.1922496308183046E-4</v>
      </c>
      <c r="L13" s="79"/>
      <c r="M13" s="80"/>
      <c r="N13" s="81">
        <f>分析係数表!H16</f>
        <v>1.6795640441415807E-2</v>
      </c>
      <c r="O13" s="82">
        <f t="shared" si="3"/>
        <v>8.4003063177476481E-2</v>
      </c>
      <c r="P13" s="76">
        <f>分析係数表!C16</f>
        <v>4.378703578052201E-2</v>
      </c>
      <c r="Q13" s="82">
        <f t="shared" si="4"/>
        <v>3.6782451330256137E-3</v>
      </c>
      <c r="R13" s="83">
        <v>4.4475855352610694E-3</v>
      </c>
      <c r="S13" s="84">
        <f t="shared" si="5"/>
        <v>2.3059220341129043E-2</v>
      </c>
      <c r="T13" s="85">
        <f>分析係数表!F16</f>
        <v>0.28912839737582008</v>
      </c>
      <c r="U13" s="86">
        <f t="shared" si="6"/>
        <v>6.6670754219665517E-3</v>
      </c>
      <c r="V13" s="87">
        <f>分析係数表!D16</f>
        <v>4.6860356138706651E-3</v>
      </c>
      <c r="W13" s="88">
        <f t="shared" si="7"/>
        <v>0</v>
      </c>
      <c r="X13" s="76">
        <f>分析係数表!E16</f>
        <v>4.6860356138706651E-3</v>
      </c>
      <c r="Y13" s="89">
        <f t="shared" si="8"/>
        <v>0</v>
      </c>
    </row>
    <row r="14" spans="1:25" x14ac:dyDescent="0.2">
      <c r="A14" s="6" t="s">
        <v>2</v>
      </c>
      <c r="B14" s="5" t="s">
        <v>365</v>
      </c>
      <c r="C14" s="90"/>
      <c r="D14" s="107">
        <f>投入係数表!AN14</f>
        <v>3.5791289348857266E-2</v>
      </c>
      <c r="E14" s="110">
        <f t="shared" si="9"/>
        <v>3.5791289348857265</v>
      </c>
      <c r="F14" s="85">
        <f>分析係数表!C17</f>
        <v>0.16391620825693176</v>
      </c>
      <c r="G14" s="110">
        <f t="shared" si="0"/>
        <v>0.58667724386913911</v>
      </c>
      <c r="H14" s="110">
        <v>0.67893811276631078</v>
      </c>
      <c r="I14" s="110">
        <f t="shared" si="1"/>
        <v>0.67893811276631078</v>
      </c>
      <c r="J14" s="85">
        <f>分析係数表!G17</f>
        <v>0.21229407998137262</v>
      </c>
      <c r="K14" s="111">
        <f t="shared" si="2"/>
        <v>0.14413454201401335</v>
      </c>
      <c r="L14" s="79"/>
      <c r="M14" s="80"/>
      <c r="N14" s="81">
        <f>分析係数表!H17</f>
        <v>3.0554709730257561E-3</v>
      </c>
      <c r="O14" s="82">
        <f t="shared" si="3"/>
        <v>1.5281877584799734E-2</v>
      </c>
      <c r="P14" s="76">
        <f>分析係数表!C17</f>
        <v>0.16391620825693176</v>
      </c>
      <c r="Q14" s="82">
        <f t="shared" si="4"/>
        <v>2.5049474287469706E-3</v>
      </c>
      <c r="R14" s="83">
        <v>5.0888714488728296E-3</v>
      </c>
      <c r="S14" s="84">
        <f t="shared" si="5"/>
        <v>0.6840269842151836</v>
      </c>
      <c r="T14" s="85">
        <f>分析係数表!F17</f>
        <v>0.32277781011700329</v>
      </c>
      <c r="U14" s="86">
        <f t="shared" si="6"/>
        <v>0.22078873202591495</v>
      </c>
      <c r="V14" s="87">
        <f>分析係数表!D17</f>
        <v>5.5300075673787766E-2</v>
      </c>
      <c r="W14" s="88">
        <f t="shared" si="7"/>
        <v>0</v>
      </c>
      <c r="X14" s="76">
        <f>分析係数表!E17</f>
        <v>5.4426916584201644E-2</v>
      </c>
      <c r="Y14" s="89">
        <f t="shared" si="8"/>
        <v>0</v>
      </c>
    </row>
    <row r="15" spans="1:25" x14ac:dyDescent="0.2">
      <c r="A15" s="6" t="s">
        <v>3</v>
      </c>
      <c r="B15" s="5" t="s">
        <v>31</v>
      </c>
      <c r="C15" s="90"/>
      <c r="D15" s="107">
        <f>投入係数表!AN15</f>
        <v>2.1561017680034496E-3</v>
      </c>
      <c r="E15" s="110">
        <f t="shared" si="9"/>
        <v>0.21561017680034494</v>
      </c>
      <c r="F15" s="85">
        <f>分析係数表!C18</f>
        <v>9.9153926079857513E-2</v>
      </c>
      <c r="G15" s="110">
        <f t="shared" si="0"/>
        <v>2.1378595532526412E-2</v>
      </c>
      <c r="H15" s="110">
        <v>3.23028716468843E-2</v>
      </c>
      <c r="I15" s="110">
        <f t="shared" si="1"/>
        <v>3.23028716468843E-2</v>
      </c>
      <c r="J15" s="85">
        <f>分析係数表!G18</f>
        <v>0.21554507077228707</v>
      </c>
      <c r="K15" s="111">
        <f t="shared" si="2"/>
        <v>6.962724755275782E-3</v>
      </c>
      <c r="L15" s="79"/>
      <c r="M15" s="80"/>
      <c r="N15" s="81">
        <f>分析係数表!H18</f>
        <v>4.4309579058998937E-4</v>
      </c>
      <c r="O15" s="82">
        <f t="shared" si="3"/>
        <v>2.2161348250121951E-3</v>
      </c>
      <c r="P15" s="76">
        <f>分析係数表!C18</f>
        <v>9.9153926079857513E-2</v>
      </c>
      <c r="Q15" s="82">
        <f t="shared" si="4"/>
        <v>2.1973846862225716E-4</v>
      </c>
      <c r="R15" s="83">
        <v>5.339439231335666E-4</v>
      </c>
      <c r="S15" s="84">
        <f t="shared" si="5"/>
        <v>3.2836815570017865E-2</v>
      </c>
      <c r="T15" s="85">
        <f>分析係数表!F18</f>
        <v>0.45865408492674448</v>
      </c>
      <c r="U15" s="86">
        <f t="shared" si="6"/>
        <v>1.5060739597174818E-2</v>
      </c>
      <c r="V15" s="87">
        <f>分析係数表!D18</f>
        <v>4.8671467593742239E-2</v>
      </c>
      <c r="W15" s="88">
        <f t="shared" si="7"/>
        <v>0</v>
      </c>
      <c r="X15" s="76">
        <f>分析係数表!E18</f>
        <v>4.544325800844301E-2</v>
      </c>
      <c r="Y15" s="89">
        <f t="shared" si="8"/>
        <v>0</v>
      </c>
    </row>
    <row r="16" spans="1:25" x14ac:dyDescent="0.2">
      <c r="A16" s="6" t="s">
        <v>4</v>
      </c>
      <c r="B16" s="5" t="s">
        <v>32</v>
      </c>
      <c r="C16" s="90"/>
      <c r="D16" s="107">
        <f>投入係数表!AN16</f>
        <v>0</v>
      </c>
      <c r="E16" s="110">
        <f t="shared" si="9"/>
        <v>0</v>
      </c>
      <c r="F16" s="85">
        <f>分析係数表!C19</f>
        <v>0.34885493758536357</v>
      </c>
      <c r="G16" s="110">
        <f t="shared" si="0"/>
        <v>0</v>
      </c>
      <c r="H16" s="110">
        <v>9.8463166331399996E-2</v>
      </c>
      <c r="I16" s="110">
        <f t="shared" si="1"/>
        <v>9.8463166331399996E-2</v>
      </c>
      <c r="J16" s="85">
        <f>分析係数表!G19</f>
        <v>5.7666214382632294E-2</v>
      </c>
      <c r="K16" s="111">
        <f t="shared" si="2"/>
        <v>5.6779980584592939E-3</v>
      </c>
      <c r="L16" s="79"/>
      <c r="M16" s="80"/>
      <c r="N16" s="81">
        <f>分析係数表!H19</f>
        <v>-1.1339892271023426E-4</v>
      </c>
      <c r="O16" s="82">
        <f t="shared" si="3"/>
        <v>-5.6716246706473245E-4</v>
      </c>
      <c r="P16" s="76">
        <f>分析係数表!C19</f>
        <v>0.34885493758536357</v>
      </c>
      <c r="Q16" s="82">
        <f t="shared" si="4"/>
        <v>-1.9785742704862805E-4</v>
      </c>
      <c r="R16" s="83">
        <v>1.2462721611630272E-3</v>
      </c>
      <c r="S16" s="84">
        <f t="shared" si="5"/>
        <v>9.9709438492563029E-2</v>
      </c>
      <c r="T16" s="85">
        <f>分析係数表!F19</f>
        <v>0.24001206090758329</v>
      </c>
      <c r="U16" s="86">
        <f t="shared" si="6"/>
        <v>2.3931467824537967E-2</v>
      </c>
      <c r="V16" s="87">
        <f>分析係数表!D19</f>
        <v>8.5933966530981464E-3</v>
      </c>
      <c r="W16" s="88">
        <f t="shared" si="7"/>
        <v>0</v>
      </c>
      <c r="X16" s="76">
        <f>分析係数表!E19</f>
        <v>9.8817208722229068E-3</v>
      </c>
      <c r="Y16" s="89">
        <f t="shared" si="8"/>
        <v>0</v>
      </c>
    </row>
    <row r="17" spans="1:25" x14ac:dyDescent="0.2">
      <c r="A17" s="6" t="s">
        <v>5</v>
      </c>
      <c r="B17" s="5" t="s">
        <v>33</v>
      </c>
      <c r="C17" s="90"/>
      <c r="D17" s="107">
        <f>投入係数表!AN17</f>
        <v>4.3122035360068997E-4</v>
      </c>
      <c r="E17" s="110">
        <f t="shared" si="9"/>
        <v>4.3122035360068998E-2</v>
      </c>
      <c r="F17" s="85">
        <f>分析係数表!C20</f>
        <v>6.1611763739423342E-2</v>
      </c>
      <c r="G17" s="110">
        <f t="shared" si="0"/>
        <v>2.6568246545676305E-3</v>
      </c>
      <c r="H17" s="110">
        <v>9.6934424196292255E-3</v>
      </c>
      <c r="I17" s="110">
        <f t="shared" si="1"/>
        <v>9.6934424196292255E-3</v>
      </c>
      <c r="J17" s="85">
        <f>分析係数表!G20</f>
        <v>9.9807003032809483E-2</v>
      </c>
      <c r="K17" s="111">
        <f t="shared" si="2"/>
        <v>9.6747343697429816E-4</v>
      </c>
      <c r="L17" s="79"/>
      <c r="M17" s="80"/>
      <c r="N17" s="81">
        <f>分析係数表!H20</f>
        <v>5.5019477314965503E-4</v>
      </c>
      <c r="O17" s="82">
        <f t="shared" si="3"/>
        <v>2.7517882661288865E-3</v>
      </c>
      <c r="P17" s="76">
        <f>分析係数表!C20</f>
        <v>6.1611763739423342E-2</v>
      </c>
      <c r="Q17" s="82">
        <f t="shared" si="4"/>
        <v>1.6954252851365036E-4</v>
      </c>
      <c r="R17" s="83">
        <v>4.641756445749694E-4</v>
      </c>
      <c r="S17" s="84">
        <f t="shared" si="5"/>
        <v>1.0157618064204194E-2</v>
      </c>
      <c r="T17" s="85">
        <f>分析係数表!F20</f>
        <v>0.22277364212848083</v>
      </c>
      <c r="U17" s="86">
        <f t="shared" si="6"/>
        <v>2.2628495715128175E-3</v>
      </c>
      <c r="V17" s="87">
        <f>分析係数表!D20</f>
        <v>3.1430934656741107E-2</v>
      </c>
      <c r="W17" s="88">
        <f t="shared" si="7"/>
        <v>0</v>
      </c>
      <c r="X17" s="76">
        <f>分析係数表!E20</f>
        <v>3.1982354562999728E-2</v>
      </c>
      <c r="Y17" s="89">
        <f t="shared" si="8"/>
        <v>0</v>
      </c>
    </row>
    <row r="18" spans="1:25" x14ac:dyDescent="0.2">
      <c r="A18" s="6" t="s">
        <v>6</v>
      </c>
      <c r="B18" s="5" t="s">
        <v>34</v>
      </c>
      <c r="C18" s="90"/>
      <c r="D18" s="107">
        <f>投入係数表!AN18</f>
        <v>4.3122035360068997E-4</v>
      </c>
      <c r="E18" s="110">
        <f t="shared" si="9"/>
        <v>4.3122035360068998E-2</v>
      </c>
      <c r="F18" s="85">
        <f>分析係数表!C21</f>
        <v>0.26616480709772816</v>
      </c>
      <c r="G18" s="110">
        <f t="shared" si="0"/>
        <v>1.1477568223274177E-2</v>
      </c>
      <c r="H18" s="110">
        <v>8.7028851270643748E-2</v>
      </c>
      <c r="I18" s="110">
        <f t="shared" si="1"/>
        <v>8.7028851270643748E-2</v>
      </c>
      <c r="J18" s="85">
        <f>分析係数表!G21</f>
        <v>0.28515758528748203</v>
      </c>
      <c r="K18" s="111">
        <f t="shared" si="2"/>
        <v>2.4816937078680185E-2</v>
      </c>
      <c r="L18" s="79"/>
      <c r="M18" s="80"/>
      <c r="N18" s="81">
        <f>分析係数表!H21</f>
        <v>9.2609120213357971E-4</v>
      </c>
      <c r="O18" s="82">
        <f t="shared" si="3"/>
        <v>4.631826814361981E-3</v>
      </c>
      <c r="P18" s="76">
        <f>分析係数表!C21</f>
        <v>0.26616480709772816</v>
      </c>
      <c r="Q18" s="82">
        <f t="shared" si="4"/>
        <v>1.2328292905547415E-3</v>
      </c>
      <c r="R18" s="83">
        <v>3.3535422644962718E-3</v>
      </c>
      <c r="S18" s="84">
        <f t="shared" si="5"/>
        <v>9.0382393535140021E-2</v>
      </c>
      <c r="T18" s="85">
        <f>分析係数表!F21</f>
        <v>0.42568537635878856</v>
      </c>
      <c r="U18" s="86">
        <f t="shared" si="6"/>
        <v>3.8474463208214217E-2</v>
      </c>
      <c r="V18" s="87">
        <f>分析係数表!D21</f>
        <v>5.68469269159773E-2</v>
      </c>
      <c r="W18" s="88">
        <f t="shared" si="7"/>
        <v>0</v>
      </c>
      <c r="X18" s="76">
        <f>分析係数表!E21</f>
        <v>4.8540370547617423E-2</v>
      </c>
      <c r="Y18" s="89">
        <f t="shared" si="8"/>
        <v>0</v>
      </c>
    </row>
    <row r="19" spans="1:25" x14ac:dyDescent="0.2">
      <c r="A19" s="6" t="s">
        <v>7</v>
      </c>
      <c r="B19" s="5" t="s">
        <v>269</v>
      </c>
      <c r="C19" s="90"/>
      <c r="D19" s="107">
        <f>投入係数表!AN19</f>
        <v>0</v>
      </c>
      <c r="E19" s="110">
        <f t="shared" si="9"/>
        <v>0</v>
      </c>
      <c r="F19" s="85">
        <f>分析係数表!C22</f>
        <v>6.8073136427566849E-2</v>
      </c>
      <c r="G19" s="110">
        <f t="shared" si="0"/>
        <v>0</v>
      </c>
      <c r="H19" s="110">
        <v>2.3463587747271993E-3</v>
      </c>
      <c r="I19" s="110">
        <f t="shared" si="1"/>
        <v>2.3463587747271993E-3</v>
      </c>
      <c r="J19" s="85">
        <f>分析係数表!G22</f>
        <v>0.19468102201510526</v>
      </c>
      <c r="K19" s="111">
        <f t="shared" si="2"/>
        <v>4.5679152427800129E-4</v>
      </c>
      <c r="L19" s="79"/>
      <c r="M19" s="80"/>
      <c r="N19" s="81">
        <f>分析係数表!H22</f>
        <v>4.4099581053979989E-5</v>
      </c>
      <c r="O19" s="82">
        <f t="shared" si="3"/>
        <v>2.2056318163628485E-4</v>
      </c>
      <c r="P19" s="76">
        <f>分析係数表!C22</f>
        <v>6.8073136427566849E-2</v>
      </c>
      <c r="Q19" s="82">
        <f t="shared" si="4"/>
        <v>1.5014427554425026E-5</v>
      </c>
      <c r="R19" s="83">
        <v>1.6089732547054541E-4</v>
      </c>
      <c r="S19" s="84">
        <f t="shared" si="5"/>
        <v>2.5072561001977449E-3</v>
      </c>
      <c r="T19" s="85">
        <f>分析係数表!F22</f>
        <v>0.41266270287642615</v>
      </c>
      <c r="U19" s="86">
        <f t="shared" si="6"/>
        <v>1.0346510791110089E-3</v>
      </c>
      <c r="V19" s="87">
        <f>分析係数表!D22</f>
        <v>5.3832556644705126E-2</v>
      </c>
      <c r="W19" s="88">
        <f t="shared" si="7"/>
        <v>0</v>
      </c>
      <c r="X19" s="76">
        <f>分析係数表!E22</f>
        <v>5.1020408163265307E-2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1.2603610379216277E-4</v>
      </c>
      <c r="P20" s="76">
        <f>分析係数表!C23</f>
        <v>0</v>
      </c>
      <c r="Q20" s="82">
        <f t="shared" si="4"/>
        <v>0</v>
      </c>
      <c r="R20" s="83">
        <v>0</v>
      </c>
      <c r="S20" s="84">
        <f t="shared" si="5"/>
        <v>0</v>
      </c>
      <c r="T20" s="85">
        <f>分析係数表!F23</f>
        <v>0.44065975142510044</v>
      </c>
      <c r="U20" s="86">
        <f t="shared" si="6"/>
        <v>0</v>
      </c>
      <c r="V20" s="87">
        <f>分析係数表!D23</f>
        <v>3.2123166059246797E-2</v>
      </c>
      <c r="W20" s="88">
        <f t="shared" si="7"/>
        <v>0</v>
      </c>
      <c r="X20" s="76">
        <f>分析係数表!E23</f>
        <v>3.0698065601345668E-2</v>
      </c>
      <c r="Y20" s="89">
        <f t="shared" si="8"/>
        <v>0</v>
      </c>
    </row>
    <row r="21" spans="1:25" x14ac:dyDescent="0.2">
      <c r="A21" s="6" t="s">
        <v>9</v>
      </c>
      <c r="B21" s="5" t="s">
        <v>271</v>
      </c>
      <c r="C21" s="90"/>
      <c r="D21" s="107">
        <f>投入係数表!AN21</f>
        <v>5.1746442432082798E-3</v>
      </c>
      <c r="E21" s="110">
        <f t="shared" si="9"/>
        <v>0.51746442432082795</v>
      </c>
      <c r="F21" s="85">
        <f>分析係数表!C24</f>
        <v>0.19862660944206012</v>
      </c>
      <c r="G21" s="110">
        <f t="shared" si="0"/>
        <v>0.10278220410973357</v>
      </c>
      <c r="H21" s="110">
        <v>0.10728669491754544</v>
      </c>
      <c r="I21" s="110">
        <f t="shared" si="1"/>
        <v>0.10728669491754544</v>
      </c>
      <c r="J21" s="85">
        <f>分析係数表!G24</f>
        <v>0.20794148380355276</v>
      </c>
      <c r="K21" s="111">
        <f t="shared" si="2"/>
        <v>2.2309354533533481E-2</v>
      </c>
      <c r="L21" s="79"/>
      <c r="M21" s="80"/>
      <c r="N21" s="81">
        <f>分析係数表!H24</f>
        <v>3.2549690777937607E-4</v>
      </c>
      <c r="O21" s="82">
        <f t="shared" si="3"/>
        <v>1.627966340648769E-3</v>
      </c>
      <c r="P21" s="76">
        <f>分析係数表!C24</f>
        <v>0.19862660944206012</v>
      </c>
      <c r="Q21" s="82">
        <f t="shared" si="4"/>
        <v>3.2335743452886284E-4</v>
      </c>
      <c r="R21" s="83">
        <v>1.2608465007063674E-3</v>
      </c>
      <c r="S21" s="84">
        <f t="shared" si="5"/>
        <v>0.10854754141825181</v>
      </c>
      <c r="T21" s="85">
        <f>分析係数表!F24</f>
        <v>0.39132706374085685</v>
      </c>
      <c r="U21" s="86">
        <f t="shared" si="6"/>
        <v>4.2477590659493525E-2</v>
      </c>
      <c r="V21" s="87">
        <f>分析係数表!D24</f>
        <v>0.12121212121212122</v>
      </c>
      <c r="W21" s="88">
        <f t="shared" si="7"/>
        <v>0</v>
      </c>
      <c r="X21" s="76">
        <f>分析係数表!E24</f>
        <v>0.11285266457680251</v>
      </c>
      <c r="Y21" s="89">
        <f t="shared" si="8"/>
        <v>0</v>
      </c>
    </row>
    <row r="22" spans="1:25" x14ac:dyDescent="0.2">
      <c r="A22" s="6" t="s">
        <v>10</v>
      </c>
      <c r="B22" s="5" t="s">
        <v>272</v>
      </c>
      <c r="C22" s="90"/>
      <c r="D22" s="107">
        <f>投入係数表!AN22</f>
        <v>8.2794307891332478E-2</v>
      </c>
      <c r="E22" s="110">
        <f t="shared" si="9"/>
        <v>8.2794307891332473</v>
      </c>
      <c r="F22" s="85">
        <f>分析係数表!C25</f>
        <v>0.10815402038505095</v>
      </c>
      <c r="G22" s="110">
        <f t="shared" si="0"/>
        <v>0.89545372634453568</v>
      </c>
      <c r="H22" s="110">
        <v>0.92833495926632892</v>
      </c>
      <c r="I22" s="110">
        <f t="shared" si="1"/>
        <v>0.92833495926632892</v>
      </c>
      <c r="J22" s="85">
        <f>分析係数表!G25</f>
        <v>0.19693726937269374</v>
      </c>
      <c r="K22" s="111">
        <f t="shared" si="2"/>
        <v>0.18282375194112169</v>
      </c>
      <c r="L22" s="79"/>
      <c r="M22" s="80"/>
      <c r="N22" s="81">
        <f>分析係数表!H25</f>
        <v>5.1029515219605417E-4</v>
      </c>
      <c r="O22" s="82">
        <f t="shared" si="3"/>
        <v>2.5522311017912962E-3</v>
      </c>
      <c r="P22" s="76">
        <f>分析係数表!C25</f>
        <v>0.10815402038505095</v>
      </c>
      <c r="Q22" s="82">
        <f t="shared" si="4"/>
        <v>2.7603405461049688E-4</v>
      </c>
      <c r="R22" s="83">
        <v>2.3347821479040185E-3</v>
      </c>
      <c r="S22" s="84">
        <f t="shared" si="5"/>
        <v>0.93066974141423298</v>
      </c>
      <c r="T22" s="85">
        <f>分析係数表!F25</f>
        <v>0.3500369003690037</v>
      </c>
      <c r="U22" s="86">
        <f t="shared" si="6"/>
        <v>0.3257687515518603</v>
      </c>
      <c r="V22" s="87">
        <f>分析係数表!D25</f>
        <v>4.6273062730627305E-2</v>
      </c>
      <c r="W22" s="88">
        <f t="shared" si="7"/>
        <v>0</v>
      </c>
      <c r="X22" s="76">
        <f>分析係数表!E25</f>
        <v>4.5018450184501846E-2</v>
      </c>
      <c r="Y22" s="89">
        <f t="shared" si="8"/>
        <v>0</v>
      </c>
    </row>
    <row r="23" spans="1:25" x14ac:dyDescent="0.2">
      <c r="A23" s="6" t="s">
        <v>11</v>
      </c>
      <c r="B23" s="5" t="s">
        <v>35</v>
      </c>
      <c r="C23" s="90"/>
      <c r="D23" s="107">
        <f>投入係数表!AN23</f>
        <v>0</v>
      </c>
      <c r="E23" s="110">
        <f t="shared" si="9"/>
        <v>0</v>
      </c>
      <c r="F23" s="85">
        <f>分析係数表!C26</f>
        <v>0.27743634767339775</v>
      </c>
      <c r="G23" s="110">
        <f t="shared" si="0"/>
        <v>0</v>
      </c>
      <c r="H23" s="110">
        <v>9.7055411088035285E-3</v>
      </c>
      <c r="I23" s="110">
        <f t="shared" si="1"/>
        <v>9.7055411088035285E-3</v>
      </c>
      <c r="J23" s="85">
        <f>分析係数表!G26</f>
        <v>0.19644944793245292</v>
      </c>
      <c r="K23" s="111">
        <f t="shared" si="2"/>
        <v>1.9066481927101802E-3</v>
      </c>
      <c r="L23" s="79"/>
      <c r="M23" s="80"/>
      <c r="N23" s="81">
        <f>分析係数表!H26</f>
        <v>1.0285702285828285E-2</v>
      </c>
      <c r="O23" s="82">
        <f t="shared" si="3"/>
        <v>5.1443736364501107E-2</v>
      </c>
      <c r="P23" s="76">
        <f>分析係数表!C26</f>
        <v>0.27743634767339775</v>
      </c>
      <c r="Q23" s="82">
        <f t="shared" si="4"/>
        <v>1.4272362327640344E-2</v>
      </c>
      <c r="R23" s="83">
        <v>1.5607719315550692E-2</v>
      </c>
      <c r="S23" s="84">
        <f t="shared" si="5"/>
        <v>2.5313260424354223E-2</v>
      </c>
      <c r="T23" s="85">
        <f>分析係数表!F26</f>
        <v>0.33444468499675256</v>
      </c>
      <c r="U23" s="86">
        <f t="shared" si="6"/>
        <v>8.4658854088639109E-3</v>
      </c>
      <c r="V23" s="87">
        <f>分析係数表!D26</f>
        <v>4.3992206105217577E-2</v>
      </c>
      <c r="W23" s="88">
        <f t="shared" si="7"/>
        <v>0</v>
      </c>
      <c r="X23" s="76">
        <f>分析係数表!E26</f>
        <v>4.5940679800822691E-2</v>
      </c>
      <c r="Y23" s="89">
        <f t="shared" si="8"/>
        <v>0</v>
      </c>
    </row>
    <row r="24" spans="1:25" x14ac:dyDescent="0.2">
      <c r="A24" s="6" t="s">
        <v>12</v>
      </c>
      <c r="B24" s="5" t="s">
        <v>366</v>
      </c>
      <c r="C24" s="90"/>
      <c r="D24" s="107">
        <f>投入係数表!AN24</f>
        <v>0</v>
      </c>
      <c r="E24" s="110">
        <f t="shared" si="9"/>
        <v>0</v>
      </c>
      <c r="F24" s="85">
        <f>分析係数表!C27</f>
        <v>0.68206432556613061</v>
      </c>
      <c r="G24" s="110">
        <f t="shared" si="0"/>
        <v>0</v>
      </c>
      <c r="H24" s="110">
        <v>2.9109366148863339E-3</v>
      </c>
      <c r="I24" s="110">
        <f t="shared" si="1"/>
        <v>2.9109366148863339E-3</v>
      </c>
      <c r="J24" s="85">
        <f>分析係数表!G27</f>
        <v>0.17097786061735692</v>
      </c>
      <c r="K24" s="111">
        <f t="shared" si="2"/>
        <v>4.9770571480599638E-4</v>
      </c>
      <c r="L24" s="79"/>
      <c r="M24" s="80"/>
      <c r="N24" s="81">
        <f>分析係数表!H27</f>
        <v>1.1068994844548976E-2</v>
      </c>
      <c r="O24" s="82">
        <f t="shared" si="3"/>
        <v>5.5361358590707489E-2</v>
      </c>
      <c r="P24" s="76">
        <f>分析係数表!C27</f>
        <v>0.68206432556613061</v>
      </c>
      <c r="Q24" s="82">
        <f t="shared" si="4"/>
        <v>3.7760007709595617E-2</v>
      </c>
      <c r="R24" s="83">
        <v>3.8900753312290849E-2</v>
      </c>
      <c r="S24" s="84">
        <f t="shared" si="5"/>
        <v>4.1811689927177181E-2</v>
      </c>
      <c r="T24" s="85">
        <f>分析係数表!F27</f>
        <v>0.32177115061144701</v>
      </c>
      <c r="U24" s="86">
        <f t="shared" si="6"/>
        <v>1.3453795576876851E-2</v>
      </c>
      <c r="V24" s="87">
        <f>分析係数表!D27</f>
        <v>3.3231804336955037E-2</v>
      </c>
      <c r="W24" s="88">
        <f t="shared" si="7"/>
        <v>0</v>
      </c>
      <c r="X24" s="76">
        <f>分析係数表!E27</f>
        <v>3.918716188571169E-2</v>
      </c>
      <c r="Y24" s="89">
        <f t="shared" si="8"/>
        <v>0</v>
      </c>
    </row>
    <row r="25" spans="1:25" x14ac:dyDescent="0.2">
      <c r="A25" s="6" t="s">
        <v>13</v>
      </c>
      <c r="B25" s="5" t="s">
        <v>192</v>
      </c>
      <c r="C25" s="90"/>
      <c r="D25" s="107">
        <f>投入係数表!AN25</f>
        <v>0</v>
      </c>
      <c r="E25" s="110">
        <f t="shared" si="9"/>
        <v>0</v>
      </c>
      <c r="F25" s="85">
        <f>分析係数表!C28</f>
        <v>0.14118101348541556</v>
      </c>
      <c r="G25" s="110">
        <f t="shared" si="0"/>
        <v>0</v>
      </c>
      <c r="H25" s="110">
        <v>1.5770821668501644E-2</v>
      </c>
      <c r="I25" s="110">
        <f t="shared" si="1"/>
        <v>1.5770821668501644E-2</v>
      </c>
      <c r="J25" s="85">
        <f>分析係数表!G28</f>
        <v>0.12484707609493516</v>
      </c>
      <c r="K25" s="111">
        <f t="shared" si="2"/>
        <v>1.9689409729270768E-3</v>
      </c>
      <c r="L25" s="79"/>
      <c r="M25" s="80"/>
      <c r="N25" s="81">
        <f>分析係数表!H28</f>
        <v>2.043280588834406E-2</v>
      </c>
      <c r="O25" s="82">
        <f t="shared" si="3"/>
        <v>0.1021942741581453</v>
      </c>
      <c r="P25" s="76">
        <f>分析係数表!C28</f>
        <v>0.14118101348541556</v>
      </c>
      <c r="Q25" s="82">
        <f t="shared" si="4"/>
        <v>1.4427891198053367E-2</v>
      </c>
      <c r="R25" s="83">
        <v>1.6574263019376718E-2</v>
      </c>
      <c r="S25" s="84">
        <f t="shared" si="5"/>
        <v>3.2345084687878362E-2</v>
      </c>
      <c r="T25" s="85">
        <f>分析係数表!F28</f>
        <v>0.21311475409836064</v>
      </c>
      <c r="U25" s="86">
        <f t="shared" si="6"/>
        <v>6.8932147695478473E-3</v>
      </c>
      <c r="V25" s="87">
        <f>分析係数表!D28</f>
        <v>1.6974553462197211E-2</v>
      </c>
      <c r="W25" s="88">
        <f t="shared" si="7"/>
        <v>0</v>
      </c>
      <c r="X25" s="76">
        <f>分析係数表!E28</f>
        <v>1.0337655982383166E-2</v>
      </c>
      <c r="Y25" s="89">
        <f t="shared" si="8"/>
        <v>0</v>
      </c>
    </row>
    <row r="26" spans="1:25" x14ac:dyDescent="0.2">
      <c r="A26" s="6" t="s">
        <v>14</v>
      </c>
      <c r="B26" s="5" t="s">
        <v>50</v>
      </c>
      <c r="C26" s="90"/>
      <c r="D26" s="107">
        <f>投入係数表!AN26</f>
        <v>1.6386373436826217E-2</v>
      </c>
      <c r="E26" s="110">
        <f t="shared" si="9"/>
        <v>1.6386373436826216</v>
      </c>
      <c r="F26" s="85">
        <f>分析係数表!C29</f>
        <v>0.16227976317854342</v>
      </c>
      <c r="G26" s="110">
        <f t="shared" si="0"/>
        <v>0.26591768006833333</v>
      </c>
      <c r="H26" s="110">
        <v>0.30895063372633574</v>
      </c>
      <c r="I26" s="110">
        <f t="shared" si="1"/>
        <v>0.30895063372633574</v>
      </c>
      <c r="J26" s="85">
        <f>分析係数表!G29</f>
        <v>0.26081698468153725</v>
      </c>
      <c r="K26" s="111">
        <f t="shared" si="2"/>
        <v>8.057957270395294E-2</v>
      </c>
      <c r="L26" s="79"/>
      <c r="M26" s="80"/>
      <c r="N26" s="81">
        <f>分析係数表!H29</f>
        <v>1.0220602904272409E-2</v>
      </c>
      <c r="O26" s="82">
        <f t="shared" si="3"/>
        <v>5.1118143096371346E-2</v>
      </c>
      <c r="P26" s="76">
        <f>分析係数表!C29</f>
        <v>0.16227976317854342</v>
      </c>
      <c r="Q26" s="82">
        <f t="shared" si="4"/>
        <v>8.2954401558060359E-3</v>
      </c>
      <c r="R26" s="83">
        <v>1.0945037338291417E-2</v>
      </c>
      <c r="S26" s="84">
        <f t="shared" si="5"/>
        <v>0.31989567106462719</v>
      </c>
      <c r="T26" s="85">
        <f>分析係数表!F29</f>
        <v>0.4334856221445848</v>
      </c>
      <c r="U26" s="86">
        <f t="shared" si="6"/>
        <v>0.13867017399280937</v>
      </c>
      <c r="V26" s="87">
        <f>分析係数表!D29</f>
        <v>8.0085998387530236E-2</v>
      </c>
      <c r="W26" s="88">
        <f t="shared" si="7"/>
        <v>0</v>
      </c>
      <c r="X26" s="76">
        <f>分析係数表!E29</f>
        <v>5.9123891427035745E-2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9.245328092593226E-2</v>
      </c>
      <c r="I27" s="110">
        <f t="shared" si="1"/>
        <v>9.245328092593226E-2</v>
      </c>
      <c r="J27" s="85">
        <f>分析係数表!G30</f>
        <v>0.34448439248553536</v>
      </c>
      <c r="K27" s="111">
        <f t="shared" si="2"/>
        <v>3.1848712313064312E-2</v>
      </c>
      <c r="L27" s="79"/>
      <c r="M27" s="80"/>
      <c r="N27" s="81">
        <f>分析係数表!H30</f>
        <v>0</v>
      </c>
      <c r="O27" s="82">
        <f t="shared" si="3"/>
        <v>0</v>
      </c>
      <c r="P27" s="76">
        <f>分析係数表!C30</f>
        <v>1</v>
      </c>
      <c r="Q27" s="82">
        <f t="shared" si="4"/>
        <v>0</v>
      </c>
      <c r="R27" s="83">
        <v>1.3419796473747237E-2</v>
      </c>
      <c r="S27" s="84">
        <f t="shared" si="5"/>
        <v>0.10587307739967949</v>
      </c>
      <c r="T27" s="85">
        <f>分析係数表!F30</f>
        <v>0.44001047643991525</v>
      </c>
      <c r="U27" s="86">
        <f t="shared" si="6"/>
        <v>4.6585263228793E-2</v>
      </c>
      <c r="V27" s="87">
        <f>分析係数表!D30</f>
        <v>0.12314578918545679</v>
      </c>
      <c r="W27" s="88">
        <f t="shared" si="7"/>
        <v>0</v>
      </c>
      <c r="X27" s="76">
        <f>分析係数表!E30</f>
        <v>8.4787733041262886E-2</v>
      </c>
      <c r="Y27" s="89">
        <f t="shared" si="8"/>
        <v>0</v>
      </c>
    </row>
    <row r="28" spans="1:25" x14ac:dyDescent="0.2">
      <c r="A28" s="6" t="s">
        <v>16</v>
      </c>
      <c r="B28" s="5" t="s">
        <v>193</v>
      </c>
      <c r="C28" s="90"/>
      <c r="D28" s="107">
        <f>投入係数表!AN28</f>
        <v>0</v>
      </c>
      <c r="E28" s="110">
        <f t="shared" si="9"/>
        <v>0</v>
      </c>
      <c r="F28" s="85">
        <f>分析係数表!C31</f>
        <v>6.2020555045463999E-2</v>
      </c>
      <c r="G28" s="110">
        <f t="shared" si="0"/>
        <v>0</v>
      </c>
      <c r="H28" s="110">
        <v>4.8828039662656857E-2</v>
      </c>
      <c r="I28" s="110">
        <f t="shared" si="1"/>
        <v>4.8828039662656857E-2</v>
      </c>
      <c r="J28" s="85">
        <f>分析係数表!G31</f>
        <v>7.0817490494296573E-2</v>
      </c>
      <c r="K28" s="111">
        <f t="shared" si="2"/>
        <v>3.457879234665338E-3</v>
      </c>
      <c r="L28" s="79"/>
      <c r="M28" s="80"/>
      <c r="N28" s="81">
        <f>分析係数表!H31</f>
        <v>2.2278688352460652E-2</v>
      </c>
      <c r="O28" s="82">
        <f t="shared" si="3"/>
        <v>0.11142641876092123</v>
      </c>
      <c r="P28" s="76">
        <f>分析係数表!C31</f>
        <v>6.2020555045463999E-2</v>
      </c>
      <c r="Q28" s="82">
        <f t="shared" si="4"/>
        <v>6.9107283382806375E-3</v>
      </c>
      <c r="R28" s="83">
        <v>9.2926410169141202E-3</v>
      </c>
      <c r="S28" s="84">
        <f t="shared" si="5"/>
        <v>5.8120680679570977E-2</v>
      </c>
      <c r="T28" s="85">
        <f>分析係数表!F31</f>
        <v>0.3450570342205323</v>
      </c>
      <c r="U28" s="86">
        <f t="shared" si="6"/>
        <v>2.0054949702171351E-2</v>
      </c>
      <c r="V28" s="87">
        <f>分析係数表!D31</f>
        <v>0</v>
      </c>
      <c r="W28" s="88">
        <f t="shared" si="7"/>
        <v>0</v>
      </c>
      <c r="X28" s="76">
        <f>分析係数表!E31</f>
        <v>0</v>
      </c>
      <c r="Y28" s="89">
        <f t="shared" si="8"/>
        <v>0</v>
      </c>
    </row>
    <row r="29" spans="1:25" x14ac:dyDescent="0.2">
      <c r="A29" s="6" t="s">
        <v>17</v>
      </c>
      <c r="B29" s="5" t="s">
        <v>273</v>
      </c>
      <c r="C29" s="90"/>
      <c r="D29" s="107">
        <f>投入係数表!AN29</f>
        <v>0</v>
      </c>
      <c r="E29" s="110">
        <f t="shared" si="9"/>
        <v>0</v>
      </c>
      <c r="F29" s="85">
        <f>分析係数表!C32</f>
        <v>0.51031613976705492</v>
      </c>
      <c r="G29" s="110">
        <f t="shared" si="0"/>
        <v>0</v>
      </c>
      <c r="H29" s="110">
        <v>2.7275524648280983E-2</v>
      </c>
      <c r="I29" s="110">
        <f t="shared" si="1"/>
        <v>2.7275524648280983E-2</v>
      </c>
      <c r="J29" s="85">
        <f>分析係数表!G32</f>
        <v>0.13989637305699482</v>
      </c>
      <c r="K29" s="111">
        <f t="shared" si="2"/>
        <v>3.8157469715211739E-3</v>
      </c>
      <c r="L29" s="79"/>
      <c r="M29" s="80"/>
      <c r="N29" s="81">
        <f>分析係数表!H32</f>
        <v>6.3083400707693279E-3</v>
      </c>
      <c r="O29" s="82">
        <f t="shared" si="3"/>
        <v>3.1551037982638079E-2</v>
      </c>
      <c r="P29" s="76">
        <f>分析係数表!C32</f>
        <v>0.51031613976705492</v>
      </c>
      <c r="Q29" s="82">
        <f t="shared" si="4"/>
        <v>1.6101003908943593E-2</v>
      </c>
      <c r="R29" s="83">
        <v>2.096288268537887E-2</v>
      </c>
      <c r="S29" s="84">
        <f t="shared" si="5"/>
        <v>4.8238407333659854E-2</v>
      </c>
      <c r="T29" s="85">
        <f>分析係数表!F32</f>
        <v>0.48186528497409326</v>
      </c>
      <c r="U29" s="86">
        <f t="shared" si="6"/>
        <v>2.3244413896530397E-2</v>
      </c>
      <c r="V29" s="87">
        <f>分析係数表!D32</f>
        <v>1.4248704663212436E-2</v>
      </c>
      <c r="W29" s="88">
        <f t="shared" si="7"/>
        <v>0</v>
      </c>
      <c r="X29" s="76">
        <f>分析係数表!E32</f>
        <v>2.1373056994818652E-2</v>
      </c>
      <c r="Y29" s="89">
        <f t="shared" si="8"/>
        <v>0</v>
      </c>
    </row>
    <row r="30" spans="1:25" x14ac:dyDescent="0.2">
      <c r="A30" s="6" t="s">
        <v>18</v>
      </c>
      <c r="B30" s="5" t="s">
        <v>274</v>
      </c>
      <c r="C30" s="90"/>
      <c r="D30" s="107">
        <f>投入係数表!AN30</f>
        <v>0</v>
      </c>
      <c r="E30" s="110">
        <f t="shared" si="9"/>
        <v>0</v>
      </c>
      <c r="F30" s="85">
        <f>分析係数表!C33</f>
        <v>0.64380825565912114</v>
      </c>
      <c r="G30" s="110">
        <f t="shared" si="0"/>
        <v>0</v>
      </c>
      <c r="H30" s="110">
        <v>2.2429447450618013E-2</v>
      </c>
      <c r="I30" s="110">
        <f t="shared" si="1"/>
        <v>2.2429447450618013E-2</v>
      </c>
      <c r="J30" s="85">
        <f>分析係数表!G33</f>
        <v>0.50735483870967746</v>
      </c>
      <c r="K30" s="111">
        <f t="shared" si="2"/>
        <v>1.1379688693655488E-2</v>
      </c>
      <c r="L30" s="79"/>
      <c r="M30" s="80"/>
      <c r="N30" s="81">
        <f>分析係数表!H33</f>
        <v>9.5549092283623302E-4</v>
      </c>
      <c r="O30" s="82">
        <f t="shared" si="3"/>
        <v>4.7788689354528379E-3</v>
      </c>
      <c r="P30" s="76">
        <f>分析係数表!C33</f>
        <v>0.64380825565912114</v>
      </c>
      <c r="Q30" s="82">
        <f t="shared" si="4"/>
        <v>3.0766752733574526E-3</v>
      </c>
      <c r="R30" s="83">
        <v>9.4141863163503779E-3</v>
      </c>
      <c r="S30" s="84">
        <f t="shared" si="5"/>
        <v>3.1843633766968388E-2</v>
      </c>
      <c r="T30" s="85">
        <f>分析係数表!F33</f>
        <v>0.64387096774193553</v>
      </c>
      <c r="U30" s="86">
        <f t="shared" si="6"/>
        <v>2.0503191289957711E-2</v>
      </c>
      <c r="V30" s="87">
        <f>分析係数表!D33</f>
        <v>5.1354838709677421E-2</v>
      </c>
      <c r="W30" s="88">
        <f t="shared" si="7"/>
        <v>0</v>
      </c>
      <c r="X30" s="76">
        <f>分析係数表!E33</f>
        <v>4.9548387096774192E-2</v>
      </c>
      <c r="Y30" s="89">
        <f t="shared" si="8"/>
        <v>0</v>
      </c>
    </row>
    <row r="31" spans="1:25" x14ac:dyDescent="0.2">
      <c r="A31" s="6" t="s">
        <v>19</v>
      </c>
      <c r="B31" s="5" t="s">
        <v>275</v>
      </c>
      <c r="C31" s="90"/>
      <c r="D31" s="107">
        <f>投入係数表!AN31</f>
        <v>0.16127641224665804</v>
      </c>
      <c r="E31" s="110">
        <f t="shared" si="9"/>
        <v>16.127641224665805</v>
      </c>
      <c r="F31" s="85">
        <f>分析係数表!C34</f>
        <v>0.4497281074016104</v>
      </c>
      <c r="G31" s="110">
        <f t="shared" si="0"/>
        <v>7.2530535648211423</v>
      </c>
      <c r="H31" s="110">
        <v>7.7903895337244196</v>
      </c>
      <c r="I31" s="110">
        <f t="shared" si="1"/>
        <v>7.7903895337244196</v>
      </c>
      <c r="J31" s="85">
        <f>分析係数表!G34</f>
        <v>0.42484737951445389</v>
      </c>
      <c r="K31" s="111">
        <f t="shared" si="2"/>
        <v>3.3097265787996482</v>
      </c>
      <c r="L31" s="79"/>
      <c r="M31" s="80"/>
      <c r="N31" s="81">
        <f>分析係数表!H34</f>
        <v>0.15783450057224457</v>
      </c>
      <c r="O31" s="82">
        <f t="shared" si="3"/>
        <v>0.78940613008491278</v>
      </c>
      <c r="P31" s="76">
        <f>分析係数表!C34</f>
        <v>0.4497281074016104</v>
      </c>
      <c r="Q31" s="82">
        <f t="shared" si="4"/>
        <v>0.35501812485431727</v>
      </c>
      <c r="R31" s="83">
        <v>0.38814807665954171</v>
      </c>
      <c r="S31" s="84">
        <f t="shared" si="5"/>
        <v>8.1785376103839607</v>
      </c>
      <c r="T31" s="85">
        <f>分析係数表!F34</f>
        <v>0.69859228761453362</v>
      </c>
      <c r="U31" s="86">
        <f t="shared" si="6"/>
        <v>5.7134632985796321</v>
      </c>
      <c r="V31" s="87">
        <f>分析係数表!D34</f>
        <v>0.16058186901394608</v>
      </c>
      <c r="W31" s="88">
        <f t="shared" si="7"/>
        <v>1</v>
      </c>
      <c r="X31" s="76">
        <f>分析係数表!E34</f>
        <v>0.11554380945100309</v>
      </c>
      <c r="Y31" s="89">
        <f t="shared" si="8"/>
        <v>1</v>
      </c>
    </row>
    <row r="32" spans="1:25" x14ac:dyDescent="0.2">
      <c r="A32" s="6" t="s">
        <v>20</v>
      </c>
      <c r="B32" s="5" t="s">
        <v>37</v>
      </c>
      <c r="C32" s="90"/>
      <c r="D32" s="107">
        <f>投入係数表!AN32</f>
        <v>0</v>
      </c>
      <c r="E32" s="110">
        <f t="shared" si="9"/>
        <v>0</v>
      </c>
      <c r="F32" s="85">
        <f>分析係数表!C35</f>
        <v>0.49909685188370889</v>
      </c>
      <c r="G32" s="110">
        <f t="shared" si="0"/>
        <v>0</v>
      </c>
      <c r="H32" s="110">
        <v>0.17532279249444438</v>
      </c>
      <c r="I32" s="110">
        <f t="shared" si="1"/>
        <v>0.17532279249444438</v>
      </c>
      <c r="J32" s="85">
        <f>分析係数表!G35</f>
        <v>0.31379756038452217</v>
      </c>
      <c r="K32" s="111">
        <f t="shared" si="2"/>
        <v>5.501586456455846E-2</v>
      </c>
      <c r="L32" s="79"/>
      <c r="M32" s="80"/>
      <c r="N32" s="81">
        <f>分析係数表!H35</f>
        <v>5.9221537395394742E-2</v>
      </c>
      <c r="O32" s="82">
        <f t="shared" si="3"/>
        <v>0.29619534692023181</v>
      </c>
      <c r="P32" s="76">
        <f>分析係数表!C35</f>
        <v>0.49909685188370889</v>
      </c>
      <c r="Q32" s="82">
        <f t="shared" si="4"/>
        <v>0.14783016519049069</v>
      </c>
      <c r="R32" s="83">
        <v>0.1948172994725148</v>
      </c>
      <c r="S32" s="84">
        <f t="shared" si="5"/>
        <v>0.37014009196695918</v>
      </c>
      <c r="T32" s="85">
        <f>分析係数表!F35</f>
        <v>0.64201470231844249</v>
      </c>
      <c r="U32" s="86">
        <f t="shared" si="6"/>
        <v>0.23763538096028822</v>
      </c>
      <c r="V32" s="87">
        <f>分析係数表!D35</f>
        <v>4.5076338961143873E-2</v>
      </c>
      <c r="W32" s="88">
        <f t="shared" si="7"/>
        <v>0</v>
      </c>
      <c r="X32" s="76">
        <f>分析係数表!E35</f>
        <v>4.0269811778011151E-2</v>
      </c>
      <c r="Y32" s="89">
        <f t="shared" si="8"/>
        <v>0</v>
      </c>
    </row>
    <row r="33" spans="1:25" x14ac:dyDescent="0.2">
      <c r="A33" s="6" t="s">
        <v>21</v>
      </c>
      <c r="B33" s="5" t="s">
        <v>38</v>
      </c>
      <c r="C33" s="90"/>
      <c r="D33" s="107">
        <f>投入係数表!AN33</f>
        <v>0</v>
      </c>
      <c r="E33" s="110">
        <f t="shared" si="9"/>
        <v>0</v>
      </c>
      <c r="F33" s="85">
        <f>分析係数表!C36</f>
        <v>0.87819146249052793</v>
      </c>
      <c r="G33" s="110">
        <f t="shared" si="0"/>
        <v>0</v>
      </c>
      <c r="H33" s="110">
        <v>0.29273339207019544</v>
      </c>
      <c r="I33" s="110">
        <f t="shared" si="1"/>
        <v>0.29273339207019544</v>
      </c>
      <c r="J33" s="85">
        <f>分析係数表!G36</f>
        <v>4.4874661895938493E-2</v>
      </c>
      <c r="K33" s="111">
        <f t="shared" si="2"/>
        <v>1.3136311994801224E-2</v>
      </c>
      <c r="L33" s="79"/>
      <c r="M33" s="80"/>
      <c r="N33" s="81">
        <f>分析係数表!H36</f>
        <v>0.18774661640714413</v>
      </c>
      <c r="O33" s="82">
        <f t="shared" si="3"/>
        <v>0.93901098528620996</v>
      </c>
      <c r="P33" s="76">
        <f>分析係数表!C36</f>
        <v>0.87819146249052793</v>
      </c>
      <c r="Q33" s="82">
        <f t="shared" si="4"/>
        <v>0.82463143046316834</v>
      </c>
      <c r="R33" s="83">
        <v>0.86434665006912326</v>
      </c>
      <c r="S33" s="84">
        <f t="shared" si="5"/>
        <v>1.1570800421393188</v>
      </c>
      <c r="T33" s="85">
        <f>分析係数表!F36</f>
        <v>0.85371541754520475</v>
      </c>
      <c r="U33" s="86">
        <f t="shared" si="6"/>
        <v>0.98781707130819163</v>
      </c>
      <c r="V33" s="87">
        <f>分析係数表!D36</f>
        <v>1.8390731156688604E-2</v>
      </c>
      <c r="W33" s="88">
        <f t="shared" si="7"/>
        <v>0</v>
      </c>
      <c r="X33" s="76">
        <f>分析係数表!E36</f>
        <v>8.3700721998594338E-3</v>
      </c>
      <c r="Y33" s="89">
        <f t="shared" si="8"/>
        <v>0</v>
      </c>
    </row>
    <row r="34" spans="1:25" x14ac:dyDescent="0.2">
      <c r="A34" s="6" t="s">
        <v>22</v>
      </c>
      <c r="B34" s="5" t="s">
        <v>378</v>
      </c>
      <c r="C34" s="90"/>
      <c r="D34" s="107">
        <f>投入係数表!AN34</f>
        <v>8.2794307891332478E-2</v>
      </c>
      <c r="E34" s="110">
        <f t="shared" si="9"/>
        <v>8.2794307891332473</v>
      </c>
      <c r="F34" s="85">
        <f>分析係数表!C37</f>
        <v>0.51844868831853386</v>
      </c>
      <c r="G34" s="110">
        <f t="shared" si="0"/>
        <v>4.292460032650216</v>
      </c>
      <c r="H34" s="110">
        <v>4.8021220173598396</v>
      </c>
      <c r="I34" s="110">
        <f t="shared" si="1"/>
        <v>4.8021220173598396</v>
      </c>
      <c r="J34" s="85">
        <f>分析係数表!G37</f>
        <v>0.40787398349003462</v>
      </c>
      <c r="K34" s="111">
        <f t="shared" si="2"/>
        <v>1.958660636425759</v>
      </c>
      <c r="L34" s="79"/>
      <c r="M34" s="80"/>
      <c r="N34" s="81">
        <f>分析係数表!H37</f>
        <v>4.7856445363769047E-2</v>
      </c>
      <c r="O34" s="82">
        <f t="shared" si="3"/>
        <v>0.23935306410996646</v>
      </c>
      <c r="P34" s="76">
        <f>分析係数表!C37</f>
        <v>0.51844868831853386</v>
      </c>
      <c r="Q34" s="82">
        <f t="shared" si="4"/>
        <v>0.12409228213283405</v>
      </c>
      <c r="R34" s="83">
        <v>0.14987404038465871</v>
      </c>
      <c r="S34" s="84">
        <f t="shared" si="5"/>
        <v>4.9519960577444984</v>
      </c>
      <c r="T34" s="85">
        <f>分析係数表!F37</f>
        <v>0.62993916303078723</v>
      </c>
      <c r="U34" s="86">
        <f t="shared" si="6"/>
        <v>3.119456251947327</v>
      </c>
      <c r="V34" s="87">
        <f>分析係数表!D37</f>
        <v>9.5352219422765727E-2</v>
      </c>
      <c r="W34" s="88">
        <f t="shared" si="7"/>
        <v>0</v>
      </c>
      <c r="X34" s="76">
        <f>分析係数表!E37</f>
        <v>8.9104651877342844E-2</v>
      </c>
      <c r="Y34" s="89">
        <f t="shared" si="8"/>
        <v>0</v>
      </c>
    </row>
    <row r="35" spans="1:25" x14ac:dyDescent="0.2">
      <c r="A35" s="6" t="s">
        <v>23</v>
      </c>
      <c r="B35" s="5" t="s">
        <v>194</v>
      </c>
      <c r="C35" s="90"/>
      <c r="D35" s="107">
        <f>投入係数表!AN35</f>
        <v>0</v>
      </c>
      <c r="E35" s="110">
        <f t="shared" si="9"/>
        <v>0</v>
      </c>
      <c r="F35" s="85">
        <f>分析係数表!C38</f>
        <v>4.0466683025854988E-2</v>
      </c>
      <c r="G35" s="110">
        <f t="shared" si="0"/>
        <v>0</v>
      </c>
      <c r="H35" s="110">
        <v>1.8488168216817969E-2</v>
      </c>
      <c r="I35" s="110">
        <f t="shared" si="1"/>
        <v>1.8488168216817969E-2</v>
      </c>
      <c r="J35" s="85">
        <f>分析係数表!G38</f>
        <v>0.23169218038891187</v>
      </c>
      <c r="K35" s="111">
        <f t="shared" si="2"/>
        <v>4.2835640055515359E-3</v>
      </c>
      <c r="L35" s="79"/>
      <c r="M35" s="80"/>
      <c r="N35" s="81">
        <f>分析係数表!H38</f>
        <v>4.3698484864393788E-2</v>
      </c>
      <c r="O35" s="82">
        <f t="shared" si="3"/>
        <v>0.21855710698425956</v>
      </c>
      <c r="P35" s="76">
        <f>分析係数表!C38</f>
        <v>4.0466683025854988E-2</v>
      </c>
      <c r="Q35" s="82">
        <f t="shared" si="4"/>
        <v>8.8442811713799092E-3</v>
      </c>
      <c r="R35" s="83">
        <v>1.0991467752183622E-2</v>
      </c>
      <c r="S35" s="84">
        <f t="shared" si="5"/>
        <v>2.9479635969001591E-2</v>
      </c>
      <c r="T35" s="85">
        <f>分析係数表!F38</f>
        <v>0.47745138601572196</v>
      </c>
      <c r="U35" s="86">
        <f t="shared" si="6"/>
        <v>1.4075093052638741E-2</v>
      </c>
      <c r="V35" s="87">
        <f>分析係数表!D38</f>
        <v>0.35457178320231691</v>
      </c>
      <c r="W35" s="88">
        <f t="shared" si="7"/>
        <v>0</v>
      </c>
      <c r="X35" s="76">
        <f>分析係数表!E38</f>
        <v>0.38601572196938355</v>
      </c>
      <c r="Y35" s="89">
        <f t="shared" si="8"/>
        <v>0</v>
      </c>
    </row>
    <row r="36" spans="1:25" x14ac:dyDescent="0.2">
      <c r="A36" s="6" t="s">
        <v>24</v>
      </c>
      <c r="B36" s="5" t="s">
        <v>39</v>
      </c>
      <c r="C36" s="90"/>
      <c r="D36" s="107">
        <f>投入係数表!AN36</f>
        <v>0</v>
      </c>
      <c r="E36" s="110">
        <f t="shared" si="9"/>
        <v>0</v>
      </c>
      <c r="F36" s="85">
        <f>分析係数表!C39</f>
        <v>1</v>
      </c>
      <c r="G36" s="110">
        <f t="shared" si="0"/>
        <v>0</v>
      </c>
      <c r="H36" s="110">
        <v>8.1069981963795973E-3</v>
      </c>
      <c r="I36" s="110">
        <f t="shared" si="1"/>
        <v>8.1069981963795973E-3</v>
      </c>
      <c r="J36" s="85">
        <f>分析係数表!G39</f>
        <v>0.35155763393872286</v>
      </c>
      <c r="K36" s="111">
        <f t="shared" si="2"/>
        <v>2.8500771042647048E-3</v>
      </c>
      <c r="L36" s="79"/>
      <c r="M36" s="80"/>
      <c r="N36" s="81">
        <f>分析係数表!H39</f>
        <v>3.8093638110437951E-3</v>
      </c>
      <c r="O36" s="82">
        <f t="shared" si="3"/>
        <v>1.9052457689915273E-2</v>
      </c>
      <c r="P36" s="76">
        <f>分析係数表!C39</f>
        <v>1</v>
      </c>
      <c r="Q36" s="82">
        <f t="shared" si="4"/>
        <v>1.9052457689915273E-2</v>
      </c>
      <c r="R36" s="83">
        <v>2.3759114957937335E-2</v>
      </c>
      <c r="S36" s="84">
        <f t="shared" si="5"/>
        <v>3.1866113154316936E-2</v>
      </c>
      <c r="T36" s="85">
        <f>分析係数表!F39</f>
        <v>0.70231445322154884</v>
      </c>
      <c r="U36" s="86">
        <f t="shared" si="6"/>
        <v>2.2380031836270103E-2</v>
      </c>
      <c r="V36" s="87">
        <f>分析係数表!D39</f>
        <v>4.9996539689758472E-2</v>
      </c>
      <c r="W36" s="88">
        <f t="shared" si="7"/>
        <v>0</v>
      </c>
      <c r="X36" s="76">
        <f>分析係数表!E39</f>
        <v>6.3343450621372852E-2</v>
      </c>
      <c r="Y36" s="89">
        <f t="shared" si="8"/>
        <v>0</v>
      </c>
    </row>
    <row r="37" spans="1:25" x14ac:dyDescent="0.2">
      <c r="A37" s="6" t="s">
        <v>25</v>
      </c>
      <c r="B37" s="5" t="s">
        <v>40</v>
      </c>
      <c r="C37" s="90"/>
      <c r="D37" s="107">
        <f>投入係数表!AN37</f>
        <v>0</v>
      </c>
      <c r="E37" s="110">
        <f t="shared" si="9"/>
        <v>0</v>
      </c>
      <c r="F37" s="85">
        <f>分析係数表!C40</f>
        <v>0.93645125291670894</v>
      </c>
      <c r="G37" s="110">
        <f t="shared" si="0"/>
        <v>0</v>
      </c>
      <c r="H37" s="110">
        <v>3.3467056311261584E-3</v>
      </c>
      <c r="I37" s="110">
        <f t="shared" si="1"/>
        <v>3.3467056311261584E-3</v>
      </c>
      <c r="J37" s="85">
        <f>分析係数表!G40</f>
        <v>0.5322000781555295</v>
      </c>
      <c r="K37" s="111">
        <f t="shared" si="2"/>
        <v>1.7811169984488923E-3</v>
      </c>
      <c r="L37" s="79"/>
      <c r="M37" s="80"/>
      <c r="N37" s="81">
        <f>分析係数表!H40</f>
        <v>3.4185575237035248E-2</v>
      </c>
      <c r="O37" s="82">
        <f t="shared" si="3"/>
        <v>0.17097847780271813</v>
      </c>
      <c r="P37" s="76">
        <f>分析係数表!C40</f>
        <v>0.93645125291670894</v>
      </c>
      <c r="Q37" s="82">
        <f t="shared" si="4"/>
        <v>0.16011300976014711</v>
      </c>
      <c r="R37" s="83">
        <v>0.16038504233431961</v>
      </c>
      <c r="S37" s="84">
        <f t="shared" si="5"/>
        <v>0.16373174796544576</v>
      </c>
      <c r="T37" s="85">
        <f>分析係数表!F40</f>
        <v>0.72698319656115673</v>
      </c>
      <c r="U37" s="86">
        <f t="shared" si="6"/>
        <v>0.11903022951446543</v>
      </c>
      <c r="V37" s="87">
        <f>分析係数表!D40</f>
        <v>7.3466197733489641E-2</v>
      </c>
      <c r="W37" s="88">
        <f t="shared" si="7"/>
        <v>0</v>
      </c>
      <c r="X37" s="76">
        <f>分析係数表!E40</f>
        <v>4.7205939820242279E-2</v>
      </c>
      <c r="Y37" s="89">
        <f t="shared" si="8"/>
        <v>0</v>
      </c>
    </row>
    <row r="38" spans="1:25" x14ac:dyDescent="0.2">
      <c r="A38" s="6" t="s">
        <v>26</v>
      </c>
      <c r="B38" s="5" t="s">
        <v>277</v>
      </c>
      <c r="C38" s="90"/>
      <c r="D38" s="107">
        <f>投入係数表!AN38</f>
        <v>0</v>
      </c>
      <c r="E38" s="110">
        <f t="shared" si="9"/>
        <v>0</v>
      </c>
      <c r="F38" s="85">
        <f>分析係数表!C41</f>
        <v>0.75829086289227354</v>
      </c>
      <c r="G38" s="110">
        <f t="shared" si="0"/>
        <v>0</v>
      </c>
      <c r="H38" s="110">
        <v>8.111913719046026E-3</v>
      </c>
      <c r="I38" s="110">
        <f t="shared" si="1"/>
        <v>8.111913719046026E-3</v>
      </c>
      <c r="J38" s="85">
        <f>分析係数表!G41</f>
        <v>0.44682169065091015</v>
      </c>
      <c r="K38" s="111">
        <f t="shared" si="2"/>
        <v>3.6245790023584573E-3</v>
      </c>
      <c r="L38" s="79"/>
      <c r="M38" s="80"/>
      <c r="N38" s="81">
        <f>分析係数表!H41</f>
        <v>5.4536481903421918E-2</v>
      </c>
      <c r="O38" s="82">
        <f t="shared" si="3"/>
        <v>0.27276313462353891</v>
      </c>
      <c r="P38" s="76">
        <f>分析係数表!C41</f>
        <v>0.75829086289227354</v>
      </c>
      <c r="Q38" s="82">
        <f t="shared" si="4"/>
        <v>0.20683379271888469</v>
      </c>
      <c r="R38" s="83">
        <v>0.2104443027278049</v>
      </c>
      <c r="S38" s="84">
        <f t="shared" si="5"/>
        <v>0.21855621644685091</v>
      </c>
      <c r="T38" s="85">
        <f>分析係数表!F41</f>
        <v>0.55047809650878365</v>
      </c>
      <c r="U38" s="86">
        <f t="shared" si="6"/>
        <v>0.1203104100098242</v>
      </c>
      <c r="V38" s="87">
        <f>分析係数表!D41</f>
        <v>0.14793989643889577</v>
      </c>
      <c r="W38" s="88">
        <f t="shared" si="7"/>
        <v>0</v>
      </c>
      <c r="X38" s="76">
        <f>分析係数表!E41</f>
        <v>0.13594777470694749</v>
      </c>
      <c r="Y38" s="89">
        <f t="shared" si="8"/>
        <v>0</v>
      </c>
    </row>
    <row r="39" spans="1:25" x14ac:dyDescent="0.2">
      <c r="A39" s="6" t="s">
        <v>51</v>
      </c>
      <c r="B39" s="5" t="s">
        <v>368</v>
      </c>
      <c r="C39" s="90"/>
      <c r="D39" s="107">
        <f>投入係数表!AN39</f>
        <v>0</v>
      </c>
      <c r="E39" s="110">
        <f t="shared" si="9"/>
        <v>0</v>
      </c>
      <c r="F39" s="85">
        <f>分析係数表!C42</f>
        <v>0.17334729285073291</v>
      </c>
      <c r="G39" s="110">
        <f>E39*F39</f>
        <v>0</v>
      </c>
      <c r="H39" s="110">
        <v>3.6027644155924455E-3</v>
      </c>
      <c r="I39" s="110">
        <f>C39+H39</f>
        <v>3.6027644155924455E-3</v>
      </c>
      <c r="J39" s="85">
        <f>分析係数表!G42</f>
        <v>0.48544520547945208</v>
      </c>
      <c r="K39" s="111">
        <f>I39*J39</f>
        <v>1.7489447120213328E-3</v>
      </c>
      <c r="L39" s="79"/>
      <c r="M39" s="80"/>
      <c r="N39" s="81">
        <f>分析係数表!H42</f>
        <v>1.188798706412289E-2</v>
      </c>
      <c r="O39" s="82">
        <f t="shared" si="3"/>
        <v>5.945753196395278E-2</v>
      </c>
      <c r="P39" s="76">
        <f>分析係数表!C42</f>
        <v>0.17334729285073291</v>
      </c>
      <c r="Q39" s="82">
        <f>O39*P39</f>
        <v>1.0306802205537136E-2</v>
      </c>
      <c r="R39" s="83">
        <v>1.083093186932498E-2</v>
      </c>
      <c r="S39" s="84">
        <f>I39+R39</f>
        <v>1.4433696284917426E-2</v>
      </c>
      <c r="T39" s="85">
        <f>分析係数表!F42</f>
        <v>0.55565068493150682</v>
      </c>
      <c r="U39" s="86">
        <f>S39*T39</f>
        <v>8.0200932268077139E-3</v>
      </c>
      <c r="V39" s="87">
        <f>分析係数表!D42</f>
        <v>0.45205479452054792</v>
      </c>
      <c r="W39" s="88">
        <f>ROUND(S39*V39,0)</f>
        <v>0</v>
      </c>
      <c r="X39" s="76">
        <f>分析係数表!E42</f>
        <v>0.3886986301369863</v>
      </c>
      <c r="Y39" s="89">
        <f>ROUND(S39*X39,0)</f>
        <v>0</v>
      </c>
    </row>
    <row r="40" spans="1:25" x14ac:dyDescent="0.2">
      <c r="A40" s="6" t="s">
        <v>195</v>
      </c>
      <c r="B40" s="5" t="s">
        <v>41</v>
      </c>
      <c r="C40" s="90"/>
      <c r="D40" s="107">
        <f>投入係数表!AN40</f>
        <v>0</v>
      </c>
      <c r="E40" s="110">
        <f t="shared" si="9"/>
        <v>0</v>
      </c>
      <c r="F40" s="85">
        <f>分析係数表!C43</f>
        <v>0.30653454239506406</v>
      </c>
      <c r="G40" s="110">
        <f>E40*F40</f>
        <v>0</v>
      </c>
      <c r="H40" s="110">
        <v>0.45063767786376724</v>
      </c>
      <c r="I40" s="110">
        <f>C40+H40</f>
        <v>0.45063767786376724</v>
      </c>
      <c r="J40" s="85">
        <f>分析係数表!G43</f>
        <v>0.32328917028178372</v>
      </c>
      <c r="K40" s="111">
        <f>I40*J40</f>
        <v>0.14568628097428704</v>
      </c>
      <c r="L40" s="79"/>
      <c r="M40" s="80"/>
      <c r="N40" s="81">
        <f>分析係数表!H43</f>
        <v>3.3255284074801286E-2</v>
      </c>
      <c r="O40" s="82">
        <f t="shared" si="3"/>
        <v>0.16632564497105745</v>
      </c>
      <c r="P40" s="76">
        <f>分析係数表!C43</f>
        <v>0.30653454239506406</v>
      </c>
      <c r="Q40" s="82">
        <f>O40*P40</f>
        <v>5.0984555469766983E-2</v>
      </c>
      <c r="R40" s="83">
        <v>9.629646739437718E-2</v>
      </c>
      <c r="S40" s="84">
        <f>I40+R40</f>
        <v>0.54693414525814443</v>
      </c>
      <c r="T40" s="85">
        <f>分析係数表!F43</f>
        <v>0.5899871028256537</v>
      </c>
      <c r="U40" s="86">
        <f>S40*T40</f>
        <v>0.32268409179727786</v>
      </c>
      <c r="V40" s="87">
        <f>分析係数表!D43</f>
        <v>0.19341853284871224</v>
      </c>
      <c r="W40" s="88">
        <f>ROUND(S40*V40,0)</f>
        <v>0</v>
      </c>
      <c r="X40" s="76">
        <f>分析係数表!E43</f>
        <v>0.14812209325047876</v>
      </c>
      <c r="Y40" s="89">
        <f>ROUND(S40*X40,0)</f>
        <v>0</v>
      </c>
    </row>
    <row r="41" spans="1:25" x14ac:dyDescent="0.2">
      <c r="A41" s="6" t="s">
        <v>341</v>
      </c>
      <c r="B41" s="5" t="s">
        <v>42</v>
      </c>
      <c r="C41" s="163"/>
      <c r="D41" s="107">
        <f>投入係数表!AN41</f>
        <v>0</v>
      </c>
      <c r="E41" s="110">
        <f t="shared" si="9"/>
        <v>0</v>
      </c>
      <c r="F41" s="85">
        <f>分析係数表!C44</f>
        <v>0.56999532308435041</v>
      </c>
      <c r="G41" s="110">
        <f>E41*F41</f>
        <v>0</v>
      </c>
      <c r="H41" s="110">
        <v>6.6998188206728636E-3</v>
      </c>
      <c r="I41" s="110">
        <f>C41+H41</f>
        <v>6.6998188206728636E-3</v>
      </c>
      <c r="J41" s="85">
        <f>分析係数表!G44</f>
        <v>0.26801390783179974</v>
      </c>
      <c r="K41" s="111">
        <f>I41*J41</f>
        <v>1.7956446238935741E-3</v>
      </c>
      <c r="L41" s="79"/>
      <c r="M41" s="80"/>
      <c r="N41" s="81">
        <f>分析係数表!H44</f>
        <v>0.11320362456556662</v>
      </c>
      <c r="O41" s="82">
        <f t="shared" si="3"/>
        <v>0.56618568726034313</v>
      </c>
      <c r="P41" s="76">
        <f>分析係数表!C44</f>
        <v>0.56999532308435041</v>
      </c>
      <c r="Q41" s="82">
        <f>O41*P41</f>
        <v>0.32272319373569425</v>
      </c>
      <c r="R41" s="83">
        <v>0.32807455274234748</v>
      </c>
      <c r="S41" s="84">
        <f>I41+R41</f>
        <v>0.33477437156302037</v>
      </c>
      <c r="T41" s="85">
        <f>分析係数表!F44</f>
        <v>0.48400791440152141</v>
      </c>
      <c r="U41" s="86">
        <f>S41*T41</f>
        <v>0.16203344537529749</v>
      </c>
      <c r="V41" s="87">
        <f>分析係数表!D44</f>
        <v>0.18890831204256872</v>
      </c>
      <c r="W41" s="88">
        <f>ROUND(S41*V41,0)</f>
        <v>0</v>
      </c>
      <c r="X41" s="76">
        <f>分析係数表!E44</f>
        <v>0.13982749678237316</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5.6879084303740293E-2</v>
      </c>
      <c r="I42" s="110">
        <f>C42+H42</f>
        <v>100.05687908430374</v>
      </c>
      <c r="J42" s="85">
        <f>分析係数表!G45</f>
        <v>0</v>
      </c>
      <c r="K42" s="111">
        <f>I42*J42</f>
        <v>0</v>
      </c>
      <c r="L42" s="79"/>
      <c r="M42" s="80"/>
      <c r="N42" s="81">
        <f>分析係数表!H45</f>
        <v>0</v>
      </c>
      <c r="O42" s="82">
        <f t="shared" si="3"/>
        <v>0</v>
      </c>
      <c r="P42" s="76">
        <f>分析係数表!C45</f>
        <v>1</v>
      </c>
      <c r="Q42" s="82">
        <f>O42*P42</f>
        <v>0</v>
      </c>
      <c r="R42" s="83">
        <v>6.2648113462812488E-3</v>
      </c>
      <c r="S42" s="84">
        <f>I42+R42</f>
        <v>100.06314389565003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4.3122035360068997E-4</v>
      </c>
      <c r="E43" s="110">
        <f t="shared" si="9"/>
        <v>4.3122035360068998E-2</v>
      </c>
      <c r="F43" s="85">
        <f>分析係数表!C46</f>
        <v>0.19592142404516388</v>
      </c>
      <c r="G43" s="110">
        <f>E43*F43</f>
        <v>8.4485305754706287E-3</v>
      </c>
      <c r="H43" s="110">
        <v>4.2781357355198224E-2</v>
      </c>
      <c r="I43" s="110">
        <f>C43+H43</f>
        <v>4.2781357355198224E-2</v>
      </c>
      <c r="J43" s="85">
        <f>分析係数表!G46</f>
        <v>9.3869169844529188E-3</v>
      </c>
      <c r="K43" s="111">
        <f>I43*J43</f>
        <v>4.0158504997546001E-4</v>
      </c>
      <c r="L43" s="79"/>
      <c r="M43" s="80"/>
      <c r="N43" s="81">
        <f>分析係数表!H46</f>
        <v>2.2224088871155723E-2</v>
      </c>
      <c r="O43" s="82">
        <f t="shared" si="3"/>
        <v>0.1111533405360382</v>
      </c>
      <c r="P43" s="76">
        <f>分析係数表!C46</f>
        <v>0.19592142404516388</v>
      </c>
      <c r="Q43" s="82">
        <f>O43*P43</f>
        <v>2.1777320765197644E-2</v>
      </c>
      <c r="R43" s="83">
        <v>2.4837452982487941E-2</v>
      </c>
      <c r="S43" s="84">
        <f>I43+R43</f>
        <v>6.7618810337686158E-2</v>
      </c>
      <c r="T43" s="85">
        <f>分析係数表!F46</f>
        <v>0.31358169551188031</v>
      </c>
      <c r="U43" s="86">
        <f>S43*T43</f>
        <v>2.1204021194187885E-2</v>
      </c>
      <c r="V43" s="87">
        <f>分析係数表!D46</f>
        <v>3.8134350249339984E-3</v>
      </c>
      <c r="W43" s="88">
        <f>ROUND(S43*V43,0)</f>
        <v>0</v>
      </c>
      <c r="X43" s="76">
        <f>分析係数表!E46</f>
        <v>1.0853622763273688E-2</v>
      </c>
      <c r="Y43" s="89">
        <f>ROUND(S43*X43,0)</f>
        <v>0</v>
      </c>
    </row>
    <row r="44" spans="1:25" x14ac:dyDescent="0.2">
      <c r="A44" s="192">
        <v>40</v>
      </c>
      <c r="B44" s="14" t="s">
        <v>151</v>
      </c>
      <c r="C44" s="197">
        <f>SUM(C5:C43)</f>
        <v>100</v>
      </c>
      <c r="D44" s="108">
        <f>投入係数表!AN44</f>
        <v>1</v>
      </c>
      <c r="E44" s="96">
        <f>SUM(E5:E43)</f>
        <v>100</v>
      </c>
      <c r="F44" s="98">
        <f>分析係数表!C47</f>
        <v>0.45265703952364433</v>
      </c>
      <c r="G44" s="96">
        <f>SUM(G5:G43)</f>
        <v>23.478505845204918</v>
      </c>
      <c r="H44" s="96">
        <f>SUM(H5:H43)</f>
        <v>26.78496231054228</v>
      </c>
      <c r="I44" s="96">
        <f>SUM(I5:I43)</f>
        <v>126.78496231054228</v>
      </c>
      <c r="J44" s="98">
        <f>分析係数表!G47</f>
        <v>0.23980744030503759</v>
      </c>
      <c r="K44" s="112">
        <f>SUM(K5:K43)</f>
        <v>7.9726039380059701</v>
      </c>
      <c r="L44" s="94">
        <f>最終需要_まとめ!$L$33</f>
        <v>0.62733333333333341</v>
      </c>
      <c r="M44" s="91">
        <f>K44*L44</f>
        <v>5.0014802037757455</v>
      </c>
      <c r="N44" s="95">
        <f>分析係数表!H47</f>
        <v>1</v>
      </c>
      <c r="O44" s="96">
        <f>SUM(O5:O43)</f>
        <v>5.0014802037757455</v>
      </c>
      <c r="P44" s="92">
        <f>分析係数表!C47</f>
        <v>0.45265703952364433</v>
      </c>
      <c r="Q44" s="96">
        <f>SUM(Q5:Q43)</f>
        <v>2.4376534230628346</v>
      </c>
      <c r="R44" s="91">
        <f>SUM(R5:R43)</f>
        <v>2.7156258901077996</v>
      </c>
      <c r="S44" s="97">
        <f>SUM(S5:S43)</f>
        <v>129.50058820065007</v>
      </c>
      <c r="T44" s="98">
        <f>分析係数表!F47</f>
        <v>0.49576236686958514</v>
      </c>
      <c r="U44" s="99">
        <f>SUM(U5:U43)</f>
        <v>15.169425930637219</v>
      </c>
      <c r="V44" s="100">
        <f>分析係数表!D47</f>
        <v>6.8132090397126518E-2</v>
      </c>
      <c r="W44" s="101">
        <f>SUM(W5:W43)</f>
        <v>1</v>
      </c>
      <c r="X44" s="92">
        <f>分析係数表!E47</f>
        <v>5.7986453629434859E-2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1.4618360363041205E-2</v>
      </c>
      <c r="G5" s="110">
        <f t="shared" ref="G5:G38" si="0">E5*F5</f>
        <v>0</v>
      </c>
      <c r="H5" s="110">
        <f t="array" ref="H5:H43">MMULT(逆行列係数!C5:AO43,'39'!G5:G43)</f>
        <v>1.9180043078816087E-4</v>
      </c>
      <c r="I5" s="110">
        <f t="shared" ref="I5:I38" si="1">C5+H5</f>
        <v>1.9180043078816087E-4</v>
      </c>
      <c r="J5" s="85">
        <f>分析係数表!G8</f>
        <v>0.12073170731707317</v>
      </c>
      <c r="K5" s="111">
        <f t="shared" ref="K5:K38" si="2">I5*J5</f>
        <v>2.3156393473204787E-5</v>
      </c>
      <c r="L5" s="79" t="s">
        <v>178</v>
      </c>
      <c r="M5" s="80" t="s">
        <v>178</v>
      </c>
      <c r="N5" s="81">
        <f>分析係数表!H8</f>
        <v>1.0812797278425854E-2</v>
      </c>
      <c r="O5" s="82">
        <f t="shared" ref="O5:O43" si="3">$M$44*N5</f>
        <v>8.963446655083232E-2</v>
      </c>
      <c r="P5" s="76">
        <f>分析係数表!C8</f>
        <v>1.4618360363041205E-2</v>
      </c>
      <c r="Q5" s="82">
        <f t="shared" ref="Q5:Q38" si="4">O5*P5</f>
        <v>1.3103089329890298E-3</v>
      </c>
      <c r="R5" s="83">
        <f t="array" ref="R5:R43">MMULT(逆行列係数!C5:AO43,'39'!Q5:Q43)</f>
        <v>1.8547597425137988E-3</v>
      </c>
      <c r="S5" s="84">
        <f t="shared" ref="S5:S38" si="5">I5+R5</f>
        <v>2.0465601733019598E-3</v>
      </c>
      <c r="T5" s="85">
        <f>分析係数表!F8</f>
        <v>0.45487804878048782</v>
      </c>
      <c r="U5" s="86">
        <f t="shared" ref="U5:U38" si="6">S5*T5</f>
        <v>9.3093529834345251E-4</v>
      </c>
      <c r="V5" s="87">
        <f>分析係数表!D8</f>
        <v>0.88658536585365855</v>
      </c>
      <c r="W5" s="167">
        <f t="shared" ref="W5:W38" si="7">ROUND(S5*V5,0)</f>
        <v>0</v>
      </c>
      <c r="X5" s="76">
        <f>分析係数表!E8</f>
        <v>0.69146341463414629</v>
      </c>
      <c r="Y5" s="166">
        <f t="shared" ref="Y5:Y38" si="8">ROUND(S5*X5,0)</f>
        <v>0</v>
      </c>
    </row>
    <row r="6" spans="1:25" x14ac:dyDescent="0.2">
      <c r="A6" s="6" t="s">
        <v>220</v>
      </c>
      <c r="B6" s="5" t="s">
        <v>266</v>
      </c>
      <c r="C6" s="90"/>
      <c r="D6" s="107">
        <f>投入係数表!AO6</f>
        <v>0</v>
      </c>
      <c r="E6" s="110">
        <f t="shared" ref="E6:E43" si="9">$C$43*D6</f>
        <v>0</v>
      </c>
      <c r="F6" s="85">
        <f>分析係数表!C9</f>
        <v>8.6715867158671633E-2</v>
      </c>
      <c r="G6" s="110">
        <f t="shared" si="0"/>
        <v>0</v>
      </c>
      <c r="H6" s="110">
        <v>9.6997634207694533E-4</v>
      </c>
      <c r="I6" s="110">
        <f t="shared" si="1"/>
        <v>9.6997634207694533E-4</v>
      </c>
      <c r="J6" s="85">
        <f>分析係数表!G9</f>
        <v>0.23529411764705882</v>
      </c>
      <c r="K6" s="111">
        <f t="shared" si="2"/>
        <v>2.2822972754751655E-4</v>
      </c>
      <c r="L6" s="79"/>
      <c r="M6" s="80"/>
      <c r="N6" s="81">
        <f>分析係数表!H9</f>
        <v>5.7539453375192939E-4</v>
      </c>
      <c r="O6" s="82">
        <f t="shared" si="3"/>
        <v>4.769827895693933E-3</v>
      </c>
      <c r="P6" s="76">
        <f>分析係数表!C9</f>
        <v>8.6715867158671633E-2</v>
      </c>
      <c r="Q6" s="82">
        <f t="shared" si="4"/>
        <v>4.1361976217272136E-4</v>
      </c>
      <c r="R6" s="83">
        <v>4.9093266004142822E-4</v>
      </c>
      <c r="S6" s="84">
        <f t="shared" si="5"/>
        <v>1.4609090021183734E-3</v>
      </c>
      <c r="T6" s="85">
        <f>分析係数表!F9</f>
        <v>0.68627450980392157</v>
      </c>
      <c r="U6" s="86">
        <f t="shared" si="6"/>
        <v>1.002584609296923E-3</v>
      </c>
      <c r="V6" s="87">
        <f>分析係数表!D9</f>
        <v>9.8039215686274508E-2</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5.1169590643275198E-3</v>
      </c>
      <c r="G7" s="110">
        <f t="shared" si="0"/>
        <v>0</v>
      </c>
      <c r="H7" s="110">
        <v>2.8790032972613345E-5</v>
      </c>
      <c r="I7" s="110">
        <f t="shared" si="1"/>
        <v>2.8790032972613345E-5</v>
      </c>
      <c r="J7" s="85">
        <f>分析係数表!G10</f>
        <v>0.19230769230769232</v>
      </c>
      <c r="K7" s="111">
        <f t="shared" si="2"/>
        <v>5.5365448024256433E-6</v>
      </c>
      <c r="L7" s="79"/>
      <c r="M7" s="80"/>
      <c r="N7" s="81">
        <f>分析係数表!H10</f>
        <v>1.0751897856970359E-3</v>
      </c>
      <c r="O7" s="82">
        <f t="shared" si="3"/>
        <v>8.912963075165304E-3</v>
      </c>
      <c r="P7" s="76">
        <f>分析係数表!C10</f>
        <v>5.1169590643275198E-3</v>
      </c>
      <c r="Q7" s="82">
        <f t="shared" si="4"/>
        <v>4.5607267197483586E-5</v>
      </c>
      <c r="R7" s="83">
        <v>7.9628318429288611E-5</v>
      </c>
      <c r="S7" s="84">
        <f t="shared" si="5"/>
        <v>1.0841835140190195E-4</v>
      </c>
      <c r="T7" s="85">
        <f>分析係数表!F10</f>
        <v>0.57692307692307687</v>
      </c>
      <c r="U7" s="86">
        <f t="shared" si="6"/>
        <v>6.2549048885712658E-5</v>
      </c>
      <c r="V7" s="87">
        <f>分析係数表!D10</f>
        <v>0</v>
      </c>
      <c r="W7" s="167">
        <f t="shared" si="7"/>
        <v>0</v>
      </c>
      <c r="X7" s="76">
        <f>分析係数表!E10</f>
        <v>0</v>
      </c>
      <c r="Y7" s="166">
        <f t="shared" si="8"/>
        <v>0</v>
      </c>
    </row>
    <row r="8" spans="1:25" x14ac:dyDescent="0.2">
      <c r="A8" s="6" t="s">
        <v>222</v>
      </c>
      <c r="B8" s="5" t="s">
        <v>27</v>
      </c>
      <c r="C8" s="90"/>
      <c r="D8" s="107">
        <f>投入係数表!AO8</f>
        <v>2.9334115576415371E-4</v>
      </c>
      <c r="E8" s="110">
        <f t="shared" si="9"/>
        <v>2.9334115576415371E-2</v>
      </c>
      <c r="F8" s="85">
        <f>分析係数表!C11</f>
        <v>1.5386032798968108E-2</v>
      </c>
      <c r="G8" s="110">
        <f t="shared" si="0"/>
        <v>4.5133566438744819E-4</v>
      </c>
      <c r="H8" s="110">
        <v>2.0140246267226227E-3</v>
      </c>
      <c r="I8" s="110">
        <f t="shared" si="1"/>
        <v>2.0140246267226227E-3</v>
      </c>
      <c r="J8" s="85">
        <f>分析係数表!G11</f>
        <v>0.34285714285714286</v>
      </c>
      <c r="K8" s="111">
        <f t="shared" si="2"/>
        <v>6.9052272916204211E-4</v>
      </c>
      <c r="L8" s="79"/>
      <c r="M8" s="80"/>
      <c r="N8" s="81">
        <f>分析係数表!H11</f>
        <v>-2.0999800501895233E-5</v>
      </c>
      <c r="O8" s="82">
        <f t="shared" si="3"/>
        <v>-1.7408131006182236E-4</v>
      </c>
      <c r="P8" s="76">
        <f>分析係数表!C11</f>
        <v>1.5386032798968108E-2</v>
      </c>
      <c r="Q8" s="82">
        <f t="shared" si="4"/>
        <v>-2.6784207462985356E-6</v>
      </c>
      <c r="R8" s="83">
        <v>1.4299878159781867E-4</v>
      </c>
      <c r="S8" s="84">
        <f t="shared" si="5"/>
        <v>2.1570234083204414E-3</v>
      </c>
      <c r="T8" s="85">
        <f>分析係数表!F11</f>
        <v>0.5591836734693878</v>
      </c>
      <c r="U8" s="86">
        <f t="shared" si="6"/>
        <v>1.2061722732240837E-3</v>
      </c>
      <c r="V8" s="87">
        <f>分析係数表!D11</f>
        <v>0</v>
      </c>
      <c r="W8" s="167">
        <f t="shared" si="7"/>
        <v>0</v>
      </c>
      <c r="X8" s="76">
        <f>分析係数表!E11</f>
        <v>0</v>
      </c>
      <c r="Y8" s="166">
        <f t="shared" si="8"/>
        <v>0</v>
      </c>
    </row>
    <row r="9" spans="1:25" x14ac:dyDescent="0.2">
      <c r="A9" s="6" t="s">
        <v>223</v>
      </c>
      <c r="B9" s="5" t="s">
        <v>191</v>
      </c>
      <c r="C9" s="90"/>
      <c r="D9" s="107">
        <f>投入係数表!AO9</f>
        <v>2.3467292461132297E-3</v>
      </c>
      <c r="E9" s="110">
        <f t="shared" si="9"/>
        <v>0.23467292461132297</v>
      </c>
      <c r="F9" s="85">
        <f>分析係数表!C12</f>
        <v>0.16460779895554434</v>
      </c>
      <c r="G9" s="110">
        <f t="shared" si="0"/>
        <v>3.8628993594730265E-2</v>
      </c>
      <c r="H9" s="110">
        <v>4.4306044511711842E-2</v>
      </c>
      <c r="I9" s="110">
        <f t="shared" si="1"/>
        <v>4.4306044511711842E-2</v>
      </c>
      <c r="J9" s="85">
        <f>分析係数表!G12</f>
        <v>0.13343519440833349</v>
      </c>
      <c r="K9" s="111">
        <f t="shared" si="2"/>
        <v>5.9119856628845465E-3</v>
      </c>
      <c r="L9" s="79"/>
      <c r="M9" s="80"/>
      <c r="N9" s="81">
        <f>分析係数表!H12</f>
        <v>9.0250842616995133E-2</v>
      </c>
      <c r="O9" s="82">
        <f t="shared" si="3"/>
        <v>0.74814924625269386</v>
      </c>
      <c r="P9" s="76">
        <f>分析係数表!C12</f>
        <v>0.16460779895554434</v>
      </c>
      <c r="Q9" s="82">
        <f t="shared" si="4"/>
        <v>0.12315120071590546</v>
      </c>
      <c r="R9" s="83">
        <v>0.14305256505041145</v>
      </c>
      <c r="S9" s="84">
        <f t="shared" si="5"/>
        <v>0.1873586095621233</v>
      </c>
      <c r="T9" s="85">
        <f>分析係数表!F12</f>
        <v>0.36075703601154802</v>
      </c>
      <c r="U9" s="86">
        <f t="shared" si="6"/>
        <v>6.7590936656876474E-2</v>
      </c>
      <c r="V9" s="87">
        <f>分析係数表!D12</f>
        <v>3.4069997129881312E-2</v>
      </c>
      <c r="W9" s="167">
        <f t="shared" si="7"/>
        <v>0</v>
      </c>
      <c r="X9" s="76">
        <f>分析係数表!E12</f>
        <v>3.7505698029747937E-2</v>
      </c>
      <c r="Y9" s="166">
        <f t="shared" si="8"/>
        <v>0</v>
      </c>
    </row>
    <row r="10" spans="1:25" x14ac:dyDescent="0.2">
      <c r="A10" s="6" t="s">
        <v>224</v>
      </c>
      <c r="B10" s="5" t="s">
        <v>28</v>
      </c>
      <c r="C10" s="90"/>
      <c r="D10" s="107">
        <f>投入係数表!AO10</f>
        <v>4.9867996479906126E-3</v>
      </c>
      <c r="E10" s="110">
        <f t="shared" si="9"/>
        <v>0.49867996479906129</v>
      </c>
      <c r="F10" s="85">
        <f>分析係数表!C13</f>
        <v>0</v>
      </c>
      <c r="G10" s="110">
        <f t="shared" si="0"/>
        <v>0</v>
      </c>
      <c r="H10" s="110">
        <v>0</v>
      </c>
      <c r="I10" s="110">
        <f t="shared" si="1"/>
        <v>0</v>
      </c>
      <c r="J10" s="85">
        <f>分析係数表!G13</f>
        <v>0.24480874316939891</v>
      </c>
      <c r="K10" s="111">
        <f t="shared" si="2"/>
        <v>0</v>
      </c>
      <c r="L10" s="79"/>
      <c r="M10" s="80"/>
      <c r="N10" s="81">
        <f>分析係数表!H13</f>
        <v>1.4305064101891031E-2</v>
      </c>
      <c r="O10" s="82">
        <f t="shared" si="3"/>
        <v>0.11858418841411338</v>
      </c>
      <c r="P10" s="76">
        <f>分析係数表!C13</f>
        <v>0</v>
      </c>
      <c r="Q10" s="82">
        <f t="shared" si="4"/>
        <v>0</v>
      </c>
      <c r="R10" s="83">
        <v>0</v>
      </c>
      <c r="S10" s="84">
        <f t="shared" si="5"/>
        <v>0</v>
      </c>
      <c r="T10" s="85">
        <f>分析係数表!F13</f>
        <v>0.38287795992714024</v>
      </c>
      <c r="U10" s="86">
        <f t="shared" si="6"/>
        <v>0</v>
      </c>
      <c r="V10" s="87">
        <f>分析係数表!D13</f>
        <v>0.14535519125683061</v>
      </c>
      <c r="W10" s="167">
        <f t="shared" si="7"/>
        <v>0</v>
      </c>
      <c r="X10" s="76">
        <f>分析係数表!E13</f>
        <v>0.14025500910746813</v>
      </c>
      <c r="Y10" s="166">
        <f t="shared" si="8"/>
        <v>0</v>
      </c>
    </row>
    <row r="11" spans="1:25" x14ac:dyDescent="0.2">
      <c r="A11" s="6" t="s">
        <v>225</v>
      </c>
      <c r="B11" s="5" t="s">
        <v>268</v>
      </c>
      <c r="C11" s="90"/>
      <c r="D11" s="107">
        <f>投入係数表!AO11</f>
        <v>0.10442945145203872</v>
      </c>
      <c r="E11" s="110">
        <f t="shared" si="9"/>
        <v>10.442945145203872</v>
      </c>
      <c r="F11" s="85">
        <f>分析係数表!C14</f>
        <v>0.17268980347649487</v>
      </c>
      <c r="G11" s="110">
        <f t="shared" si="0"/>
        <v>1.803390144841073</v>
      </c>
      <c r="H11" s="110">
        <v>1.9508257870024892</v>
      </c>
      <c r="I11" s="110">
        <f t="shared" si="1"/>
        <v>1.9508257870024892</v>
      </c>
      <c r="J11" s="85">
        <f>分析係数表!G14</f>
        <v>0.183307408127552</v>
      </c>
      <c r="K11" s="111">
        <f t="shared" si="2"/>
        <v>0.3576008187238181</v>
      </c>
      <c r="L11" s="79"/>
      <c r="M11" s="80"/>
      <c r="N11" s="81">
        <f>分析係数表!H14</f>
        <v>1.1717888680057539E-3</v>
      </c>
      <c r="O11" s="82">
        <f t="shared" si="3"/>
        <v>9.7137371014496873E-3</v>
      </c>
      <c r="P11" s="76">
        <f>分析係数表!C14</f>
        <v>0.17268980347649487</v>
      </c>
      <c r="Q11" s="82">
        <f t="shared" si="4"/>
        <v>1.6774633510716834E-3</v>
      </c>
      <c r="R11" s="83">
        <v>7.7712302104924035E-3</v>
      </c>
      <c r="S11" s="84">
        <f t="shared" si="5"/>
        <v>1.9585970172129816</v>
      </c>
      <c r="T11" s="85">
        <f>分析係数表!F14</f>
        <v>0.31324129885280966</v>
      </c>
      <c r="U11" s="86">
        <f t="shared" si="6"/>
        <v>0.61351347360103314</v>
      </c>
      <c r="V11" s="87">
        <f>分析係数表!D14</f>
        <v>4.0686369823060474E-2</v>
      </c>
      <c r="W11" s="167">
        <f t="shared" si="7"/>
        <v>0</v>
      </c>
      <c r="X11" s="76">
        <f>分析係数表!E14</f>
        <v>3.93739062803811E-2</v>
      </c>
      <c r="Y11" s="166">
        <f t="shared" si="8"/>
        <v>0</v>
      </c>
    </row>
    <row r="12" spans="1:25" x14ac:dyDescent="0.2">
      <c r="A12" s="6" t="s">
        <v>226</v>
      </c>
      <c r="B12" s="5" t="s">
        <v>29</v>
      </c>
      <c r="C12" s="90"/>
      <c r="D12" s="107">
        <f>投入係数表!AO12</f>
        <v>7.9202112056321501E-3</v>
      </c>
      <c r="E12" s="110">
        <f t="shared" si="9"/>
        <v>0.79202112056321505</v>
      </c>
      <c r="F12" s="85">
        <f>分析係数表!C15</f>
        <v>0</v>
      </c>
      <c r="G12" s="110">
        <f t="shared" si="0"/>
        <v>0</v>
      </c>
      <c r="H12" s="110">
        <v>0</v>
      </c>
      <c r="I12" s="110">
        <f t="shared" si="1"/>
        <v>0</v>
      </c>
      <c r="J12" s="85">
        <f>分析係数表!G15</f>
        <v>9.559505603329406E-2</v>
      </c>
      <c r="K12" s="111">
        <f t="shared" si="2"/>
        <v>0</v>
      </c>
      <c r="L12" s="79"/>
      <c r="M12" s="80"/>
      <c r="N12" s="81">
        <f>分析係数表!H15</f>
        <v>8.2571215573452057E-3</v>
      </c>
      <c r="O12" s="82">
        <f t="shared" si="3"/>
        <v>6.8448771116308552E-2</v>
      </c>
      <c r="P12" s="76">
        <f>分析係数表!C15</f>
        <v>0</v>
      </c>
      <c r="Q12" s="82">
        <f t="shared" si="4"/>
        <v>0</v>
      </c>
      <c r="R12" s="83">
        <v>0</v>
      </c>
      <c r="S12" s="84">
        <f t="shared" si="5"/>
        <v>0</v>
      </c>
      <c r="T12" s="85">
        <f>分析係数表!F15</f>
        <v>0.30350740842881141</v>
      </c>
      <c r="U12" s="86">
        <f t="shared" si="6"/>
        <v>0</v>
      </c>
      <c r="V12" s="87">
        <f>分析係数表!D15</f>
        <v>2.3767142176649034E-2</v>
      </c>
      <c r="W12" s="167">
        <f t="shared" si="7"/>
        <v>0</v>
      </c>
      <c r="X12" s="76">
        <f>分析係数表!E15</f>
        <v>2.1435555444129666E-2</v>
      </c>
      <c r="Y12" s="166">
        <f t="shared" si="8"/>
        <v>0</v>
      </c>
    </row>
    <row r="13" spans="1:25" x14ac:dyDescent="0.2">
      <c r="A13" s="6" t="s">
        <v>227</v>
      </c>
      <c r="B13" s="5" t="s">
        <v>30</v>
      </c>
      <c r="C13" s="90"/>
      <c r="D13" s="107">
        <f>投入係数表!AO13</f>
        <v>1.496039894397184E-2</v>
      </c>
      <c r="E13" s="110">
        <f t="shared" si="9"/>
        <v>1.496039894397184</v>
      </c>
      <c r="F13" s="85">
        <f>分析係数表!C16</f>
        <v>4.378703578052201E-2</v>
      </c>
      <c r="G13" s="110">
        <f t="shared" si="0"/>
        <v>6.550715238505786E-2</v>
      </c>
      <c r="H13" s="110">
        <v>9.1527377358928422E-2</v>
      </c>
      <c r="I13" s="110">
        <f t="shared" si="1"/>
        <v>9.1527377358928422E-2</v>
      </c>
      <c r="J13" s="85">
        <f>分析係数表!G16</f>
        <v>3.3270852858481727E-2</v>
      </c>
      <c r="K13" s="111">
        <f t="shared" si="2"/>
        <v>3.0451939046316394E-3</v>
      </c>
      <c r="L13" s="79"/>
      <c r="M13" s="80"/>
      <c r="N13" s="81">
        <f>分析係数表!H16</f>
        <v>1.6795640441415807E-2</v>
      </c>
      <c r="O13" s="82">
        <f t="shared" si="3"/>
        <v>0.13923023178744554</v>
      </c>
      <c r="P13" s="76">
        <f>分析係数表!C16</f>
        <v>4.378703578052201E-2</v>
      </c>
      <c r="Q13" s="82">
        <f t="shared" si="4"/>
        <v>6.0964791410072503E-3</v>
      </c>
      <c r="R13" s="83">
        <v>7.3716164809442724E-3</v>
      </c>
      <c r="S13" s="84">
        <f t="shared" si="5"/>
        <v>9.889899383987269E-2</v>
      </c>
      <c r="T13" s="85">
        <f>分析係数表!F16</f>
        <v>0.28912839737582008</v>
      </c>
      <c r="U13" s="86">
        <f t="shared" si="6"/>
        <v>2.8594507591003494E-2</v>
      </c>
      <c r="V13" s="87">
        <f>分析係数表!D16</f>
        <v>4.6860356138706651E-3</v>
      </c>
      <c r="W13" s="167">
        <f t="shared" si="7"/>
        <v>0</v>
      </c>
      <c r="X13" s="76">
        <f>分析係数表!E16</f>
        <v>4.6860356138706651E-3</v>
      </c>
      <c r="Y13" s="166">
        <f t="shared" si="8"/>
        <v>0</v>
      </c>
    </row>
    <row r="14" spans="1:25" x14ac:dyDescent="0.2">
      <c r="A14" s="6" t="s">
        <v>2</v>
      </c>
      <c r="B14" s="5" t="s">
        <v>365</v>
      </c>
      <c r="C14" s="90"/>
      <c r="D14" s="107">
        <f>投入係数表!AO14</f>
        <v>1.4373716632443531E-2</v>
      </c>
      <c r="E14" s="110">
        <f t="shared" si="9"/>
        <v>1.4373716632443532</v>
      </c>
      <c r="F14" s="85">
        <f>分析係数表!C17</f>
        <v>0.16391620825693176</v>
      </c>
      <c r="G14" s="110">
        <f t="shared" si="0"/>
        <v>0.23560851289497378</v>
      </c>
      <c r="H14" s="110">
        <v>0.28576556437125628</v>
      </c>
      <c r="I14" s="110">
        <f t="shared" si="1"/>
        <v>0.28576556437125628</v>
      </c>
      <c r="J14" s="85">
        <f>分析係数表!G17</f>
        <v>0.21229407998137262</v>
      </c>
      <c r="K14" s="111">
        <f t="shared" si="2"/>
        <v>6.0666337578553567E-2</v>
      </c>
      <c r="L14" s="79"/>
      <c r="M14" s="80"/>
      <c r="N14" s="81">
        <f>分析係数表!H17</f>
        <v>3.0554709730257561E-3</v>
      </c>
      <c r="O14" s="82">
        <f t="shared" si="3"/>
        <v>2.532883061399515E-2</v>
      </c>
      <c r="P14" s="76">
        <f>分析係数表!C17</f>
        <v>0.16391620825693176</v>
      </c>
      <c r="Q14" s="82">
        <f t="shared" si="4"/>
        <v>4.151805873828178E-3</v>
      </c>
      <c r="R14" s="83">
        <v>8.4345108923724651E-3</v>
      </c>
      <c r="S14" s="84">
        <f t="shared" si="5"/>
        <v>0.29420007526362874</v>
      </c>
      <c r="T14" s="85">
        <f>分析係数表!F17</f>
        <v>0.32277781011700329</v>
      </c>
      <c r="U14" s="86">
        <f t="shared" si="6"/>
        <v>9.4961256029851629E-2</v>
      </c>
      <c r="V14" s="87">
        <f>分析係数表!D17</f>
        <v>5.5300075673787766E-2</v>
      </c>
      <c r="W14" s="167">
        <f t="shared" si="7"/>
        <v>0</v>
      </c>
      <c r="X14" s="76">
        <f>分析係数表!E17</f>
        <v>5.4426916584201644E-2</v>
      </c>
      <c r="Y14" s="166">
        <f t="shared" si="8"/>
        <v>0</v>
      </c>
    </row>
    <row r="15" spans="1:25" x14ac:dyDescent="0.2">
      <c r="A15" s="6" t="s">
        <v>3</v>
      </c>
      <c r="B15" s="5" t="s">
        <v>31</v>
      </c>
      <c r="C15" s="90"/>
      <c r="D15" s="107">
        <f>投入係数表!AO15</f>
        <v>4.9867996479906126E-3</v>
      </c>
      <c r="E15" s="110">
        <f t="shared" si="9"/>
        <v>0.49867996479906129</v>
      </c>
      <c r="F15" s="85">
        <f>分析係数表!C18</f>
        <v>9.9153926079857513E-2</v>
      </c>
      <c r="G15" s="110">
        <f t="shared" si="0"/>
        <v>4.9446076367192067E-2</v>
      </c>
      <c r="H15" s="110">
        <v>5.4509593849787666E-2</v>
      </c>
      <c r="I15" s="110">
        <f t="shared" si="1"/>
        <v>5.4509593849787666E-2</v>
      </c>
      <c r="J15" s="85">
        <f>分析係数表!G18</f>
        <v>0.21554507077228707</v>
      </c>
      <c r="K15" s="111">
        <f t="shared" si="2"/>
        <v>1.1749274264121107E-2</v>
      </c>
      <c r="L15" s="79"/>
      <c r="M15" s="80"/>
      <c r="N15" s="81">
        <f>分析係数表!H18</f>
        <v>4.4309579058998937E-4</v>
      </c>
      <c r="O15" s="82">
        <f t="shared" si="3"/>
        <v>3.6731156423044516E-3</v>
      </c>
      <c r="P15" s="76">
        <f>分析係数表!C18</f>
        <v>9.9153926079857513E-2</v>
      </c>
      <c r="Q15" s="82">
        <f t="shared" si="4"/>
        <v>3.6420383687982397E-4</v>
      </c>
      <c r="R15" s="83">
        <v>8.8498125386595849E-4</v>
      </c>
      <c r="S15" s="84">
        <f t="shared" si="5"/>
        <v>5.5394575103653622E-2</v>
      </c>
      <c r="T15" s="85">
        <f>分析係数表!F18</f>
        <v>0.45865408492674448</v>
      </c>
      <c r="U15" s="86">
        <f t="shared" si="6"/>
        <v>2.5406948154072073E-2</v>
      </c>
      <c r="V15" s="87">
        <f>分析係数表!D18</f>
        <v>4.8671467593742239E-2</v>
      </c>
      <c r="W15" s="167">
        <f t="shared" si="7"/>
        <v>0</v>
      </c>
      <c r="X15" s="76">
        <f>分析係数表!E18</f>
        <v>4.544325800844301E-2</v>
      </c>
      <c r="Y15" s="166">
        <f t="shared" si="8"/>
        <v>0</v>
      </c>
    </row>
    <row r="16" spans="1:25" x14ac:dyDescent="0.2">
      <c r="A16" s="6" t="s">
        <v>4</v>
      </c>
      <c r="B16" s="5" t="s">
        <v>32</v>
      </c>
      <c r="C16" s="90"/>
      <c r="D16" s="107">
        <f>投入係数表!AO16</f>
        <v>3.8134350249339984E-3</v>
      </c>
      <c r="E16" s="110">
        <f t="shared" si="9"/>
        <v>0.38134350249339982</v>
      </c>
      <c r="F16" s="85">
        <f>分析係数表!C19</f>
        <v>0.34885493758536357</v>
      </c>
      <c r="G16" s="110">
        <f t="shared" si="0"/>
        <v>0.13303356376091893</v>
      </c>
      <c r="H16" s="110">
        <v>0.20562212630815135</v>
      </c>
      <c r="I16" s="110">
        <f t="shared" si="1"/>
        <v>0.20562212630815135</v>
      </c>
      <c r="J16" s="85">
        <f>分析係数表!G19</f>
        <v>5.7666214382632294E-2</v>
      </c>
      <c r="K16" s="111">
        <f t="shared" si="2"/>
        <v>1.1857449617498551E-2</v>
      </c>
      <c r="L16" s="79"/>
      <c r="M16" s="80"/>
      <c r="N16" s="81">
        <f>分析係数表!H19</f>
        <v>-1.1339892271023426E-4</v>
      </c>
      <c r="O16" s="82">
        <f t="shared" si="3"/>
        <v>-9.4003907433384067E-4</v>
      </c>
      <c r="P16" s="76">
        <f>分析係数表!C19</f>
        <v>0.34885493758536357</v>
      </c>
      <c r="Q16" s="82">
        <f t="shared" si="4"/>
        <v>-3.2793727260453491E-4</v>
      </c>
      <c r="R16" s="83">
        <v>2.065624220183129E-3</v>
      </c>
      <c r="S16" s="84">
        <f t="shared" si="5"/>
        <v>0.20768775052833449</v>
      </c>
      <c r="T16" s="85">
        <f>分析係数表!F19</f>
        <v>0.24001206090758329</v>
      </c>
      <c r="U16" s="86">
        <f t="shared" si="6"/>
        <v>4.9847565029565583E-2</v>
      </c>
      <c r="V16" s="87">
        <f>分析係数表!D19</f>
        <v>8.5933966530981464E-3</v>
      </c>
      <c r="W16" s="167">
        <f t="shared" si="7"/>
        <v>0</v>
      </c>
      <c r="X16" s="76">
        <f>分析係数表!E19</f>
        <v>9.8817208722229068E-3</v>
      </c>
      <c r="Y16" s="166">
        <f t="shared" si="8"/>
        <v>0</v>
      </c>
    </row>
    <row r="17" spans="1:25" x14ac:dyDescent="0.2">
      <c r="A17" s="6" t="s">
        <v>5</v>
      </c>
      <c r="B17" s="5" t="s">
        <v>33</v>
      </c>
      <c r="C17" s="90"/>
      <c r="D17" s="107">
        <f>投入係数表!AO17</f>
        <v>3.2267527134056907E-3</v>
      </c>
      <c r="E17" s="110">
        <f t="shared" si="9"/>
        <v>0.32267527134056906</v>
      </c>
      <c r="F17" s="85">
        <f>分析係数表!C20</f>
        <v>6.1611763739423342E-2</v>
      </c>
      <c r="G17" s="110">
        <f t="shared" si="0"/>
        <v>1.9880592582389462E-2</v>
      </c>
      <c r="H17" s="110">
        <v>2.4020561939594186E-2</v>
      </c>
      <c r="I17" s="110">
        <f t="shared" si="1"/>
        <v>2.4020561939594186E-2</v>
      </c>
      <c r="J17" s="85">
        <f>分析係数表!G20</f>
        <v>9.9807003032809483E-2</v>
      </c>
      <c r="K17" s="111">
        <f t="shared" si="2"/>
        <v>2.3974202983548651E-3</v>
      </c>
      <c r="L17" s="79"/>
      <c r="M17" s="80"/>
      <c r="N17" s="81">
        <f>分析係数表!H20</f>
        <v>5.5019477314965503E-4</v>
      </c>
      <c r="O17" s="82">
        <f t="shared" si="3"/>
        <v>4.5609303236197451E-3</v>
      </c>
      <c r="P17" s="76">
        <f>分析係数表!C20</f>
        <v>6.1611763739423342E-2</v>
      </c>
      <c r="Q17" s="82">
        <f t="shared" si="4"/>
        <v>2.810069615308314E-4</v>
      </c>
      <c r="R17" s="83">
        <v>7.6934435649946952E-4</v>
      </c>
      <c r="S17" s="84">
        <f t="shared" si="5"/>
        <v>2.4789906296093657E-2</v>
      </c>
      <c r="T17" s="85">
        <f>分析係数表!F20</f>
        <v>0.22277364212848083</v>
      </c>
      <c r="U17" s="86">
        <f t="shared" si="6"/>
        <v>5.5225377136045419E-3</v>
      </c>
      <c r="V17" s="87">
        <f>分析係数表!D20</f>
        <v>3.1430934656741107E-2</v>
      </c>
      <c r="W17" s="167">
        <f t="shared" si="7"/>
        <v>0</v>
      </c>
      <c r="X17" s="76">
        <f>分析係数表!E20</f>
        <v>3.1982354562999728E-2</v>
      </c>
      <c r="Y17" s="166">
        <f t="shared" si="8"/>
        <v>0</v>
      </c>
    </row>
    <row r="18" spans="1:25" x14ac:dyDescent="0.2">
      <c r="A18" s="6" t="s">
        <v>6</v>
      </c>
      <c r="B18" s="5" t="s">
        <v>34</v>
      </c>
      <c r="C18" s="90"/>
      <c r="D18" s="107">
        <f>投入係数表!AO18</f>
        <v>4.6934584922264594E-3</v>
      </c>
      <c r="E18" s="110">
        <f t="shared" si="9"/>
        <v>0.46934584922264594</v>
      </c>
      <c r="F18" s="85">
        <f>分析係数表!C21</f>
        <v>0.26616480709772816</v>
      </c>
      <c r="G18" s="110">
        <f t="shared" si="0"/>
        <v>0.12492334742046496</v>
      </c>
      <c r="H18" s="110">
        <v>0.17830990545567862</v>
      </c>
      <c r="I18" s="110">
        <f t="shared" si="1"/>
        <v>0.17830990545567862</v>
      </c>
      <c r="J18" s="85">
        <f>分析係数表!G21</f>
        <v>0.28515758528748203</v>
      </c>
      <c r="K18" s="111">
        <f t="shared" si="2"/>
        <v>5.0846422072580534E-2</v>
      </c>
      <c r="L18" s="79"/>
      <c r="M18" s="80"/>
      <c r="N18" s="81">
        <f>分析係数表!H21</f>
        <v>9.2609120213357971E-4</v>
      </c>
      <c r="O18" s="82">
        <f t="shared" si="3"/>
        <v>7.6769857737263658E-3</v>
      </c>
      <c r="P18" s="76">
        <f>分析係数表!C21</f>
        <v>0.26616480709772816</v>
      </c>
      <c r="Q18" s="82">
        <f t="shared" si="4"/>
        <v>2.0433434375558817E-3</v>
      </c>
      <c r="R18" s="83">
        <v>5.5583028657936332E-3</v>
      </c>
      <c r="S18" s="84">
        <f t="shared" si="5"/>
        <v>0.18386820832147227</v>
      </c>
      <c r="T18" s="85">
        <f>分析係数表!F21</f>
        <v>0.42568537635878856</v>
      </c>
      <c r="U18" s="86">
        <f t="shared" si="6"/>
        <v>7.8270007459742066E-2</v>
      </c>
      <c r="V18" s="87">
        <f>分析係数表!D21</f>
        <v>5.68469269159773E-2</v>
      </c>
      <c r="W18" s="167">
        <f t="shared" si="7"/>
        <v>0</v>
      </c>
      <c r="X18" s="76">
        <f>分析係数表!E21</f>
        <v>4.8540370547617423E-2</v>
      </c>
      <c r="Y18" s="166">
        <f t="shared" si="8"/>
        <v>0</v>
      </c>
    </row>
    <row r="19" spans="1:25" x14ac:dyDescent="0.2">
      <c r="A19" s="6" t="s">
        <v>7</v>
      </c>
      <c r="B19" s="5" t="s">
        <v>269</v>
      </c>
      <c r="C19" s="90"/>
      <c r="D19" s="107">
        <f>投入係数表!AO19</f>
        <v>0</v>
      </c>
      <c r="E19" s="110">
        <f t="shared" si="9"/>
        <v>0</v>
      </c>
      <c r="F19" s="85">
        <f>分析係数表!C22</f>
        <v>6.8073136427566849E-2</v>
      </c>
      <c r="G19" s="110">
        <f t="shared" si="0"/>
        <v>0</v>
      </c>
      <c r="H19" s="110">
        <v>2.9336368301625107E-3</v>
      </c>
      <c r="I19" s="110">
        <f t="shared" si="1"/>
        <v>2.9336368301625107E-3</v>
      </c>
      <c r="J19" s="85">
        <f>分析係数表!G22</f>
        <v>0.19468102201510526</v>
      </c>
      <c r="K19" s="111">
        <f t="shared" si="2"/>
        <v>5.7112341631719132E-4</v>
      </c>
      <c r="L19" s="79"/>
      <c r="M19" s="80"/>
      <c r="N19" s="81">
        <f>分析係数表!H22</f>
        <v>4.4099581053979989E-5</v>
      </c>
      <c r="O19" s="82">
        <f t="shared" si="3"/>
        <v>3.6557075112982697E-4</v>
      </c>
      <c r="P19" s="76">
        <f>分析係数表!C22</f>
        <v>6.8073136427566849E-2</v>
      </c>
      <c r="Q19" s="82">
        <f t="shared" si="4"/>
        <v>2.48855476155888E-5</v>
      </c>
      <c r="R19" s="83">
        <v>2.6667803615583664E-4</v>
      </c>
      <c r="S19" s="84">
        <f t="shared" si="5"/>
        <v>3.2003148663183475E-3</v>
      </c>
      <c r="T19" s="85">
        <f>分析係数表!F22</f>
        <v>0.41266270287642615</v>
      </c>
      <c r="U19" s="86">
        <f t="shared" si="6"/>
        <v>1.3206505827905377E-3</v>
      </c>
      <c r="V19" s="87">
        <f>分析係数表!D22</f>
        <v>5.3832556644705126E-2</v>
      </c>
      <c r="W19" s="167">
        <f t="shared" si="7"/>
        <v>0</v>
      </c>
      <c r="X19" s="76">
        <f>分析係数表!E22</f>
        <v>5.1020408163265307E-2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0.21584431361554995</v>
      </c>
      <c r="K20" s="111">
        <f t="shared" si="2"/>
        <v>0</v>
      </c>
      <c r="L20" s="79"/>
      <c r="M20" s="80"/>
      <c r="N20" s="81">
        <f>分析係数表!H23</f>
        <v>2.5199760602274279E-5</v>
      </c>
      <c r="O20" s="82">
        <f t="shared" si="3"/>
        <v>2.0889757207418684E-4</v>
      </c>
      <c r="P20" s="76">
        <f>分析係数表!C23</f>
        <v>0</v>
      </c>
      <c r="Q20" s="82">
        <f t="shared" si="4"/>
        <v>0</v>
      </c>
      <c r="R20" s="83">
        <v>0</v>
      </c>
      <c r="S20" s="84">
        <f t="shared" si="5"/>
        <v>0</v>
      </c>
      <c r="T20" s="85">
        <f>分析係数表!F23</f>
        <v>0.44065975142510044</v>
      </c>
      <c r="U20" s="86">
        <f t="shared" si="6"/>
        <v>0</v>
      </c>
      <c r="V20" s="87">
        <f>分析係数表!D23</f>
        <v>3.2123166059246797E-2</v>
      </c>
      <c r="W20" s="167">
        <f t="shared" si="7"/>
        <v>0</v>
      </c>
      <c r="X20" s="76">
        <f>分析係数表!E23</f>
        <v>3.0698065601345668E-2</v>
      </c>
      <c r="Y20" s="166">
        <f t="shared" si="8"/>
        <v>0</v>
      </c>
    </row>
    <row r="21" spans="1:25" x14ac:dyDescent="0.2">
      <c r="A21" s="6" t="s">
        <v>9</v>
      </c>
      <c r="B21" s="5" t="s">
        <v>271</v>
      </c>
      <c r="C21" s="90"/>
      <c r="D21" s="107">
        <f>投入係数表!AO21</f>
        <v>5.8668231152830741E-3</v>
      </c>
      <c r="E21" s="110">
        <f t="shared" si="9"/>
        <v>0.58668231152830741</v>
      </c>
      <c r="F21" s="85">
        <f>分析係数表!C24</f>
        <v>0.19862660944206012</v>
      </c>
      <c r="G21" s="110">
        <f t="shared" si="0"/>
        <v>0.11653071835849817</v>
      </c>
      <c r="H21" s="110">
        <v>0.13509796055852863</v>
      </c>
      <c r="I21" s="110">
        <f t="shared" si="1"/>
        <v>0.13509796055852863</v>
      </c>
      <c r="J21" s="85">
        <f>分析係数表!G24</f>
        <v>0.20794148380355276</v>
      </c>
      <c r="K21" s="111">
        <f t="shared" si="2"/>
        <v>2.8092470377374289E-2</v>
      </c>
      <c r="L21" s="79"/>
      <c r="M21" s="80"/>
      <c r="N21" s="81">
        <f>分析係数表!H24</f>
        <v>3.2549690777937607E-4</v>
      </c>
      <c r="O21" s="82">
        <f t="shared" si="3"/>
        <v>2.6982603059582462E-3</v>
      </c>
      <c r="P21" s="76">
        <f>分析係数表!C24</f>
        <v>0.19862660944206012</v>
      </c>
      <c r="Q21" s="82">
        <f t="shared" si="4"/>
        <v>5.359462959645822E-4</v>
      </c>
      <c r="R21" s="83">
        <v>2.0897803473053146E-3</v>
      </c>
      <c r="S21" s="84">
        <f t="shared" si="5"/>
        <v>0.13718774090583394</v>
      </c>
      <c r="T21" s="85">
        <f>分析係数表!F24</f>
        <v>0.39132706374085685</v>
      </c>
      <c r="U21" s="86">
        <f t="shared" si="6"/>
        <v>5.3685275829921435E-2</v>
      </c>
      <c r="V21" s="87">
        <f>分析係数表!D24</f>
        <v>0.12121212121212122</v>
      </c>
      <c r="W21" s="167">
        <f t="shared" si="7"/>
        <v>0</v>
      </c>
      <c r="X21" s="76">
        <f>分析係数表!E24</f>
        <v>0.11285266457680251</v>
      </c>
      <c r="Y21" s="166">
        <f t="shared" si="8"/>
        <v>0</v>
      </c>
    </row>
    <row r="22" spans="1:25" x14ac:dyDescent="0.2">
      <c r="A22" s="6" t="s">
        <v>10</v>
      </c>
      <c r="B22" s="5" t="s">
        <v>272</v>
      </c>
      <c r="C22" s="90"/>
      <c r="D22" s="107">
        <f>投入係数表!AO22</f>
        <v>8.8002346729246107E-3</v>
      </c>
      <c r="E22" s="110">
        <f t="shared" si="9"/>
        <v>0.88002346729246106</v>
      </c>
      <c r="F22" s="85">
        <f>分析係数表!C25</f>
        <v>0.10815402038505095</v>
      </c>
      <c r="G22" s="110">
        <f t="shared" si="0"/>
        <v>9.5178076020872054E-2</v>
      </c>
      <c r="H22" s="110">
        <v>0.11335299149202609</v>
      </c>
      <c r="I22" s="110">
        <f t="shared" si="1"/>
        <v>0.11335299149202609</v>
      </c>
      <c r="J22" s="85">
        <f>分析係数表!G25</f>
        <v>0.19693726937269374</v>
      </c>
      <c r="K22" s="111">
        <f t="shared" si="2"/>
        <v>2.2323428619665804E-2</v>
      </c>
      <c r="L22" s="79"/>
      <c r="M22" s="80"/>
      <c r="N22" s="81">
        <f>分析係数表!H25</f>
        <v>5.1029515219605417E-4</v>
      </c>
      <c r="O22" s="82">
        <f t="shared" si="3"/>
        <v>4.2301758345022833E-3</v>
      </c>
      <c r="P22" s="76">
        <f>分析係数表!C25</f>
        <v>0.10815402038505095</v>
      </c>
      <c r="Q22" s="82">
        <f t="shared" si="4"/>
        <v>4.575105234371099E-4</v>
      </c>
      <c r="R22" s="83">
        <v>3.8697667362328674E-3</v>
      </c>
      <c r="S22" s="84">
        <f t="shared" si="5"/>
        <v>0.11722275822825895</v>
      </c>
      <c r="T22" s="85">
        <f>分析係数表!F25</f>
        <v>0.3500369003690037</v>
      </c>
      <c r="U22" s="86">
        <f t="shared" si="6"/>
        <v>4.103229094292489E-2</v>
      </c>
      <c r="V22" s="87">
        <f>分析係数表!D25</f>
        <v>4.6273062730627305E-2</v>
      </c>
      <c r="W22" s="167">
        <f t="shared" si="7"/>
        <v>0</v>
      </c>
      <c r="X22" s="76">
        <f>分析係数表!E25</f>
        <v>4.5018450184501846E-2</v>
      </c>
      <c r="Y22" s="166">
        <f t="shared" si="8"/>
        <v>0</v>
      </c>
    </row>
    <row r="23" spans="1:25" x14ac:dyDescent="0.2">
      <c r="A23" s="6" t="s">
        <v>11</v>
      </c>
      <c r="B23" s="5" t="s">
        <v>35</v>
      </c>
      <c r="C23" s="90"/>
      <c r="D23" s="107">
        <f>投入係数表!AO23</f>
        <v>8.8002346729246109E-4</v>
      </c>
      <c r="E23" s="110">
        <f t="shared" si="9"/>
        <v>8.8002346729246103E-2</v>
      </c>
      <c r="F23" s="85">
        <f>分析係数表!C26</f>
        <v>0.27743634767339775</v>
      </c>
      <c r="G23" s="110">
        <f t="shared" si="0"/>
        <v>2.4415049663250019E-2</v>
      </c>
      <c r="H23" s="110">
        <v>4.4941123496435691E-2</v>
      </c>
      <c r="I23" s="110">
        <f t="shared" si="1"/>
        <v>4.4941123496435691E-2</v>
      </c>
      <c r="J23" s="85">
        <f>分析係数表!G26</f>
        <v>0.19644944793245292</v>
      </c>
      <c r="K23" s="111">
        <f t="shared" si="2"/>
        <v>8.8286589003389801E-3</v>
      </c>
      <c r="L23" s="79"/>
      <c r="M23" s="80"/>
      <c r="N23" s="81">
        <f>分析係数表!H26</f>
        <v>1.0285702285828285E-2</v>
      </c>
      <c r="O23" s="82">
        <f t="shared" si="3"/>
        <v>8.5265025668280592E-2</v>
      </c>
      <c r="P23" s="76">
        <f>分析係数表!C26</f>
        <v>0.27743634767339775</v>
      </c>
      <c r="Q23" s="82">
        <f t="shared" si="4"/>
        <v>2.3655617305686279E-2</v>
      </c>
      <c r="R23" s="83">
        <v>2.5868894487649723E-2</v>
      </c>
      <c r="S23" s="84">
        <f t="shared" si="5"/>
        <v>7.0810017984085413E-2</v>
      </c>
      <c r="T23" s="85">
        <f>分析係数表!F26</f>
        <v>0.33444468499675256</v>
      </c>
      <c r="U23" s="86">
        <f t="shared" si="6"/>
        <v>2.368203415930183E-2</v>
      </c>
      <c r="V23" s="87">
        <f>分析係数表!D26</f>
        <v>4.3992206105217577E-2</v>
      </c>
      <c r="W23" s="167">
        <f t="shared" si="7"/>
        <v>0</v>
      </c>
      <c r="X23" s="76">
        <f>分析係数表!E26</f>
        <v>4.5940679800822691E-2</v>
      </c>
      <c r="Y23" s="166">
        <f t="shared" si="8"/>
        <v>0</v>
      </c>
    </row>
    <row r="24" spans="1:25" x14ac:dyDescent="0.2">
      <c r="A24" s="6" t="s">
        <v>12</v>
      </c>
      <c r="B24" s="5" t="s">
        <v>366</v>
      </c>
      <c r="C24" s="90"/>
      <c r="D24" s="107">
        <f>投入係数表!AO24</f>
        <v>0</v>
      </c>
      <c r="E24" s="110">
        <f t="shared" si="9"/>
        <v>0</v>
      </c>
      <c r="F24" s="85">
        <f>分析係数表!C27</f>
        <v>0.68206432556613061</v>
      </c>
      <c r="G24" s="110">
        <f t="shared" si="0"/>
        <v>0</v>
      </c>
      <c r="H24" s="110">
        <v>2.6397186007688915E-2</v>
      </c>
      <c r="I24" s="110">
        <f t="shared" si="1"/>
        <v>2.6397186007688915E-2</v>
      </c>
      <c r="J24" s="85">
        <f>分析係数表!G27</f>
        <v>0.17097786061735692</v>
      </c>
      <c r="K24" s="111">
        <f t="shared" si="2"/>
        <v>4.51333438991308E-3</v>
      </c>
      <c r="L24" s="79"/>
      <c r="M24" s="80"/>
      <c r="N24" s="81">
        <f>分析係数表!H27</f>
        <v>1.1068994844548976E-2</v>
      </c>
      <c r="O24" s="82">
        <f t="shared" si="3"/>
        <v>9.1758258533586559E-2</v>
      </c>
      <c r="P24" s="76">
        <f>分析係数表!C27</f>
        <v>0.68206432556613061</v>
      </c>
      <c r="Q24" s="82">
        <f t="shared" si="4"/>
        <v>6.2585034721833369E-2</v>
      </c>
      <c r="R24" s="83">
        <v>6.4475754758294521E-2</v>
      </c>
      <c r="S24" s="84">
        <f t="shared" si="5"/>
        <v>9.0872940765983429E-2</v>
      </c>
      <c r="T24" s="85">
        <f>分析係数表!F27</f>
        <v>0.32177115061144701</v>
      </c>
      <c r="U24" s="86">
        <f t="shared" si="6"/>
        <v>2.9240290709716357E-2</v>
      </c>
      <c r="V24" s="87">
        <f>分析係数表!D27</f>
        <v>3.3231804336955037E-2</v>
      </c>
      <c r="W24" s="167">
        <f t="shared" si="7"/>
        <v>0</v>
      </c>
      <c r="X24" s="76">
        <f>分析係数表!E27</f>
        <v>3.918716188571169E-2</v>
      </c>
      <c r="Y24" s="166">
        <f t="shared" si="8"/>
        <v>0</v>
      </c>
    </row>
    <row r="25" spans="1:25" x14ac:dyDescent="0.2">
      <c r="A25" s="6" t="s">
        <v>13</v>
      </c>
      <c r="B25" s="5" t="s">
        <v>192</v>
      </c>
      <c r="C25" s="90"/>
      <c r="D25" s="107">
        <f>投入係数表!AO25</f>
        <v>0</v>
      </c>
      <c r="E25" s="110">
        <f t="shared" si="9"/>
        <v>0</v>
      </c>
      <c r="F25" s="85">
        <f>分析係数表!C28</f>
        <v>0.14118101348541556</v>
      </c>
      <c r="G25" s="110">
        <f t="shared" si="0"/>
        <v>0</v>
      </c>
      <c r="H25" s="110">
        <v>4.1228723680300498E-2</v>
      </c>
      <c r="I25" s="110">
        <f t="shared" si="1"/>
        <v>4.1228723680300498E-2</v>
      </c>
      <c r="J25" s="85">
        <f>分析係数表!G28</f>
        <v>0.12484707609493516</v>
      </c>
      <c r="K25" s="111">
        <f t="shared" si="2"/>
        <v>5.1472856026115316E-3</v>
      </c>
      <c r="L25" s="79"/>
      <c r="M25" s="80"/>
      <c r="N25" s="81">
        <f>分析係数表!H28</f>
        <v>2.043280588834406E-2</v>
      </c>
      <c r="O25" s="82">
        <f t="shared" si="3"/>
        <v>0.16938111469015313</v>
      </c>
      <c r="P25" s="76">
        <f>分析係数表!C28</f>
        <v>0.14118101348541556</v>
      </c>
      <c r="Q25" s="82">
        <f t="shared" si="4"/>
        <v>2.3913397437245229E-2</v>
      </c>
      <c r="R25" s="83">
        <v>2.7470884924975555E-2</v>
      </c>
      <c r="S25" s="84">
        <f t="shared" si="5"/>
        <v>6.8699608605276047E-2</v>
      </c>
      <c r="T25" s="85">
        <f>分析係数表!F28</f>
        <v>0.21311475409836064</v>
      </c>
      <c r="U25" s="86">
        <f t="shared" si="6"/>
        <v>1.4640900194567026E-2</v>
      </c>
      <c r="V25" s="87">
        <f>分析係数表!D28</f>
        <v>1.6974553462197211E-2</v>
      </c>
      <c r="W25" s="167">
        <f t="shared" si="7"/>
        <v>0</v>
      </c>
      <c r="X25" s="76">
        <f>分析係数表!E28</f>
        <v>1.0337655982383166E-2</v>
      </c>
      <c r="Y25" s="166">
        <f t="shared" si="8"/>
        <v>0</v>
      </c>
    </row>
    <row r="26" spans="1:25" x14ac:dyDescent="0.2">
      <c r="A26" s="6" t="s">
        <v>14</v>
      </c>
      <c r="B26" s="5" t="s">
        <v>50</v>
      </c>
      <c r="C26" s="90"/>
      <c r="D26" s="107">
        <f>投入係数表!AO26</f>
        <v>3.6374303314755059E-2</v>
      </c>
      <c r="E26" s="110">
        <f t="shared" si="9"/>
        <v>3.6374303314755059</v>
      </c>
      <c r="F26" s="85">
        <f>分析係数表!C29</f>
        <v>0.16227976317854342</v>
      </c>
      <c r="G26" s="110">
        <f t="shared" si="0"/>
        <v>0.59028133277029582</v>
      </c>
      <c r="H26" s="110">
        <v>0.64141596472059115</v>
      </c>
      <c r="I26" s="110">
        <f t="shared" si="1"/>
        <v>0.64141596472059115</v>
      </c>
      <c r="J26" s="85">
        <f>分析係数表!G29</f>
        <v>0.26081698468153725</v>
      </c>
      <c r="K26" s="111">
        <f t="shared" si="2"/>
        <v>0.16729217784502384</v>
      </c>
      <c r="L26" s="79"/>
      <c r="M26" s="80"/>
      <c r="N26" s="81">
        <f>分析係数表!H29</f>
        <v>1.0220602904272409E-2</v>
      </c>
      <c r="O26" s="82">
        <f t="shared" si="3"/>
        <v>8.4725373607088941E-2</v>
      </c>
      <c r="P26" s="76">
        <f>分析係数表!C29</f>
        <v>0.16227976317854342</v>
      </c>
      <c r="Q26" s="82">
        <f t="shared" si="4"/>
        <v>1.3749213564172007E-2</v>
      </c>
      <c r="R26" s="83">
        <v>1.8140768061195585E-2</v>
      </c>
      <c r="S26" s="84">
        <f t="shared" si="5"/>
        <v>0.65955673278178673</v>
      </c>
      <c r="T26" s="85">
        <f>分析係数表!F29</f>
        <v>0.4334856221445848</v>
      </c>
      <c r="U26" s="86">
        <f t="shared" si="6"/>
        <v>0.28590836064956249</v>
      </c>
      <c r="V26" s="87">
        <f>分析係数表!D29</f>
        <v>8.0085998387530236E-2</v>
      </c>
      <c r="W26" s="167">
        <f t="shared" si="7"/>
        <v>0</v>
      </c>
      <c r="X26" s="76">
        <f>分析係数表!E29</f>
        <v>5.9123891427035745E-2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0.2257078740918021</v>
      </c>
      <c r="I27" s="110">
        <f t="shared" si="1"/>
        <v>0.2257078740918021</v>
      </c>
      <c r="J27" s="85">
        <f>分析係数表!G30</f>
        <v>0.34448439248553536</v>
      </c>
      <c r="K27" s="111">
        <f t="shared" si="2"/>
        <v>7.7752839885716157E-2</v>
      </c>
      <c r="L27" s="79"/>
      <c r="M27" s="80"/>
      <c r="N27" s="81">
        <f>分析係数表!H30</f>
        <v>0</v>
      </c>
      <c r="O27" s="82">
        <f t="shared" si="3"/>
        <v>0</v>
      </c>
      <c r="P27" s="76">
        <f>分析係数表!C30</f>
        <v>1</v>
      </c>
      <c r="Q27" s="82">
        <f t="shared" si="4"/>
        <v>0</v>
      </c>
      <c r="R27" s="83">
        <v>2.2242538580202052E-2</v>
      </c>
      <c r="S27" s="84">
        <f t="shared" si="5"/>
        <v>0.24795041267200416</v>
      </c>
      <c r="T27" s="85">
        <f>分析係数表!F30</f>
        <v>0.44001047643991525</v>
      </c>
      <c r="U27" s="86">
        <f t="shared" si="6"/>
        <v>0.10910077921328215</v>
      </c>
      <c r="V27" s="87">
        <f>分析係数表!D30</f>
        <v>0.12314578918545679</v>
      </c>
      <c r="W27" s="167">
        <f t="shared" si="7"/>
        <v>0</v>
      </c>
      <c r="X27" s="76">
        <f>分析係数表!E30</f>
        <v>8.4787733041262886E-2</v>
      </c>
      <c r="Y27" s="166">
        <f t="shared" si="8"/>
        <v>0</v>
      </c>
    </row>
    <row r="28" spans="1:25" x14ac:dyDescent="0.2">
      <c r="A28" s="6" t="s">
        <v>16</v>
      </c>
      <c r="B28" s="5" t="s">
        <v>193</v>
      </c>
      <c r="C28" s="90"/>
      <c r="D28" s="107">
        <f>投入係数表!AO28</f>
        <v>3.8134350249339984E-3</v>
      </c>
      <c r="E28" s="110">
        <f t="shared" si="9"/>
        <v>0.38134350249339982</v>
      </c>
      <c r="F28" s="85">
        <f>分析係数表!C31</f>
        <v>6.2020555045463999E-2</v>
      </c>
      <c r="G28" s="110">
        <f t="shared" si="0"/>
        <v>2.3651135687621942E-2</v>
      </c>
      <c r="H28" s="110">
        <v>6.0757232305114005E-2</v>
      </c>
      <c r="I28" s="110">
        <f t="shared" si="1"/>
        <v>6.0757232305114005E-2</v>
      </c>
      <c r="J28" s="85">
        <f>分析係数表!G31</f>
        <v>7.0817490494296573E-2</v>
      </c>
      <c r="K28" s="111">
        <f t="shared" si="2"/>
        <v>4.3026747212271798E-3</v>
      </c>
      <c r="L28" s="79"/>
      <c r="M28" s="80"/>
      <c r="N28" s="81">
        <f>分析係数表!H31</f>
        <v>2.2278688352460652E-2</v>
      </c>
      <c r="O28" s="82">
        <f t="shared" si="3"/>
        <v>0.18468286184458735</v>
      </c>
      <c r="P28" s="76">
        <f>分析係数表!C31</f>
        <v>6.2020555045463999E-2</v>
      </c>
      <c r="Q28" s="82">
        <f t="shared" si="4"/>
        <v>1.1454133598986052E-2</v>
      </c>
      <c r="R28" s="83">
        <v>1.5402016471339632E-2</v>
      </c>
      <c r="S28" s="84">
        <f t="shared" si="5"/>
        <v>7.6159248776453636E-2</v>
      </c>
      <c r="T28" s="85">
        <f>分析係数表!F31</f>
        <v>0.3450570342205323</v>
      </c>
      <c r="U28" s="86">
        <f t="shared" si="6"/>
        <v>2.6279284511266796E-2</v>
      </c>
      <c r="V28" s="87">
        <f>分析係数表!D31</f>
        <v>0</v>
      </c>
      <c r="W28" s="167">
        <f t="shared" si="7"/>
        <v>0</v>
      </c>
      <c r="X28" s="76">
        <f>分析係数表!E31</f>
        <v>0</v>
      </c>
      <c r="Y28" s="166">
        <f t="shared" si="8"/>
        <v>0</v>
      </c>
    </row>
    <row r="29" spans="1:25" x14ac:dyDescent="0.2">
      <c r="A29" s="6" t="s">
        <v>17</v>
      </c>
      <c r="B29" s="5" t="s">
        <v>273</v>
      </c>
      <c r="C29" s="90"/>
      <c r="D29" s="107">
        <f>投入係数表!AO29</f>
        <v>8.8002346729246109E-4</v>
      </c>
      <c r="E29" s="110">
        <f t="shared" si="9"/>
        <v>8.8002346729246103E-2</v>
      </c>
      <c r="F29" s="85">
        <f>分析係数表!C32</f>
        <v>0.51031613976705492</v>
      </c>
      <c r="G29" s="110">
        <f t="shared" si="0"/>
        <v>4.490901787331078E-2</v>
      </c>
      <c r="H29" s="110">
        <v>0.10607849524896389</v>
      </c>
      <c r="I29" s="110">
        <f t="shared" si="1"/>
        <v>0.10607849524896389</v>
      </c>
      <c r="J29" s="85">
        <f>分析係数表!G32</f>
        <v>0.13989637305699482</v>
      </c>
      <c r="K29" s="111">
        <f t="shared" si="2"/>
        <v>1.4839996744673704E-2</v>
      </c>
      <c r="L29" s="79"/>
      <c r="M29" s="80"/>
      <c r="N29" s="81">
        <f>分析係数表!H32</f>
        <v>6.3083400707693279E-3</v>
      </c>
      <c r="O29" s="82">
        <f t="shared" si="3"/>
        <v>5.2294025542571433E-2</v>
      </c>
      <c r="P29" s="76">
        <f>分析係数表!C32</f>
        <v>0.51031613976705492</v>
      </c>
      <c r="Q29" s="82">
        <f t="shared" si="4"/>
        <v>2.6686485247764822E-2</v>
      </c>
      <c r="R29" s="83">
        <v>3.474476887886755E-2</v>
      </c>
      <c r="S29" s="84">
        <f t="shared" si="5"/>
        <v>0.14082326412783144</v>
      </c>
      <c r="T29" s="85">
        <f>分析係数表!F32</f>
        <v>0.48186528497409326</v>
      </c>
      <c r="U29" s="86">
        <f t="shared" si="6"/>
        <v>6.7857842299939505E-2</v>
      </c>
      <c r="V29" s="87">
        <f>分析係数表!D32</f>
        <v>1.4248704663212436E-2</v>
      </c>
      <c r="W29" s="167">
        <f t="shared" si="7"/>
        <v>0</v>
      </c>
      <c r="X29" s="76">
        <f>分析係数表!E32</f>
        <v>2.1373056994818652E-2</v>
      </c>
      <c r="Y29" s="166">
        <f t="shared" si="8"/>
        <v>0</v>
      </c>
    </row>
    <row r="30" spans="1:25" x14ac:dyDescent="0.2">
      <c r="A30" s="6" t="s">
        <v>18</v>
      </c>
      <c r="B30" s="5" t="s">
        <v>274</v>
      </c>
      <c r="C30" s="90"/>
      <c r="D30" s="107">
        <f>投入係数表!AO30</f>
        <v>1.1146963919037842E-2</v>
      </c>
      <c r="E30" s="110">
        <f t="shared" si="9"/>
        <v>1.1146963919037842</v>
      </c>
      <c r="F30" s="85">
        <f>分析係数表!C33</f>
        <v>0.64380825565912114</v>
      </c>
      <c r="G30" s="110">
        <f t="shared" si="0"/>
        <v>0.71765073966109139</v>
      </c>
      <c r="H30" s="110">
        <v>1.0697893313117712</v>
      </c>
      <c r="I30" s="110">
        <f t="shared" si="1"/>
        <v>1.0697893313117712</v>
      </c>
      <c r="J30" s="85">
        <f>分析係数表!G33</f>
        <v>0.50735483870967746</v>
      </c>
      <c r="K30" s="111">
        <f t="shared" si="2"/>
        <v>0.54276279364101743</v>
      </c>
      <c r="L30" s="79"/>
      <c r="M30" s="80"/>
      <c r="N30" s="81">
        <f>分析係数表!H33</f>
        <v>9.5549092283623302E-4</v>
      </c>
      <c r="O30" s="82">
        <f t="shared" si="3"/>
        <v>7.9206996078129161E-3</v>
      </c>
      <c r="P30" s="76">
        <f>分析係数表!C33</f>
        <v>0.64380825565912114</v>
      </c>
      <c r="Q30" s="82">
        <f t="shared" si="4"/>
        <v>5.099411798105918E-3</v>
      </c>
      <c r="R30" s="83">
        <v>1.5603470794230589E-2</v>
      </c>
      <c r="S30" s="84">
        <f t="shared" si="5"/>
        <v>1.0853928021060018</v>
      </c>
      <c r="T30" s="85">
        <f>分析係数表!F33</f>
        <v>0.64387096774193553</v>
      </c>
      <c r="U30" s="86">
        <f t="shared" si="6"/>
        <v>0.69885291387212245</v>
      </c>
      <c r="V30" s="87">
        <f>分析係数表!D33</f>
        <v>5.1354838709677421E-2</v>
      </c>
      <c r="W30" s="167">
        <f t="shared" si="7"/>
        <v>0</v>
      </c>
      <c r="X30" s="76">
        <f>分析係数表!E33</f>
        <v>4.9548387096774192E-2</v>
      </c>
      <c r="Y30" s="166">
        <f t="shared" si="8"/>
        <v>0</v>
      </c>
    </row>
    <row r="31" spans="1:25" x14ac:dyDescent="0.2">
      <c r="A31" s="6" t="s">
        <v>19</v>
      </c>
      <c r="B31" s="5" t="s">
        <v>275</v>
      </c>
      <c r="C31" s="90"/>
      <c r="D31" s="107">
        <f>投入係数表!AO31</f>
        <v>6.2188325022000585E-2</v>
      </c>
      <c r="E31" s="110">
        <f t="shared" si="9"/>
        <v>6.2188325022000583</v>
      </c>
      <c r="F31" s="85">
        <f>分析係数表!C34</f>
        <v>0.4497281074016104</v>
      </c>
      <c r="G31" s="110">
        <f t="shared" si="0"/>
        <v>2.7967837714620534</v>
      </c>
      <c r="H31" s="110">
        <v>3.1046935221636143</v>
      </c>
      <c r="I31" s="110">
        <f t="shared" si="1"/>
        <v>3.1046935221636143</v>
      </c>
      <c r="J31" s="85">
        <f>分析係数表!G34</f>
        <v>0.42484737951445389</v>
      </c>
      <c r="K31" s="111">
        <f t="shared" si="2"/>
        <v>1.3190209070867116</v>
      </c>
      <c r="L31" s="79"/>
      <c r="M31" s="80"/>
      <c r="N31" s="81">
        <f>分析係数表!H34</f>
        <v>0.15783450057224457</v>
      </c>
      <c r="O31" s="82">
        <f t="shared" si="3"/>
        <v>1.3083951264246569</v>
      </c>
      <c r="P31" s="76">
        <f>分析係数表!C34</f>
        <v>0.4497281074016104</v>
      </c>
      <c r="Q31" s="82">
        <f t="shared" si="4"/>
        <v>0.58842206394045171</v>
      </c>
      <c r="R31" s="83">
        <v>0.64333304806971969</v>
      </c>
      <c r="S31" s="84">
        <f t="shared" si="5"/>
        <v>3.7480265702333337</v>
      </c>
      <c r="T31" s="85">
        <f>分析係数表!F34</f>
        <v>0.69859228761453362</v>
      </c>
      <c r="U31" s="86">
        <f t="shared" si="6"/>
        <v>2.6183424557393593</v>
      </c>
      <c r="V31" s="87">
        <f>分析係数表!D34</f>
        <v>0.16058186901394608</v>
      </c>
      <c r="W31" s="167">
        <f t="shared" si="7"/>
        <v>1</v>
      </c>
      <c r="X31" s="76">
        <f>分析係数表!E34</f>
        <v>0.11554380945100309</v>
      </c>
      <c r="Y31" s="166">
        <f t="shared" si="8"/>
        <v>0</v>
      </c>
    </row>
    <row r="32" spans="1:25" x14ac:dyDescent="0.2">
      <c r="A32" s="6" t="s">
        <v>20</v>
      </c>
      <c r="B32" s="5" t="s">
        <v>37</v>
      </c>
      <c r="C32" s="90"/>
      <c r="D32" s="107">
        <f>投入係数表!AO32</f>
        <v>2.3467292461132297E-3</v>
      </c>
      <c r="E32" s="110">
        <f t="shared" si="9"/>
        <v>0.23467292461132297</v>
      </c>
      <c r="F32" s="85">
        <f>分析係数表!C35</f>
        <v>0.49909685188370889</v>
      </c>
      <c r="G32" s="110">
        <f t="shared" si="0"/>
        <v>0.11712451789585425</v>
      </c>
      <c r="H32" s="110">
        <v>0.52588437200354698</v>
      </c>
      <c r="I32" s="110">
        <f t="shared" si="1"/>
        <v>0.52588437200354698</v>
      </c>
      <c r="J32" s="85">
        <f>分析係数表!G35</f>
        <v>0.31379756038452217</v>
      </c>
      <c r="K32" s="111">
        <f t="shared" si="2"/>
        <v>0.16502123297905955</v>
      </c>
      <c r="L32" s="79"/>
      <c r="M32" s="80"/>
      <c r="N32" s="81">
        <f>分析係数表!H35</f>
        <v>5.9221537395394742E-2</v>
      </c>
      <c r="O32" s="82">
        <f t="shared" si="3"/>
        <v>0.4909267025053452</v>
      </c>
      <c r="P32" s="76">
        <f>分析係数表!C35</f>
        <v>0.49909685188370889</v>
      </c>
      <c r="Q32" s="82">
        <f t="shared" si="4"/>
        <v>0.2450199717260679</v>
      </c>
      <c r="R32" s="83">
        <v>0.32289843650648248</v>
      </c>
      <c r="S32" s="84">
        <f t="shared" si="5"/>
        <v>0.84878280851002952</v>
      </c>
      <c r="T32" s="85">
        <f>分析係数表!F35</f>
        <v>0.64201470231844249</v>
      </c>
      <c r="U32" s="86">
        <f t="shared" si="6"/>
        <v>0.54493104213857813</v>
      </c>
      <c r="V32" s="87">
        <f>分析係数表!D35</f>
        <v>4.5076338961143873E-2</v>
      </c>
      <c r="W32" s="167">
        <f t="shared" si="7"/>
        <v>0</v>
      </c>
      <c r="X32" s="76">
        <f>分析係数表!E35</f>
        <v>4.0269811778011151E-2</v>
      </c>
      <c r="Y32" s="166">
        <f t="shared" si="8"/>
        <v>0</v>
      </c>
    </row>
    <row r="33" spans="1:25" x14ac:dyDescent="0.2">
      <c r="A33" s="6" t="s">
        <v>21</v>
      </c>
      <c r="B33" s="5" t="s">
        <v>38</v>
      </c>
      <c r="C33" s="90"/>
      <c r="D33" s="107">
        <f>投入係数表!AO33</f>
        <v>2.4347315928424759E-2</v>
      </c>
      <c r="E33" s="110">
        <f t="shared" si="9"/>
        <v>2.4347315928424758</v>
      </c>
      <c r="F33" s="85">
        <f>分析係数表!C36</f>
        <v>0.87819146249052793</v>
      </c>
      <c r="G33" s="110">
        <f t="shared" si="0"/>
        <v>2.1381604982902265</v>
      </c>
      <c r="H33" s="110">
        <v>2.3910766270418087</v>
      </c>
      <c r="I33" s="110">
        <f t="shared" si="1"/>
        <v>2.3910766270418087</v>
      </c>
      <c r="J33" s="85">
        <f>分析係数表!G36</f>
        <v>4.4874661895938493E-2</v>
      </c>
      <c r="K33" s="111">
        <f t="shared" si="2"/>
        <v>0.10729875520578219</v>
      </c>
      <c r="L33" s="79"/>
      <c r="M33" s="80"/>
      <c r="N33" s="81">
        <f>分析係数表!H36</f>
        <v>0.18774661640714413</v>
      </c>
      <c r="O33" s="82">
        <f t="shared" si="3"/>
        <v>1.5563565444767165</v>
      </c>
      <c r="P33" s="76">
        <f>分析係数表!C36</f>
        <v>0.87819146249052793</v>
      </c>
      <c r="Q33" s="82">
        <f t="shared" si="4"/>
        <v>1.3667790299507121</v>
      </c>
      <c r="R33" s="83">
        <v>1.4326047156110537</v>
      </c>
      <c r="S33" s="84">
        <f t="shared" si="5"/>
        <v>3.8236813426528622</v>
      </c>
      <c r="T33" s="85">
        <f>分析係数表!F36</f>
        <v>0.85371541754520475</v>
      </c>
      <c r="U33" s="86">
        <f t="shared" si="6"/>
        <v>3.2643357140026974</v>
      </c>
      <c r="V33" s="87">
        <f>分析係数表!D36</f>
        <v>1.8390731156688604E-2</v>
      </c>
      <c r="W33" s="167">
        <f t="shared" si="7"/>
        <v>0</v>
      </c>
      <c r="X33" s="76">
        <f>分析係数表!E36</f>
        <v>8.3700721998594338E-3</v>
      </c>
      <c r="Y33" s="166">
        <f t="shared" si="8"/>
        <v>0</v>
      </c>
    </row>
    <row r="34" spans="1:25" x14ac:dyDescent="0.2">
      <c r="A34" s="6" t="s">
        <v>22</v>
      </c>
      <c r="B34" s="5" t="s">
        <v>378</v>
      </c>
      <c r="C34" s="90"/>
      <c r="D34" s="107">
        <f>投入係数表!AO34</f>
        <v>7.5682018187151659E-2</v>
      </c>
      <c r="E34" s="110">
        <f t="shared" si="9"/>
        <v>7.5682018187151661</v>
      </c>
      <c r="F34" s="85">
        <f>分析係数表!C37</f>
        <v>0.51844868831853386</v>
      </c>
      <c r="G34" s="110">
        <f t="shared" si="0"/>
        <v>3.9237243058428204</v>
      </c>
      <c r="H34" s="110">
        <v>4.5087102330390296</v>
      </c>
      <c r="I34" s="110">
        <f t="shared" si="1"/>
        <v>4.5087102330390296</v>
      </c>
      <c r="J34" s="85">
        <f>分析係数表!G37</f>
        <v>0.40787398349003462</v>
      </c>
      <c r="K34" s="111">
        <f t="shared" si="2"/>
        <v>1.8389856031519114</v>
      </c>
      <c r="L34" s="79"/>
      <c r="M34" s="80"/>
      <c r="N34" s="81">
        <f>分析係数表!H37</f>
        <v>4.7856445363769047E-2</v>
      </c>
      <c r="O34" s="82">
        <f t="shared" si="3"/>
        <v>0.396713897499887</v>
      </c>
      <c r="P34" s="76">
        <f>分析係数表!C37</f>
        <v>0.51844868831853386</v>
      </c>
      <c r="Q34" s="82">
        <f t="shared" si="4"/>
        <v>0.20567579979654971</v>
      </c>
      <c r="R34" s="83">
        <v>0.24840757696645535</v>
      </c>
      <c r="S34" s="84">
        <f t="shared" si="5"/>
        <v>4.7571178100054849</v>
      </c>
      <c r="T34" s="85">
        <f>分析係数表!F37</f>
        <v>0.62993916303078723</v>
      </c>
      <c r="U34" s="86">
        <f t="shared" si="6"/>
        <v>2.9966948116737067</v>
      </c>
      <c r="V34" s="87">
        <f>分析係数表!D37</f>
        <v>9.5352219422765727E-2</v>
      </c>
      <c r="W34" s="167">
        <f t="shared" si="7"/>
        <v>0</v>
      </c>
      <c r="X34" s="76">
        <f>分析係数表!E37</f>
        <v>8.9104651877342844E-2</v>
      </c>
      <c r="Y34" s="166">
        <f t="shared" si="8"/>
        <v>0</v>
      </c>
    </row>
    <row r="35" spans="1:25" x14ac:dyDescent="0.2">
      <c r="A35" s="6" t="s">
        <v>23</v>
      </c>
      <c r="B35" s="5" t="s">
        <v>194</v>
      </c>
      <c r="C35" s="90"/>
      <c r="D35" s="107">
        <f>投入係数表!AO35</f>
        <v>5.778820768553828E-2</v>
      </c>
      <c r="E35" s="110">
        <f t="shared" si="9"/>
        <v>5.7788207685538282</v>
      </c>
      <c r="F35" s="85">
        <f>分析係数表!C38</f>
        <v>4.0466683025854988E-2</v>
      </c>
      <c r="G35" s="110">
        <f t="shared" si="0"/>
        <v>0.23384970830429547</v>
      </c>
      <c r="H35" s="110">
        <v>0.27165369401224188</v>
      </c>
      <c r="I35" s="110">
        <f t="shared" si="1"/>
        <v>0.27165369401224188</v>
      </c>
      <c r="J35" s="85">
        <f>分析係数表!G38</f>
        <v>0.23169218038891187</v>
      </c>
      <c r="K35" s="111">
        <f t="shared" si="2"/>
        <v>6.2940036676398609E-2</v>
      </c>
      <c r="L35" s="79"/>
      <c r="M35" s="80"/>
      <c r="N35" s="81">
        <f>分析係数表!H38</f>
        <v>4.3698484864393788E-2</v>
      </c>
      <c r="O35" s="82">
        <f t="shared" si="3"/>
        <v>0.36224579810764612</v>
      </c>
      <c r="P35" s="76">
        <f>分析係数表!C38</f>
        <v>4.0466683025854988E-2</v>
      </c>
      <c r="Q35" s="82">
        <f t="shared" si="4"/>
        <v>1.4658885889469977E-2</v>
      </c>
      <c r="R35" s="83">
        <v>1.8217723794042382E-2</v>
      </c>
      <c r="S35" s="84">
        <f t="shared" si="5"/>
        <v>0.28987141780628428</v>
      </c>
      <c r="T35" s="85">
        <f>分析係数表!F38</f>
        <v>0.47745138601572196</v>
      </c>
      <c r="U35" s="86">
        <f t="shared" si="6"/>
        <v>0.13839951019795285</v>
      </c>
      <c r="V35" s="87">
        <f>分析係数表!D38</f>
        <v>0.35457178320231691</v>
      </c>
      <c r="W35" s="167">
        <f t="shared" si="7"/>
        <v>0</v>
      </c>
      <c r="X35" s="76">
        <f>分析係数表!E38</f>
        <v>0.38601572196938355</v>
      </c>
      <c r="Y35" s="166">
        <f t="shared" si="8"/>
        <v>0</v>
      </c>
    </row>
    <row r="36" spans="1:25" x14ac:dyDescent="0.2">
      <c r="A36" s="6" t="s">
        <v>24</v>
      </c>
      <c r="B36" s="5" t="s">
        <v>39</v>
      </c>
      <c r="C36" s="90"/>
      <c r="D36" s="107">
        <f>投入係数表!AO36</f>
        <v>0.18949838662364329</v>
      </c>
      <c r="E36" s="110">
        <f t="shared" si="9"/>
        <v>18.949838662364328</v>
      </c>
      <c r="F36" s="85">
        <f>分析係数表!C39</f>
        <v>1</v>
      </c>
      <c r="G36" s="110">
        <f t="shared" si="0"/>
        <v>18.949838662364328</v>
      </c>
      <c r="H36" s="110">
        <v>18.959184333094473</v>
      </c>
      <c r="I36" s="110">
        <f t="shared" si="1"/>
        <v>18.959184333094473</v>
      </c>
      <c r="J36" s="85">
        <f>分析係数表!G39</f>
        <v>0.35155763393872286</v>
      </c>
      <c r="K36" s="111">
        <f t="shared" si="2"/>
        <v>6.6652459855507962</v>
      </c>
      <c r="L36" s="79"/>
      <c r="M36" s="80"/>
      <c r="N36" s="81">
        <f>分析係数表!H39</f>
        <v>3.8093638110437951E-3</v>
      </c>
      <c r="O36" s="82">
        <f t="shared" si="3"/>
        <v>3.1578349645214575E-2</v>
      </c>
      <c r="P36" s="76">
        <f>分析係数表!C39</f>
        <v>1</v>
      </c>
      <c r="Q36" s="82">
        <f t="shared" si="4"/>
        <v>3.1578349645214575E-2</v>
      </c>
      <c r="R36" s="83">
        <v>3.9379362579543893E-2</v>
      </c>
      <c r="S36" s="84">
        <f t="shared" si="5"/>
        <v>18.998563695674019</v>
      </c>
      <c r="T36" s="85">
        <f>分析係数表!F39</f>
        <v>0.70231445322154884</v>
      </c>
      <c r="U36" s="86">
        <f t="shared" si="6"/>
        <v>13.342965873922067</v>
      </c>
      <c r="V36" s="87">
        <f>分析係数表!D39</f>
        <v>4.9996539689758472E-2</v>
      </c>
      <c r="W36" s="167">
        <f t="shared" si="7"/>
        <v>1</v>
      </c>
      <c r="X36" s="76">
        <f>分析係数表!E39</f>
        <v>6.3343450621372852E-2</v>
      </c>
      <c r="Y36" s="166">
        <f t="shared" si="8"/>
        <v>1</v>
      </c>
    </row>
    <row r="37" spans="1:25" x14ac:dyDescent="0.2">
      <c r="A37" s="6" t="s">
        <v>25</v>
      </c>
      <c r="B37" s="5" t="s">
        <v>40</v>
      </c>
      <c r="C37" s="90"/>
      <c r="D37" s="107">
        <f>投入係数表!AO37</f>
        <v>2.9334115576415371E-4</v>
      </c>
      <c r="E37" s="110">
        <f t="shared" si="9"/>
        <v>2.9334115576415371E-2</v>
      </c>
      <c r="F37" s="85">
        <f>分析係数表!C40</f>
        <v>0.93645125291670894</v>
      </c>
      <c r="G37" s="110">
        <f t="shared" si="0"/>
        <v>2.7469969284737723E-2</v>
      </c>
      <c r="H37" s="110">
        <v>3.2753789763673935E-2</v>
      </c>
      <c r="I37" s="110">
        <f t="shared" si="1"/>
        <v>3.2753789763673935E-2</v>
      </c>
      <c r="J37" s="85">
        <f>分析係数表!G40</f>
        <v>0.5322000781555295</v>
      </c>
      <c r="K37" s="111">
        <f t="shared" si="2"/>
        <v>1.7431569472117051E-2</v>
      </c>
      <c r="L37" s="79"/>
      <c r="M37" s="80"/>
      <c r="N37" s="81">
        <f>分析係数表!H40</f>
        <v>3.4185575237035248E-2</v>
      </c>
      <c r="O37" s="82">
        <f t="shared" si="3"/>
        <v>0.28338696464964058</v>
      </c>
      <c r="P37" s="76">
        <f>分析係数表!C40</f>
        <v>0.93645125291670894</v>
      </c>
      <c r="Q37" s="82">
        <f t="shared" si="4"/>
        <v>0.265378078106419</v>
      </c>
      <c r="R37" s="83">
        <v>0.26582895640684184</v>
      </c>
      <c r="S37" s="84">
        <f t="shared" si="5"/>
        <v>0.29858274617051578</v>
      </c>
      <c r="T37" s="85">
        <f>分析係数表!F40</f>
        <v>0.72698319656115673</v>
      </c>
      <c r="U37" s="86">
        <f t="shared" si="6"/>
        <v>0.21706463924905003</v>
      </c>
      <c r="V37" s="87">
        <f>分析係数表!D40</f>
        <v>7.3466197733489641E-2</v>
      </c>
      <c r="W37" s="167">
        <f t="shared" si="7"/>
        <v>0</v>
      </c>
      <c r="X37" s="76">
        <f>分析係数表!E40</f>
        <v>4.7205939820242279E-2</v>
      </c>
      <c r="Y37" s="166">
        <f t="shared" si="8"/>
        <v>0</v>
      </c>
    </row>
    <row r="38" spans="1:25" x14ac:dyDescent="0.2">
      <c r="A38" s="6" t="s">
        <v>26</v>
      </c>
      <c r="B38" s="5" t="s">
        <v>277</v>
      </c>
      <c r="C38" s="90"/>
      <c r="D38" s="107">
        <f>投入係数表!AO38</f>
        <v>1.7600469345849222E-3</v>
      </c>
      <c r="E38" s="110">
        <f t="shared" si="9"/>
        <v>0.17600469345849221</v>
      </c>
      <c r="F38" s="85">
        <f>分析係数表!C41</f>
        <v>0.75829086289227354</v>
      </c>
      <c r="G38" s="110">
        <f t="shared" si="0"/>
        <v>0.13346275087573015</v>
      </c>
      <c r="H38" s="110">
        <v>0.14367735728668554</v>
      </c>
      <c r="I38" s="110">
        <f t="shared" si="1"/>
        <v>0.14367735728668554</v>
      </c>
      <c r="J38" s="85">
        <f>分析係数表!G41</f>
        <v>0.44682169065091015</v>
      </c>
      <c r="K38" s="111">
        <f t="shared" si="2"/>
        <v>6.4198159691091702E-2</v>
      </c>
      <c r="L38" s="79"/>
      <c r="M38" s="80"/>
      <c r="N38" s="81">
        <f>分析係数表!H41</f>
        <v>5.4536481903421918E-2</v>
      </c>
      <c r="O38" s="82">
        <f t="shared" si="3"/>
        <v>0.45208916223055268</v>
      </c>
      <c r="P38" s="76">
        <f>分析係数表!C41</f>
        <v>0.75829086289227354</v>
      </c>
      <c r="Q38" s="82">
        <f t="shared" si="4"/>
        <v>0.34281508093205082</v>
      </c>
      <c r="R38" s="83">
        <v>0.34879929301192231</v>
      </c>
      <c r="S38" s="84">
        <f t="shared" si="5"/>
        <v>0.49247665029860788</v>
      </c>
      <c r="T38" s="85">
        <f>分析係数表!F41</f>
        <v>0.55047809650878365</v>
      </c>
      <c r="U38" s="86">
        <f t="shared" si="6"/>
        <v>0.27109760903139957</v>
      </c>
      <c r="V38" s="87">
        <f>分析係数表!D41</f>
        <v>0.14793989643889577</v>
      </c>
      <c r="W38" s="167">
        <f t="shared" si="7"/>
        <v>0</v>
      </c>
      <c r="X38" s="76">
        <f>分析係数表!E41</f>
        <v>0.13594777470694749</v>
      </c>
      <c r="Y38" s="166">
        <f t="shared" si="8"/>
        <v>0</v>
      </c>
    </row>
    <row r="39" spans="1:25" x14ac:dyDescent="0.2">
      <c r="A39" s="6" t="s">
        <v>51</v>
      </c>
      <c r="B39" s="5" t="s">
        <v>368</v>
      </c>
      <c r="C39" s="90"/>
      <c r="D39" s="107">
        <f>投入係数表!AO39</f>
        <v>3.5200938691698444E-3</v>
      </c>
      <c r="E39" s="110">
        <f t="shared" si="9"/>
        <v>0.35200938691698441</v>
      </c>
      <c r="F39" s="85">
        <f>分析係数表!C42</f>
        <v>0.17334729285073291</v>
      </c>
      <c r="G39" s="110">
        <f>E39*F39</f>
        <v>6.1019874280105448E-2</v>
      </c>
      <c r="H39" s="110">
        <v>6.4391948171322946E-2</v>
      </c>
      <c r="I39" s="110">
        <f>C39+H39</f>
        <v>6.4391948171322946E-2</v>
      </c>
      <c r="J39" s="85">
        <f>分析係数表!G42</f>
        <v>0.48544520547945208</v>
      </c>
      <c r="K39" s="111">
        <f>I39*J39</f>
        <v>3.1258762511250093E-2</v>
      </c>
      <c r="L39" s="79"/>
      <c r="M39" s="80"/>
      <c r="N39" s="81">
        <f>分析係数表!H42</f>
        <v>1.188798706412289E-2</v>
      </c>
      <c r="O39" s="82">
        <f t="shared" si="3"/>
        <v>9.8547429625997621E-2</v>
      </c>
      <c r="P39" s="76">
        <f>分析係数表!C42</f>
        <v>0.17334729285073291</v>
      </c>
      <c r="Q39" s="82">
        <f>O39*P39</f>
        <v>1.7082930143064803E-2</v>
      </c>
      <c r="R39" s="83">
        <v>1.7951644828167197E-2</v>
      </c>
      <c r="S39" s="84">
        <f>I39+R39</f>
        <v>8.2343592999490151E-2</v>
      </c>
      <c r="T39" s="85">
        <f>分析係数表!F42</f>
        <v>0.55565068493150682</v>
      </c>
      <c r="U39" s="86">
        <f>S39*T39</f>
        <v>4.5754273849887936E-2</v>
      </c>
      <c r="V39" s="87">
        <f>分析係数表!D42</f>
        <v>0.45205479452054792</v>
      </c>
      <c r="W39" s="167">
        <f>ROUND(S39*V39,0)</f>
        <v>0</v>
      </c>
      <c r="X39" s="76">
        <f>分析係数表!E42</f>
        <v>0.3886986301369863</v>
      </c>
      <c r="Y39" s="166">
        <f>ROUND(S39*X39,0)</f>
        <v>0</v>
      </c>
    </row>
    <row r="40" spans="1:25" x14ac:dyDescent="0.2">
      <c r="A40" s="6" t="s">
        <v>195</v>
      </c>
      <c r="B40" s="5" t="s">
        <v>41</v>
      </c>
      <c r="C40" s="90"/>
      <c r="D40" s="107">
        <f>投入係数表!AO40</f>
        <v>3.0507480199471988E-2</v>
      </c>
      <c r="E40" s="110">
        <f t="shared" si="9"/>
        <v>3.0507480199471986</v>
      </c>
      <c r="F40" s="85">
        <f>分析係数表!C43</f>
        <v>0.30653454239506406</v>
      </c>
      <c r="G40" s="110">
        <f>E40*F40</f>
        <v>0.93515964825716225</v>
      </c>
      <c r="H40" s="110">
        <v>1.8566865940743793</v>
      </c>
      <c r="I40" s="110">
        <f>C40+H40</f>
        <v>1.8566865940743793</v>
      </c>
      <c r="J40" s="85">
        <f>分析係数表!G43</f>
        <v>0.32328917028178372</v>
      </c>
      <c r="K40" s="111">
        <f>I40*J40</f>
        <v>0.60024666847161712</v>
      </c>
      <c r="L40" s="79"/>
      <c r="M40" s="80"/>
      <c r="N40" s="81">
        <f>分析係数表!H43</f>
        <v>3.3255284074801286E-2</v>
      </c>
      <c r="O40" s="82">
        <f t="shared" si="3"/>
        <v>0.27567516261390185</v>
      </c>
      <c r="P40" s="76">
        <f>分析係数表!C43</f>
        <v>0.30653454239506406</v>
      </c>
      <c r="Q40" s="82">
        <f>O40*P40</f>
        <v>8.4503959821537272E-2</v>
      </c>
      <c r="R40" s="83">
        <v>0.15960584017400703</v>
      </c>
      <c r="S40" s="84">
        <f>I40+R40</f>
        <v>2.0162924342483866</v>
      </c>
      <c r="T40" s="85">
        <f>分析係数表!F43</f>
        <v>0.5899871028256537</v>
      </c>
      <c r="U40" s="86">
        <f>S40*T40</f>
        <v>1.1895865317314904</v>
      </c>
      <c r="V40" s="87">
        <f>分析係数表!D43</f>
        <v>0.19341853284871224</v>
      </c>
      <c r="W40" s="167">
        <f>ROUND(S40*V40,0)</f>
        <v>0</v>
      </c>
      <c r="X40" s="76">
        <f>分析係数表!E43</f>
        <v>0.14812209325047876</v>
      </c>
      <c r="Y40" s="166">
        <f>ROUND(S40*X40,0)</f>
        <v>0</v>
      </c>
    </row>
    <row r="41" spans="1:25" x14ac:dyDescent="0.2">
      <c r="A41" s="6" t="s">
        <v>341</v>
      </c>
      <c r="B41" s="5" t="s">
        <v>42</v>
      </c>
      <c r="C41" s="90"/>
      <c r="D41" s="107">
        <f>投入係数表!AO41</f>
        <v>1.1733646230566149E-3</v>
      </c>
      <c r="E41" s="110">
        <f t="shared" si="9"/>
        <v>0.11733646230566148</v>
      </c>
      <c r="F41" s="85">
        <f>分析係数表!C44</f>
        <v>0.56999532308435041</v>
      </c>
      <c r="G41" s="110">
        <f>E41*F41</f>
        <v>6.6881234741490228E-2</v>
      </c>
      <c r="H41" s="110">
        <v>8.1636437089136385E-2</v>
      </c>
      <c r="I41" s="110">
        <f>C41+H41</f>
        <v>8.1636437089136385E-2</v>
      </c>
      <c r="J41" s="85">
        <f>分析係数表!G44</f>
        <v>0.26801390783179974</v>
      </c>
      <c r="K41" s="111">
        <f>I41*J41</f>
        <v>2.1879700525724317E-2</v>
      </c>
      <c r="L41" s="79"/>
      <c r="M41" s="80"/>
      <c r="N41" s="81">
        <f>分析係数表!H44</f>
        <v>0.11320362456556662</v>
      </c>
      <c r="O41" s="82">
        <f t="shared" si="3"/>
        <v>0.93842011815026571</v>
      </c>
      <c r="P41" s="76">
        <f>分析係数表!C44</f>
        <v>0.56999532308435041</v>
      </c>
      <c r="Q41" s="82">
        <f>O41*P41</f>
        <v>0.53489507843391504</v>
      </c>
      <c r="R41" s="83">
        <v>0.54376464731261198</v>
      </c>
      <c r="S41" s="84">
        <f>I41+R41</f>
        <v>0.62540108440174835</v>
      </c>
      <c r="T41" s="85">
        <f>分析係数表!F44</f>
        <v>0.48400791440152141</v>
      </c>
      <c r="U41" s="86">
        <f>S41*T41</f>
        <v>0.30269907452574008</v>
      </c>
      <c r="V41" s="87">
        <f>分析係数表!D44</f>
        <v>0.18890831204256872</v>
      </c>
      <c r="W41" s="167">
        <f>ROUND(S41*V41,0)</f>
        <v>0</v>
      </c>
      <c r="X41" s="76">
        <f>分析係数表!E44</f>
        <v>0.13982749678237316</v>
      </c>
      <c r="Y41" s="166">
        <f>ROUND(S41*X41,0)</f>
        <v>0</v>
      </c>
    </row>
    <row r="42" spans="1:25" x14ac:dyDescent="0.2">
      <c r="A42" s="6" t="s">
        <v>342</v>
      </c>
      <c r="B42" s="5" t="s">
        <v>279</v>
      </c>
      <c r="C42" s="90"/>
      <c r="D42" s="107">
        <f>投入係数表!AO42</f>
        <v>2.9334115576415371E-4</v>
      </c>
      <c r="E42" s="110">
        <f t="shared" si="9"/>
        <v>2.9334115576415371E-2</v>
      </c>
      <c r="F42" s="85">
        <f>分析係数表!C45</f>
        <v>1</v>
      </c>
      <c r="G42" s="110">
        <f>E42*F42</f>
        <v>2.9334115576415371E-2</v>
      </c>
      <c r="H42" s="110">
        <v>0.15685623627524473</v>
      </c>
      <c r="I42" s="110">
        <f>C42+H42</f>
        <v>0.15685623627524473</v>
      </c>
      <c r="J42" s="85">
        <f>分析係数表!G45</f>
        <v>0</v>
      </c>
      <c r="K42" s="111">
        <f>I42*J42</f>
        <v>0</v>
      </c>
      <c r="L42" s="79"/>
      <c r="M42" s="80"/>
      <c r="N42" s="81">
        <f>分析係数表!H45</f>
        <v>0</v>
      </c>
      <c r="O42" s="82">
        <f t="shared" si="3"/>
        <v>0</v>
      </c>
      <c r="P42" s="76">
        <f>分析係数表!C45</f>
        <v>1</v>
      </c>
      <c r="Q42" s="82">
        <f>O42*P42</f>
        <v>0</v>
      </c>
      <c r="R42" s="83">
        <v>1.0383563442258274E-2</v>
      </c>
      <c r="S42" s="84">
        <f>I42+R42</f>
        <v>0.167239799717503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2.9334115576415371E-4</v>
      </c>
      <c r="E43" s="110">
        <f t="shared" si="9"/>
        <v>2.9334115576415371E-2</v>
      </c>
      <c r="F43" s="85">
        <f>分析係数表!C46</f>
        <v>0.19592142404516388</v>
      </c>
      <c r="G43" s="110">
        <f>E43*F43</f>
        <v>5.7471816968367225E-3</v>
      </c>
      <c r="H43" s="110">
        <v>4.9317943527946363E-2</v>
      </c>
      <c r="I43" s="110">
        <f>C43+H43</f>
        <v>100.04931794352795</v>
      </c>
      <c r="J43" s="85">
        <f>分析係数表!G46</f>
        <v>9.3869169844529188E-3</v>
      </c>
      <c r="K43" s="111">
        <f>I43*J43</f>
        <v>0.93915464188703268</v>
      </c>
      <c r="L43" s="79"/>
      <c r="M43" s="80"/>
      <c r="N43" s="81">
        <f>分析係数表!H46</f>
        <v>2.2224088871155723E-2</v>
      </c>
      <c r="O43" s="82">
        <f t="shared" si="3"/>
        <v>0.18423025043842658</v>
      </c>
      <c r="P43" s="76">
        <f>分析係数表!C46</f>
        <v>0.19592142404516388</v>
      </c>
      <c r="Q43" s="82">
        <f>O43*P43</f>
        <v>3.6094653018093711E-2</v>
      </c>
      <c r="R43" s="83">
        <v>4.1166645654997898E-2</v>
      </c>
      <c r="S43" s="84">
        <f>I43+R43</f>
        <v>100.09048458918295</v>
      </c>
      <c r="T43" s="85">
        <f>分析係数表!F46</f>
        <v>0.31358169551188031</v>
      </c>
      <c r="U43" s="86">
        <f>S43*T43</f>
        <v>31.386543862081716</v>
      </c>
      <c r="V43" s="87">
        <f>分析係数表!D46</f>
        <v>3.8134350249339984E-3</v>
      </c>
      <c r="W43" s="167">
        <f>ROUND(S43*V43,0)</f>
        <v>0</v>
      </c>
      <c r="X43" s="76">
        <f>分析係数表!E46</f>
        <v>1.0853622763273688E-2</v>
      </c>
      <c r="Y43" s="166">
        <f>ROUND(S43*X43,0)</f>
        <v>1</v>
      </c>
    </row>
    <row r="44" spans="1:25" x14ac:dyDescent="0.2">
      <c r="A44" s="192">
        <v>40</v>
      </c>
      <c r="B44" s="14" t="s">
        <v>151</v>
      </c>
      <c r="C44" s="197">
        <f>SUM(C5:C43)</f>
        <v>100</v>
      </c>
      <c r="D44" s="108">
        <f>投入係数表!AO44</f>
        <v>0.68348489293047809</v>
      </c>
      <c r="E44" s="96">
        <f>SUM(E5:E43)</f>
        <v>68.348489293047834</v>
      </c>
      <c r="F44" s="98">
        <f>分析係数表!C47</f>
        <v>0.45265703952364433</v>
      </c>
      <c r="G44" s="96">
        <f>SUM(G5:G43)</f>
        <v>33.502042028418188</v>
      </c>
      <c r="H44" s="96">
        <f>SUM(H5:H43)</f>
        <v>37.452315159516644</v>
      </c>
      <c r="I44" s="96">
        <f>SUM(I5:I43)</f>
        <v>137.45231515951664</v>
      </c>
      <c r="J44" s="98">
        <f>分析係数表!G47</f>
        <v>0.23980744030503759</v>
      </c>
      <c r="K44" s="112">
        <f>SUM(K5:K43)</f>
        <v>13.214131154870801</v>
      </c>
      <c r="L44" s="94">
        <f>最終需要_まとめ!$L$33</f>
        <v>0.62733333333333341</v>
      </c>
      <c r="M44" s="91">
        <f>K44*L44</f>
        <v>8.2896649444889494</v>
      </c>
      <c r="N44" s="95">
        <f>分析係数表!H47</f>
        <v>1</v>
      </c>
      <c r="O44" s="96">
        <f>SUM(O5:O43)</f>
        <v>8.2896649444889494</v>
      </c>
      <c r="P44" s="92">
        <f>分析係数表!C47</f>
        <v>0.45265703952364433</v>
      </c>
      <c r="Q44" s="96">
        <f>SUM(Q5:Q43)</f>
        <v>4.0402699410311458</v>
      </c>
      <c r="R44" s="91">
        <f>SUM(R5:R43)</f>
        <v>4.5009932712676983</v>
      </c>
      <c r="S44" s="97">
        <f>SUM(S5:S43)</f>
        <v>141.95330843078435</v>
      </c>
      <c r="T44" s="98">
        <f>分析係数表!F47</f>
        <v>0.49576236686958514</v>
      </c>
      <c r="U44" s="99">
        <f>SUM(U5:U43)</f>
        <v>58.636925494574541</v>
      </c>
      <c r="V44" s="100">
        <f>分析係数表!D47</f>
        <v>6.8132090397126518E-2</v>
      </c>
      <c r="W44" s="164">
        <f>SUM(W5:W43)</f>
        <v>2</v>
      </c>
      <c r="X44" s="92">
        <f>分析係数表!E47</f>
        <v>5.7986453629434859E-2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T8" activePane="bottomRight" state="frozen"/>
      <selection activeCell="F63" sqref="F63"/>
      <selection pane="topRight" activeCell="F63" sqref="F63"/>
      <selection pane="bottomLeft" activeCell="F63" sqref="F63"/>
      <selection pane="bottomRight" activeCell="AE2" sqref="AE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6" t="s">
        <v>548</v>
      </c>
      <c r="K1" s="396"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7" t="s">
        <v>66</v>
      </c>
      <c r="U5" s="378"/>
      <c r="V5" s="379"/>
      <c r="W5" s="461" t="s">
        <v>67</v>
      </c>
      <c r="X5" s="462"/>
      <c r="Z5" s="104"/>
      <c r="AA5" s="105"/>
      <c r="AB5" s="374"/>
      <c r="AC5" s="374"/>
      <c r="AD5" s="374"/>
      <c r="AE5" s="374"/>
      <c r="AF5" s="374"/>
      <c r="AG5" s="374"/>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80" t="s">
        <v>440</v>
      </c>
      <c r="U6" s="381" t="s">
        <v>351</v>
      </c>
      <c r="V6" s="382" t="s">
        <v>352</v>
      </c>
      <c r="W6" s="218" t="s">
        <v>212</v>
      </c>
      <c r="X6" s="218" t="s">
        <v>214</v>
      </c>
      <c r="Z6" s="213" t="s">
        <v>1</v>
      </c>
      <c r="AA6" s="158" t="s">
        <v>350</v>
      </c>
      <c r="AB6" s="375" t="s">
        <v>53</v>
      </c>
      <c r="AC6" s="375" t="s">
        <v>54</v>
      </c>
      <c r="AD6" s="375" t="s">
        <v>55</v>
      </c>
      <c r="AE6" s="375" t="s">
        <v>56</v>
      </c>
      <c r="AF6" s="375" t="s">
        <v>57</v>
      </c>
      <c r="AG6" s="375"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3" t="s">
        <v>80</v>
      </c>
      <c r="U7" s="384"/>
      <c r="V7" s="385"/>
      <c r="W7" s="221" t="s">
        <v>81</v>
      </c>
      <c r="X7" s="221" t="s">
        <v>82</v>
      </c>
      <c r="Z7" s="219"/>
      <c r="AA7" s="220"/>
      <c r="AB7" s="376" t="s">
        <v>84</v>
      </c>
      <c r="AC7" s="376" t="s">
        <v>85</v>
      </c>
      <c r="AD7" s="376" t="s">
        <v>86</v>
      </c>
      <c r="AE7" s="376" t="s">
        <v>87</v>
      </c>
      <c r="AF7" s="376" t="s">
        <v>88</v>
      </c>
      <c r="AG7" s="376"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5">
        <f t="shared" ref="C8:C41" si="0">P8</f>
        <v>1.4618360363041205E-2</v>
      </c>
      <c r="D8" s="406">
        <f t="shared" ref="D8:E41" si="1">W8</f>
        <v>0.88658536585365855</v>
      </c>
      <c r="E8" s="406">
        <f t="shared" si="1"/>
        <v>0.69146341463414629</v>
      </c>
      <c r="F8" s="406">
        <f t="shared" ref="F8:G41" si="2">AH8</f>
        <v>0.45487804878048782</v>
      </c>
      <c r="G8" s="406">
        <f t="shared" si="2"/>
        <v>0.12073170731707317</v>
      </c>
      <c r="H8" s="407">
        <f t="shared" ref="H8:H41" si="3">AN8</f>
        <v>1.0812797278425854E-2</v>
      </c>
      <c r="K8" s="224" t="s">
        <v>264</v>
      </c>
      <c r="L8" s="158" t="s">
        <v>265</v>
      </c>
      <c r="M8" s="386">
        <f>取引基本表!AX5</f>
        <v>26884</v>
      </c>
      <c r="N8" s="370">
        <f>ABS(取引基本表!BB5)</f>
        <v>26491</v>
      </c>
      <c r="O8" s="414">
        <f t="shared" ref="O8:O41" si="4">N8/M8</f>
        <v>0.98538163963695879</v>
      </c>
      <c r="P8" s="410">
        <f t="shared" ref="P8:P43" si="5">1-O8</f>
        <v>1.4618360363041205E-2</v>
      </c>
      <c r="R8" s="224" t="s">
        <v>264</v>
      </c>
      <c r="S8" s="158" t="s">
        <v>265</v>
      </c>
      <c r="T8" s="368">
        <f>取引基本表!BD5</f>
        <v>820</v>
      </c>
      <c r="U8" s="449">
        <f>雇用表!K5</f>
        <v>727</v>
      </c>
      <c r="V8" s="450">
        <f>雇用表!K51</f>
        <v>567</v>
      </c>
      <c r="W8" s="416">
        <f>U8/T8</f>
        <v>0.88658536585365855</v>
      </c>
      <c r="X8" s="416">
        <f>V8/T8</f>
        <v>0.69146341463414629</v>
      </c>
      <c r="Z8" s="224" t="s">
        <v>264</v>
      </c>
      <c r="AA8" s="48" t="s">
        <v>265</v>
      </c>
      <c r="AB8" s="453">
        <f t="array" ref="AB8:AF47">TRANSPOSE(取引基本表!C46:AP50)</f>
        <v>99</v>
      </c>
      <c r="AC8" s="454">
        <v>166</v>
      </c>
      <c r="AD8" s="454">
        <v>132</v>
      </c>
      <c r="AE8" s="454">
        <v>33</v>
      </c>
      <c r="AF8" s="454">
        <v>-57</v>
      </c>
      <c r="AG8" s="371">
        <f t="array" ref="AG8:AG47">TRANSPOSE(取引基本表!C52:AP52)</f>
        <v>820</v>
      </c>
      <c r="AH8" s="407">
        <f>SUM(AB8:AF8)/AG8</f>
        <v>0.45487804878048782</v>
      </c>
      <c r="AI8" s="418">
        <f>AB8/AG8</f>
        <v>0.12073170731707317</v>
      </c>
      <c r="AK8" s="224" t="s">
        <v>264</v>
      </c>
      <c r="AL8" s="158" t="s">
        <v>265</v>
      </c>
      <c r="AM8" s="386">
        <f>取引基本表!AR5</f>
        <v>5149</v>
      </c>
      <c r="AN8" s="410">
        <f t="shared" ref="AN8:AN47" si="6">AM8/AM$47</f>
        <v>1.0812797278425854E-2</v>
      </c>
      <c r="AP8" s="224" t="s">
        <v>264</v>
      </c>
      <c r="AQ8" s="158" t="s">
        <v>265</v>
      </c>
      <c r="AR8" s="389">
        <f>取引基本表!AX5</f>
        <v>26884</v>
      </c>
      <c r="AS8" s="390">
        <f>取引基本表!AY5</f>
        <v>427</v>
      </c>
      <c r="AT8" s="390">
        <f>ABS(取引基本表!BB5)</f>
        <v>26491</v>
      </c>
      <c r="AU8" s="391">
        <f>AS8-AT8</f>
        <v>-26064</v>
      </c>
      <c r="AV8" s="414">
        <v>0.83011676085593211</v>
      </c>
      <c r="AW8" s="410">
        <v>0.16988323914406789</v>
      </c>
    </row>
    <row r="9" spans="1:49" x14ac:dyDescent="0.2">
      <c r="A9" s="225" t="s">
        <v>220</v>
      </c>
      <c r="B9" s="158" t="s">
        <v>266</v>
      </c>
      <c r="C9" s="408">
        <f t="shared" si="0"/>
        <v>8.6715867158671633E-2</v>
      </c>
      <c r="D9" s="409">
        <f t="shared" si="1"/>
        <v>9.8039215686274508E-2</v>
      </c>
      <c r="E9" s="409">
        <f t="shared" si="1"/>
        <v>0</v>
      </c>
      <c r="F9" s="409">
        <f t="shared" si="2"/>
        <v>0.68627450980392157</v>
      </c>
      <c r="G9" s="409">
        <f t="shared" si="2"/>
        <v>0.23529411764705882</v>
      </c>
      <c r="H9" s="410">
        <f t="shared" si="3"/>
        <v>5.7539453375192939E-4</v>
      </c>
      <c r="K9" s="225" t="s">
        <v>220</v>
      </c>
      <c r="L9" s="158" t="s">
        <v>266</v>
      </c>
      <c r="M9" s="386">
        <f>取引基本表!AX6</f>
        <v>542</v>
      </c>
      <c r="N9" s="370">
        <f>ABS(取引基本表!BB6)</f>
        <v>495</v>
      </c>
      <c r="O9" s="414">
        <f t="shared" si="4"/>
        <v>0.91328413284132837</v>
      </c>
      <c r="P9" s="410">
        <f t="shared" si="5"/>
        <v>8.6715867158671633E-2</v>
      </c>
      <c r="R9" s="225" t="s">
        <v>220</v>
      </c>
      <c r="S9" s="158" t="s">
        <v>266</v>
      </c>
      <c r="T9" s="368">
        <f>取引基本表!BD6</f>
        <v>51</v>
      </c>
      <c r="U9" s="449">
        <f>雇用表!K6</f>
        <v>5</v>
      </c>
      <c r="V9" s="450">
        <f>雇用表!K52</f>
        <v>0</v>
      </c>
      <c r="W9" s="416">
        <f t="shared" ref="W9:W47" si="7">U9/T9</f>
        <v>9.8039215686274508E-2</v>
      </c>
      <c r="X9" s="416">
        <f t="shared" ref="X9:X47" si="8">V9/T9</f>
        <v>0</v>
      </c>
      <c r="Z9" s="225" t="s">
        <v>220</v>
      </c>
      <c r="AA9" s="48" t="s">
        <v>266</v>
      </c>
      <c r="AB9" s="455">
        <v>12</v>
      </c>
      <c r="AC9" s="390">
        <v>20</v>
      </c>
      <c r="AD9" s="390">
        <v>3</v>
      </c>
      <c r="AE9" s="390">
        <v>2</v>
      </c>
      <c r="AF9" s="390">
        <v>-2</v>
      </c>
      <c r="AG9" s="372">
        <v>51</v>
      </c>
      <c r="AH9" s="410">
        <f t="shared" ref="AH9:AH41" si="9">SUM(AB9:AF9)/AG9</f>
        <v>0.68627450980392157</v>
      </c>
      <c r="AI9" s="414">
        <f t="shared" ref="AI9:AI41" si="10">AB9/AG9</f>
        <v>0.23529411764705882</v>
      </c>
      <c r="AK9" s="225" t="s">
        <v>220</v>
      </c>
      <c r="AL9" s="158" t="s">
        <v>266</v>
      </c>
      <c r="AM9" s="386">
        <f>取引基本表!AR6</f>
        <v>274</v>
      </c>
      <c r="AN9" s="410">
        <f t="shared" si="6"/>
        <v>5.7539453375192939E-4</v>
      </c>
      <c r="AP9" s="225" t="s">
        <v>220</v>
      </c>
      <c r="AQ9" s="158" t="s">
        <v>266</v>
      </c>
      <c r="AR9" s="389">
        <f>取引基本表!AX6</f>
        <v>542</v>
      </c>
      <c r="AS9" s="390">
        <f>取引基本表!AY6</f>
        <v>4</v>
      </c>
      <c r="AT9" s="390">
        <f>ABS(取引基本表!BB6)</f>
        <v>495</v>
      </c>
      <c r="AU9" s="391">
        <f t="shared" ref="AU9:AU47" si="11">AS9-AT9</f>
        <v>-491</v>
      </c>
      <c r="AV9" s="414">
        <v>0.59023354564755837</v>
      </c>
      <c r="AW9" s="410">
        <v>0.40976645435244163</v>
      </c>
    </row>
    <row r="10" spans="1:49" x14ac:dyDescent="0.2">
      <c r="A10" s="225" t="s">
        <v>221</v>
      </c>
      <c r="B10" s="158" t="s">
        <v>267</v>
      </c>
      <c r="C10" s="408">
        <f t="shared" si="0"/>
        <v>5.1169590643275198E-3</v>
      </c>
      <c r="D10" s="409">
        <f t="shared" si="1"/>
        <v>0</v>
      </c>
      <c r="E10" s="409">
        <f t="shared" si="1"/>
        <v>0</v>
      </c>
      <c r="F10" s="409">
        <f t="shared" si="2"/>
        <v>0.57692307692307687</v>
      </c>
      <c r="G10" s="409">
        <f t="shared" si="2"/>
        <v>0.19230769230769232</v>
      </c>
      <c r="H10" s="410">
        <f t="shared" si="3"/>
        <v>1.0751897856970359E-3</v>
      </c>
      <c r="K10" s="225" t="s">
        <v>221</v>
      </c>
      <c r="L10" s="158" t="s">
        <v>267</v>
      </c>
      <c r="M10" s="386">
        <f>取引基本表!AX7</f>
        <v>4104</v>
      </c>
      <c r="N10" s="370">
        <f>ABS(取引基本表!BB7)</f>
        <v>4083</v>
      </c>
      <c r="O10" s="414">
        <f t="shared" si="4"/>
        <v>0.99488304093567248</v>
      </c>
      <c r="P10" s="410">
        <f t="shared" si="5"/>
        <v>5.1169590643275198E-3</v>
      </c>
      <c r="R10" s="225" t="s">
        <v>221</v>
      </c>
      <c r="S10" s="158" t="s">
        <v>267</v>
      </c>
      <c r="T10" s="368">
        <f>取引基本表!BD7</f>
        <v>26</v>
      </c>
      <c r="U10" s="449">
        <f>雇用表!K7</f>
        <v>0</v>
      </c>
      <c r="V10" s="450">
        <f>雇用表!K53</f>
        <v>0</v>
      </c>
      <c r="W10" s="416">
        <f t="shared" si="7"/>
        <v>0</v>
      </c>
      <c r="X10" s="416">
        <f t="shared" si="8"/>
        <v>0</v>
      </c>
      <c r="Z10" s="225" t="s">
        <v>221</v>
      </c>
      <c r="AA10" s="48" t="s">
        <v>267</v>
      </c>
      <c r="AB10" s="455">
        <v>5</v>
      </c>
      <c r="AC10" s="390">
        <v>4</v>
      </c>
      <c r="AD10" s="390">
        <v>4</v>
      </c>
      <c r="AE10" s="390">
        <v>2</v>
      </c>
      <c r="AF10" s="390">
        <v>0</v>
      </c>
      <c r="AG10" s="372">
        <v>26</v>
      </c>
      <c r="AH10" s="410">
        <f t="shared" si="9"/>
        <v>0.57692307692307687</v>
      </c>
      <c r="AI10" s="414">
        <f t="shared" si="10"/>
        <v>0.19230769230769232</v>
      </c>
      <c r="AK10" s="225" t="s">
        <v>221</v>
      </c>
      <c r="AL10" s="158" t="s">
        <v>267</v>
      </c>
      <c r="AM10" s="386">
        <f>取引基本表!AR7</f>
        <v>512</v>
      </c>
      <c r="AN10" s="410">
        <f t="shared" si="6"/>
        <v>1.0751897856970359E-3</v>
      </c>
      <c r="AP10" s="225" t="s">
        <v>221</v>
      </c>
      <c r="AQ10" s="158" t="s">
        <v>267</v>
      </c>
      <c r="AR10" s="389">
        <f>取引基本表!AX7</f>
        <v>4104</v>
      </c>
      <c r="AS10" s="390">
        <f>取引基本表!AY7</f>
        <v>5</v>
      </c>
      <c r="AT10" s="390">
        <f>ABS(取引基本表!BB7)</f>
        <v>4083</v>
      </c>
      <c r="AU10" s="391">
        <f t="shared" si="11"/>
        <v>-4078</v>
      </c>
      <c r="AV10" s="414">
        <v>0.31992289294256238</v>
      </c>
      <c r="AW10" s="410">
        <v>0.68007710705743762</v>
      </c>
    </row>
    <row r="11" spans="1:49" x14ac:dyDescent="0.2">
      <c r="A11" s="225" t="s">
        <v>222</v>
      </c>
      <c r="B11" s="158" t="s">
        <v>27</v>
      </c>
      <c r="C11" s="408">
        <f t="shared" si="0"/>
        <v>1.5386032798968108E-2</v>
      </c>
      <c r="D11" s="409">
        <f t="shared" si="1"/>
        <v>0</v>
      </c>
      <c r="E11" s="409">
        <f t="shared" si="1"/>
        <v>0</v>
      </c>
      <c r="F11" s="409">
        <f t="shared" si="2"/>
        <v>0.5591836734693878</v>
      </c>
      <c r="G11" s="409">
        <f t="shared" si="2"/>
        <v>0.34285714285714286</v>
      </c>
      <c r="H11" s="410">
        <f t="shared" si="3"/>
        <v>-2.0999800501895233E-5</v>
      </c>
      <c r="K11" s="225" t="s">
        <v>222</v>
      </c>
      <c r="L11" s="158" t="s">
        <v>27</v>
      </c>
      <c r="M11" s="386">
        <f>取引基本表!AX8</f>
        <v>10854</v>
      </c>
      <c r="N11" s="370">
        <f>ABS(取引基本表!BB8)</f>
        <v>10687</v>
      </c>
      <c r="O11" s="414">
        <f t="shared" si="4"/>
        <v>0.98461396720103189</v>
      </c>
      <c r="P11" s="410">
        <f t="shared" si="5"/>
        <v>1.5386032798968108E-2</v>
      </c>
      <c r="R11" s="225" t="s">
        <v>222</v>
      </c>
      <c r="S11" s="158" t="s">
        <v>27</v>
      </c>
      <c r="T11" s="368">
        <f>取引基本表!BD8</f>
        <v>245</v>
      </c>
      <c r="U11" s="449">
        <f>雇用表!K8</f>
        <v>0</v>
      </c>
      <c r="V11" s="450">
        <f>雇用表!K54</f>
        <v>0</v>
      </c>
      <c r="W11" s="416">
        <f t="shared" si="7"/>
        <v>0</v>
      </c>
      <c r="X11" s="416">
        <f t="shared" si="8"/>
        <v>0</v>
      </c>
      <c r="Z11" s="225" t="s">
        <v>222</v>
      </c>
      <c r="AA11" s="48" t="s">
        <v>27</v>
      </c>
      <c r="AB11" s="455">
        <v>84</v>
      </c>
      <c r="AC11" s="390">
        <v>10</v>
      </c>
      <c r="AD11" s="390">
        <v>26</v>
      </c>
      <c r="AE11" s="390">
        <v>17</v>
      </c>
      <c r="AF11" s="390">
        <v>0</v>
      </c>
      <c r="AG11" s="372">
        <v>245</v>
      </c>
      <c r="AH11" s="410">
        <f t="shared" si="9"/>
        <v>0.5591836734693878</v>
      </c>
      <c r="AI11" s="414">
        <f t="shared" si="10"/>
        <v>0.34285714285714286</v>
      </c>
      <c r="AK11" s="225" t="s">
        <v>222</v>
      </c>
      <c r="AL11" s="158" t="s">
        <v>27</v>
      </c>
      <c r="AM11" s="386">
        <f>取引基本表!AR8</f>
        <v>-10</v>
      </c>
      <c r="AN11" s="410">
        <f t="shared" si="6"/>
        <v>-2.0999800501895233E-5</v>
      </c>
      <c r="AP11" s="225" t="s">
        <v>222</v>
      </c>
      <c r="AQ11" s="158" t="s">
        <v>27</v>
      </c>
      <c r="AR11" s="389">
        <f>取引基本表!AX8</f>
        <v>10854</v>
      </c>
      <c r="AS11" s="390">
        <f>取引基本表!AY8</f>
        <v>78</v>
      </c>
      <c r="AT11" s="390">
        <f>ABS(取引基本表!BB8)</f>
        <v>10687</v>
      </c>
      <c r="AU11" s="391">
        <f t="shared" si="11"/>
        <v>-10609</v>
      </c>
      <c r="AV11" s="414">
        <v>0.97885279843965589</v>
      </c>
      <c r="AW11" s="410">
        <v>2.1147201560344109E-2</v>
      </c>
    </row>
    <row r="12" spans="1:49" x14ac:dyDescent="0.2">
      <c r="A12" s="225" t="s">
        <v>223</v>
      </c>
      <c r="B12" s="158" t="s">
        <v>191</v>
      </c>
      <c r="C12" s="408">
        <f t="shared" si="0"/>
        <v>0.16460779895554434</v>
      </c>
      <c r="D12" s="409">
        <f t="shared" si="1"/>
        <v>3.4069997129881312E-2</v>
      </c>
      <c r="E12" s="409">
        <f t="shared" si="1"/>
        <v>3.7505698029747937E-2</v>
      </c>
      <c r="F12" s="409">
        <f t="shared" si="2"/>
        <v>0.36075703601154802</v>
      </c>
      <c r="G12" s="409">
        <f t="shared" si="2"/>
        <v>0.13343519440833349</v>
      </c>
      <c r="H12" s="410">
        <f t="shared" si="3"/>
        <v>9.0250842616995133E-2</v>
      </c>
      <c r="K12" s="225" t="s">
        <v>223</v>
      </c>
      <c r="L12" s="158" t="s">
        <v>191</v>
      </c>
      <c r="M12" s="386">
        <f>取引基本表!AX9</f>
        <v>75446</v>
      </c>
      <c r="N12" s="370">
        <f>ABS(取引基本表!BB9)</f>
        <v>63027</v>
      </c>
      <c r="O12" s="414">
        <f t="shared" si="4"/>
        <v>0.83539220104445566</v>
      </c>
      <c r="P12" s="410">
        <f t="shared" si="5"/>
        <v>0.16460779895554434</v>
      </c>
      <c r="R12" s="225" t="s">
        <v>223</v>
      </c>
      <c r="S12" s="158" t="s">
        <v>191</v>
      </c>
      <c r="T12" s="368">
        <f>取引基本表!BD9</f>
        <v>118462</v>
      </c>
      <c r="U12" s="449">
        <f>雇用表!K9</f>
        <v>4036</v>
      </c>
      <c r="V12" s="450">
        <f>雇用表!K55</f>
        <v>4443</v>
      </c>
      <c r="W12" s="416">
        <f t="shared" si="7"/>
        <v>3.4069997129881312E-2</v>
      </c>
      <c r="X12" s="416">
        <f t="shared" si="8"/>
        <v>3.7505698029747937E-2</v>
      </c>
      <c r="Z12" s="225" t="s">
        <v>223</v>
      </c>
      <c r="AA12" s="48" t="s">
        <v>191</v>
      </c>
      <c r="AB12" s="455">
        <v>15807</v>
      </c>
      <c r="AC12" s="390">
        <v>10126</v>
      </c>
      <c r="AD12" s="390">
        <v>6592</v>
      </c>
      <c r="AE12" s="390">
        <v>10595</v>
      </c>
      <c r="AF12" s="390">
        <v>-384</v>
      </c>
      <c r="AG12" s="372">
        <v>118462</v>
      </c>
      <c r="AH12" s="410">
        <f t="shared" si="9"/>
        <v>0.36075703601154802</v>
      </c>
      <c r="AI12" s="414">
        <f t="shared" si="10"/>
        <v>0.13343519440833349</v>
      </c>
      <c r="AK12" s="225" t="s">
        <v>223</v>
      </c>
      <c r="AL12" s="158" t="s">
        <v>191</v>
      </c>
      <c r="AM12" s="386">
        <f>取引基本表!AR9</f>
        <v>42977</v>
      </c>
      <c r="AN12" s="410">
        <f t="shared" si="6"/>
        <v>9.0250842616995133E-2</v>
      </c>
      <c r="AP12" s="225" t="s">
        <v>223</v>
      </c>
      <c r="AQ12" s="158" t="s">
        <v>191</v>
      </c>
      <c r="AR12" s="389">
        <f>取引基本表!AX9</f>
        <v>75446</v>
      </c>
      <c r="AS12" s="390">
        <f>取引基本表!AY9</f>
        <v>106043</v>
      </c>
      <c r="AT12" s="390">
        <f>ABS(取引基本表!BB9)</f>
        <v>63027</v>
      </c>
      <c r="AU12" s="391">
        <f t="shared" si="11"/>
        <v>43016</v>
      </c>
      <c r="AV12" s="414">
        <v>0.73020703224841943</v>
      </c>
      <c r="AW12" s="410">
        <v>0.26979296775158057</v>
      </c>
    </row>
    <row r="13" spans="1:49" x14ac:dyDescent="0.2">
      <c r="A13" s="225" t="s">
        <v>224</v>
      </c>
      <c r="B13" s="158" t="s">
        <v>28</v>
      </c>
      <c r="C13" s="408">
        <f t="shared" si="0"/>
        <v>0</v>
      </c>
      <c r="D13" s="409">
        <f t="shared" si="1"/>
        <v>0.14535519125683061</v>
      </c>
      <c r="E13" s="409">
        <f t="shared" si="1"/>
        <v>0.14025500910746813</v>
      </c>
      <c r="F13" s="409">
        <f t="shared" si="2"/>
        <v>0.38287795992714024</v>
      </c>
      <c r="G13" s="409">
        <f t="shared" si="2"/>
        <v>0.24480874316939891</v>
      </c>
      <c r="H13" s="410">
        <f t="shared" si="3"/>
        <v>1.4305064101891031E-2</v>
      </c>
      <c r="K13" s="225" t="s">
        <v>224</v>
      </c>
      <c r="L13" s="158" t="s">
        <v>28</v>
      </c>
      <c r="M13" s="386">
        <f>取引基本表!AX10</f>
        <v>10299</v>
      </c>
      <c r="N13" s="370">
        <f>ABS(取引基本表!BB10)</f>
        <v>10299</v>
      </c>
      <c r="O13" s="414">
        <f t="shared" si="4"/>
        <v>1</v>
      </c>
      <c r="P13" s="410">
        <f t="shared" si="5"/>
        <v>0</v>
      </c>
      <c r="R13" s="225" t="s">
        <v>224</v>
      </c>
      <c r="S13" s="158" t="s">
        <v>28</v>
      </c>
      <c r="T13" s="368">
        <f>取引基本表!BD10</f>
        <v>2745</v>
      </c>
      <c r="U13" s="449">
        <f>雇用表!K10</f>
        <v>399</v>
      </c>
      <c r="V13" s="450">
        <f>雇用表!K56</f>
        <v>385</v>
      </c>
      <c r="W13" s="416">
        <f t="shared" si="7"/>
        <v>0.14535519125683061</v>
      </c>
      <c r="X13" s="416">
        <f t="shared" si="8"/>
        <v>0.14025500910746813</v>
      </c>
      <c r="Z13" s="225" t="s">
        <v>224</v>
      </c>
      <c r="AA13" s="48" t="s">
        <v>28</v>
      </c>
      <c r="AB13" s="455">
        <v>672</v>
      </c>
      <c r="AC13" s="390">
        <v>-54</v>
      </c>
      <c r="AD13" s="390">
        <v>312</v>
      </c>
      <c r="AE13" s="390">
        <v>121</v>
      </c>
      <c r="AF13" s="390">
        <v>0</v>
      </c>
      <c r="AG13" s="372">
        <v>2745</v>
      </c>
      <c r="AH13" s="410">
        <f t="shared" si="9"/>
        <v>0.38287795992714024</v>
      </c>
      <c r="AI13" s="414">
        <f t="shared" si="10"/>
        <v>0.24480874316939891</v>
      </c>
      <c r="AK13" s="225" t="s">
        <v>224</v>
      </c>
      <c r="AL13" s="158" t="s">
        <v>28</v>
      </c>
      <c r="AM13" s="386">
        <f>取引基本表!AR10</f>
        <v>6812</v>
      </c>
      <c r="AN13" s="410">
        <f t="shared" si="6"/>
        <v>1.4305064101891031E-2</v>
      </c>
      <c r="AP13" s="225" t="s">
        <v>224</v>
      </c>
      <c r="AQ13" s="158" t="s">
        <v>28</v>
      </c>
      <c r="AR13" s="389">
        <f>取引基本表!AX10</f>
        <v>10299</v>
      </c>
      <c r="AS13" s="390">
        <f>取引基本表!AY10</f>
        <v>2745</v>
      </c>
      <c r="AT13" s="390">
        <f>ABS(取引基本表!BB10)</f>
        <v>10299</v>
      </c>
      <c r="AU13" s="391">
        <f t="shared" si="11"/>
        <v>-7554</v>
      </c>
      <c r="AV13" s="414">
        <v>0.93315766467397665</v>
      </c>
      <c r="AW13" s="410">
        <v>6.684233532602335E-2</v>
      </c>
    </row>
    <row r="14" spans="1:49" x14ac:dyDescent="0.2">
      <c r="A14" s="225" t="s">
        <v>225</v>
      </c>
      <c r="B14" s="158" t="s">
        <v>268</v>
      </c>
      <c r="C14" s="408">
        <f t="shared" si="0"/>
        <v>0.17268980347649487</v>
      </c>
      <c r="D14" s="409">
        <f t="shared" si="1"/>
        <v>4.0686369823060474E-2</v>
      </c>
      <c r="E14" s="409">
        <f t="shared" si="1"/>
        <v>3.93739062803811E-2</v>
      </c>
      <c r="F14" s="409">
        <f t="shared" si="2"/>
        <v>0.31324129885280966</v>
      </c>
      <c r="G14" s="409">
        <f t="shared" si="2"/>
        <v>0.183307408127552</v>
      </c>
      <c r="H14" s="410">
        <f t="shared" si="3"/>
        <v>1.1717888680057539E-3</v>
      </c>
      <c r="K14" s="225" t="s">
        <v>225</v>
      </c>
      <c r="L14" s="158" t="s">
        <v>268</v>
      </c>
      <c r="M14" s="386">
        <f>取引基本表!AX11</f>
        <v>16741</v>
      </c>
      <c r="N14" s="370">
        <f>ABS(取引基本表!BB11)</f>
        <v>13850</v>
      </c>
      <c r="O14" s="414">
        <f t="shared" si="4"/>
        <v>0.82731019652350513</v>
      </c>
      <c r="P14" s="410">
        <f t="shared" si="5"/>
        <v>0.17268980347649487</v>
      </c>
      <c r="R14" s="225" t="s">
        <v>225</v>
      </c>
      <c r="S14" s="158" t="s">
        <v>268</v>
      </c>
      <c r="T14" s="368">
        <f>取引基本表!BD11</f>
        <v>20572</v>
      </c>
      <c r="U14" s="449">
        <f>雇用表!K11</f>
        <v>837</v>
      </c>
      <c r="V14" s="450">
        <f>雇用表!K57</f>
        <v>810</v>
      </c>
      <c r="W14" s="416">
        <f t="shared" si="7"/>
        <v>4.0686369823060474E-2</v>
      </c>
      <c r="X14" s="416">
        <f t="shared" si="8"/>
        <v>3.93739062803811E-2</v>
      </c>
      <c r="Z14" s="225" t="s">
        <v>225</v>
      </c>
      <c r="AA14" s="48" t="s">
        <v>268</v>
      </c>
      <c r="AB14" s="455">
        <v>3771</v>
      </c>
      <c r="AC14" s="390">
        <v>1162</v>
      </c>
      <c r="AD14" s="390">
        <v>1011</v>
      </c>
      <c r="AE14" s="390">
        <v>500</v>
      </c>
      <c r="AF14" s="390">
        <v>0</v>
      </c>
      <c r="AG14" s="372">
        <v>20572</v>
      </c>
      <c r="AH14" s="410">
        <f t="shared" si="9"/>
        <v>0.31324129885280966</v>
      </c>
      <c r="AI14" s="414">
        <f t="shared" si="10"/>
        <v>0.183307408127552</v>
      </c>
      <c r="AK14" s="225" t="s">
        <v>225</v>
      </c>
      <c r="AL14" s="158" t="s">
        <v>268</v>
      </c>
      <c r="AM14" s="386">
        <f>取引基本表!AR11</f>
        <v>558</v>
      </c>
      <c r="AN14" s="410">
        <f t="shared" si="6"/>
        <v>1.1717888680057539E-3</v>
      </c>
      <c r="AP14" s="225" t="s">
        <v>225</v>
      </c>
      <c r="AQ14" s="158" t="s">
        <v>268</v>
      </c>
      <c r="AR14" s="389">
        <f>取引基本表!AX11</f>
        <v>16741</v>
      </c>
      <c r="AS14" s="390">
        <f>取引基本表!AY11</f>
        <v>17681</v>
      </c>
      <c r="AT14" s="390">
        <f>ABS(取引基本表!BB11)</f>
        <v>13850</v>
      </c>
      <c r="AU14" s="391">
        <f t="shared" si="11"/>
        <v>3831</v>
      </c>
      <c r="AV14" s="414">
        <v>0.78289172072298208</v>
      </c>
      <c r="AW14" s="410">
        <v>0.21710827927701792</v>
      </c>
    </row>
    <row r="15" spans="1:49" x14ac:dyDescent="0.2">
      <c r="A15" s="225" t="s">
        <v>226</v>
      </c>
      <c r="B15" s="158" t="s">
        <v>29</v>
      </c>
      <c r="C15" s="408">
        <f t="shared" si="0"/>
        <v>0</v>
      </c>
      <c r="D15" s="409">
        <f t="shared" si="1"/>
        <v>2.3767142176649034E-2</v>
      </c>
      <c r="E15" s="409">
        <f t="shared" si="1"/>
        <v>2.1435555444129666E-2</v>
      </c>
      <c r="F15" s="409">
        <f t="shared" si="2"/>
        <v>0.30350740842881141</v>
      </c>
      <c r="G15" s="409">
        <f t="shared" si="2"/>
        <v>9.559505603329406E-2</v>
      </c>
      <c r="H15" s="410">
        <f t="shared" si="3"/>
        <v>8.2571215573452057E-3</v>
      </c>
      <c r="K15" s="225" t="s">
        <v>226</v>
      </c>
      <c r="L15" s="158" t="s">
        <v>29</v>
      </c>
      <c r="M15" s="386">
        <f>取引基本表!AX12</f>
        <v>41915</v>
      </c>
      <c r="N15" s="370">
        <f>ABS(取引基本表!BB12)</f>
        <v>41915</v>
      </c>
      <c r="O15" s="414">
        <f t="shared" si="4"/>
        <v>1</v>
      </c>
      <c r="P15" s="410">
        <f t="shared" si="5"/>
        <v>0</v>
      </c>
      <c r="R15" s="225" t="s">
        <v>226</v>
      </c>
      <c r="S15" s="158" t="s">
        <v>29</v>
      </c>
      <c r="T15" s="368">
        <f>取引基本表!BD12</f>
        <v>39887</v>
      </c>
      <c r="U15" s="449">
        <f>雇用表!K12</f>
        <v>948</v>
      </c>
      <c r="V15" s="450">
        <f>雇用表!K58</f>
        <v>855</v>
      </c>
      <c r="W15" s="416">
        <f t="shared" si="7"/>
        <v>2.3767142176649034E-2</v>
      </c>
      <c r="X15" s="416">
        <f t="shared" si="8"/>
        <v>2.1435555444129666E-2</v>
      </c>
      <c r="Z15" s="225" t="s">
        <v>226</v>
      </c>
      <c r="AA15" s="48" t="s">
        <v>29</v>
      </c>
      <c r="AB15" s="455">
        <v>3813</v>
      </c>
      <c r="AC15" s="390">
        <v>2406</v>
      </c>
      <c r="AD15" s="390">
        <v>5106</v>
      </c>
      <c r="AE15" s="390">
        <v>781</v>
      </c>
      <c r="AF15" s="390">
        <v>0</v>
      </c>
      <c r="AG15" s="372">
        <v>39887</v>
      </c>
      <c r="AH15" s="410">
        <f t="shared" si="9"/>
        <v>0.30350740842881141</v>
      </c>
      <c r="AI15" s="414">
        <f t="shared" si="10"/>
        <v>9.559505603329406E-2</v>
      </c>
      <c r="AK15" s="225" t="s">
        <v>226</v>
      </c>
      <c r="AL15" s="158" t="s">
        <v>29</v>
      </c>
      <c r="AM15" s="386">
        <f>取引基本表!AR12</f>
        <v>3932</v>
      </c>
      <c r="AN15" s="410">
        <f t="shared" si="6"/>
        <v>8.2571215573452057E-3</v>
      </c>
      <c r="AP15" s="225" t="s">
        <v>226</v>
      </c>
      <c r="AQ15" s="158" t="s">
        <v>29</v>
      </c>
      <c r="AR15" s="389">
        <f>取引基本表!AX12</f>
        <v>41915</v>
      </c>
      <c r="AS15" s="390">
        <f>取引基本表!AY12</f>
        <v>39887</v>
      </c>
      <c r="AT15" s="390">
        <f>ABS(取引基本表!BB12)</f>
        <v>41915</v>
      </c>
      <c r="AU15" s="391">
        <f t="shared" si="11"/>
        <v>-2028</v>
      </c>
      <c r="AV15" s="414">
        <v>0.8222762164835401</v>
      </c>
      <c r="AW15" s="410">
        <v>0.1777237835164599</v>
      </c>
    </row>
    <row r="16" spans="1:49" x14ac:dyDescent="0.2">
      <c r="A16" s="225" t="s">
        <v>227</v>
      </c>
      <c r="B16" s="158" t="s">
        <v>30</v>
      </c>
      <c r="C16" s="408">
        <f t="shared" si="0"/>
        <v>4.378703578052201E-2</v>
      </c>
      <c r="D16" s="409">
        <f t="shared" si="1"/>
        <v>4.6860356138706651E-3</v>
      </c>
      <c r="E16" s="409">
        <f t="shared" si="1"/>
        <v>4.6860356138706651E-3</v>
      </c>
      <c r="F16" s="409">
        <f t="shared" si="2"/>
        <v>0.28912839737582008</v>
      </c>
      <c r="G16" s="409">
        <f t="shared" si="2"/>
        <v>3.3270852858481727E-2</v>
      </c>
      <c r="H16" s="410">
        <f t="shared" si="3"/>
        <v>1.6795640441415807E-2</v>
      </c>
      <c r="K16" s="225" t="s">
        <v>227</v>
      </c>
      <c r="L16" s="158" t="s">
        <v>30</v>
      </c>
      <c r="M16" s="386">
        <f>取引基本表!AX13</f>
        <v>22107</v>
      </c>
      <c r="N16" s="370">
        <f>ABS(取引基本表!BB13)</f>
        <v>21139</v>
      </c>
      <c r="O16" s="414">
        <f t="shared" si="4"/>
        <v>0.95621296421947799</v>
      </c>
      <c r="P16" s="410">
        <f t="shared" si="5"/>
        <v>4.378703578052201E-2</v>
      </c>
      <c r="R16" s="225" t="s">
        <v>227</v>
      </c>
      <c r="S16" s="158" t="s">
        <v>30</v>
      </c>
      <c r="T16" s="368">
        <f>取引基本表!BD13</f>
        <v>2134</v>
      </c>
      <c r="U16" s="449">
        <f>雇用表!K13</f>
        <v>10</v>
      </c>
      <c r="V16" s="450">
        <f>雇用表!K59</f>
        <v>10</v>
      </c>
      <c r="W16" s="416">
        <f t="shared" si="7"/>
        <v>4.6860356138706651E-3</v>
      </c>
      <c r="X16" s="416">
        <f t="shared" si="8"/>
        <v>4.6860356138706651E-3</v>
      </c>
      <c r="Z16" s="225" t="s">
        <v>227</v>
      </c>
      <c r="AA16" s="48" t="s">
        <v>30</v>
      </c>
      <c r="AB16" s="455">
        <v>71</v>
      </c>
      <c r="AC16" s="390">
        <v>59</v>
      </c>
      <c r="AD16" s="390">
        <v>200</v>
      </c>
      <c r="AE16" s="390">
        <v>291</v>
      </c>
      <c r="AF16" s="390">
        <v>-4</v>
      </c>
      <c r="AG16" s="372">
        <v>2134</v>
      </c>
      <c r="AH16" s="410">
        <f t="shared" si="9"/>
        <v>0.28912839737582008</v>
      </c>
      <c r="AI16" s="414">
        <f t="shared" si="10"/>
        <v>3.3270852858481727E-2</v>
      </c>
      <c r="AK16" s="225" t="s">
        <v>227</v>
      </c>
      <c r="AL16" s="158" t="s">
        <v>30</v>
      </c>
      <c r="AM16" s="386">
        <f>取引基本表!AR13</f>
        <v>7998</v>
      </c>
      <c r="AN16" s="410">
        <f t="shared" si="6"/>
        <v>1.6795640441415807E-2</v>
      </c>
      <c r="AP16" s="225" t="s">
        <v>227</v>
      </c>
      <c r="AQ16" s="158" t="s">
        <v>30</v>
      </c>
      <c r="AR16" s="389">
        <f>取引基本表!AX13</f>
        <v>22107</v>
      </c>
      <c r="AS16" s="390">
        <f>取引基本表!AY13</f>
        <v>1166</v>
      </c>
      <c r="AT16" s="390">
        <f>ABS(取引基本表!BB13)</f>
        <v>21139</v>
      </c>
      <c r="AU16" s="391">
        <f t="shared" si="11"/>
        <v>-19973</v>
      </c>
      <c r="AV16" s="414">
        <v>0.87631747448336361</v>
      </c>
      <c r="AW16" s="410">
        <v>0.12368252551663639</v>
      </c>
    </row>
    <row r="17" spans="1:49" x14ac:dyDescent="0.2">
      <c r="A17" s="225" t="s">
        <v>2</v>
      </c>
      <c r="B17" s="158" t="s">
        <v>375</v>
      </c>
      <c r="C17" s="408">
        <f t="shared" si="0"/>
        <v>0.16391620825693176</v>
      </c>
      <c r="D17" s="409">
        <f t="shared" si="1"/>
        <v>5.5300075673787766E-2</v>
      </c>
      <c r="E17" s="409">
        <f t="shared" si="1"/>
        <v>5.4426916584201644E-2</v>
      </c>
      <c r="F17" s="409">
        <f t="shared" si="2"/>
        <v>0.32277781011700329</v>
      </c>
      <c r="G17" s="409">
        <f t="shared" si="2"/>
        <v>0.21229407998137262</v>
      </c>
      <c r="H17" s="410">
        <f t="shared" si="3"/>
        <v>3.0554709730257561E-3</v>
      </c>
      <c r="K17" s="225" t="s">
        <v>2</v>
      </c>
      <c r="L17" s="158" t="s">
        <v>375</v>
      </c>
      <c r="M17" s="386">
        <f>取引基本表!AX14</f>
        <v>17997</v>
      </c>
      <c r="N17" s="370">
        <f>ABS(取引基本表!BB14)</f>
        <v>15047</v>
      </c>
      <c r="O17" s="414">
        <f t="shared" si="4"/>
        <v>0.83608379174306824</v>
      </c>
      <c r="P17" s="410">
        <f t="shared" si="5"/>
        <v>0.16391620825693176</v>
      </c>
      <c r="R17" s="225" t="s">
        <v>2</v>
      </c>
      <c r="S17" s="158" t="s">
        <v>375</v>
      </c>
      <c r="T17" s="368">
        <f>取引基本表!BD14</f>
        <v>17179</v>
      </c>
      <c r="U17" s="449">
        <f>雇用表!K14</f>
        <v>950</v>
      </c>
      <c r="V17" s="450">
        <f>雇用表!K60</f>
        <v>935</v>
      </c>
      <c r="W17" s="416">
        <f t="shared" si="7"/>
        <v>5.5300075673787766E-2</v>
      </c>
      <c r="X17" s="416">
        <f t="shared" si="8"/>
        <v>5.4426916584201644E-2</v>
      </c>
      <c r="Z17" s="225" t="s">
        <v>2</v>
      </c>
      <c r="AA17" s="48" t="s">
        <v>375</v>
      </c>
      <c r="AB17" s="455">
        <v>3647</v>
      </c>
      <c r="AC17" s="390">
        <v>-109</v>
      </c>
      <c r="AD17" s="390">
        <v>1380</v>
      </c>
      <c r="AE17" s="390">
        <v>627</v>
      </c>
      <c r="AF17" s="390">
        <v>0</v>
      </c>
      <c r="AG17" s="372">
        <v>17179</v>
      </c>
      <c r="AH17" s="410">
        <f t="shared" si="9"/>
        <v>0.32277781011700329</v>
      </c>
      <c r="AI17" s="414">
        <f t="shared" si="10"/>
        <v>0.21229407998137262</v>
      </c>
      <c r="AK17" s="225" t="s">
        <v>2</v>
      </c>
      <c r="AL17" s="158" t="s">
        <v>375</v>
      </c>
      <c r="AM17" s="386">
        <f>取引基本表!AR14</f>
        <v>1455</v>
      </c>
      <c r="AN17" s="410">
        <f t="shared" si="6"/>
        <v>3.0554709730257561E-3</v>
      </c>
      <c r="AP17" s="225" t="s">
        <v>2</v>
      </c>
      <c r="AQ17" s="158" t="s">
        <v>365</v>
      </c>
      <c r="AR17" s="389">
        <f>取引基本表!AX14</f>
        <v>17997</v>
      </c>
      <c r="AS17" s="390">
        <f>取引基本表!AY14</f>
        <v>14229</v>
      </c>
      <c r="AT17" s="390">
        <f>ABS(取引基本表!BB14)</f>
        <v>15047</v>
      </c>
      <c r="AU17" s="391">
        <f t="shared" si="11"/>
        <v>-818</v>
      </c>
      <c r="AV17" s="414">
        <v>0.80716043298169571</v>
      </c>
      <c r="AW17" s="410">
        <v>0.19283956701830429</v>
      </c>
    </row>
    <row r="18" spans="1:49" x14ac:dyDescent="0.2">
      <c r="A18" s="225" t="s">
        <v>3</v>
      </c>
      <c r="B18" s="158" t="s">
        <v>31</v>
      </c>
      <c r="C18" s="408">
        <f t="shared" si="0"/>
        <v>9.9153926079857513E-2</v>
      </c>
      <c r="D18" s="409">
        <f t="shared" si="1"/>
        <v>4.8671467593742239E-2</v>
      </c>
      <c r="E18" s="409">
        <f t="shared" si="1"/>
        <v>4.544325800844301E-2</v>
      </c>
      <c r="F18" s="409">
        <f t="shared" si="2"/>
        <v>0.45865408492674448</v>
      </c>
      <c r="G18" s="409">
        <f t="shared" si="2"/>
        <v>0.21554507077228707</v>
      </c>
      <c r="H18" s="410">
        <f t="shared" si="3"/>
        <v>4.4309579058998937E-4</v>
      </c>
      <c r="K18" s="225" t="s">
        <v>3</v>
      </c>
      <c r="L18" s="158" t="s">
        <v>31</v>
      </c>
      <c r="M18" s="386">
        <f>取引基本表!AX15</f>
        <v>6737</v>
      </c>
      <c r="N18" s="370">
        <f>ABS(取引基本表!BB15)</f>
        <v>6069</v>
      </c>
      <c r="O18" s="414">
        <f t="shared" si="4"/>
        <v>0.90084607392014249</v>
      </c>
      <c r="P18" s="410">
        <f t="shared" si="5"/>
        <v>9.9153926079857513E-2</v>
      </c>
      <c r="R18" s="225" t="s">
        <v>3</v>
      </c>
      <c r="S18" s="158" t="s">
        <v>31</v>
      </c>
      <c r="T18" s="368">
        <f>取引基本表!BD15</f>
        <v>4027</v>
      </c>
      <c r="U18" s="449">
        <f>雇用表!K15</f>
        <v>196</v>
      </c>
      <c r="V18" s="450">
        <f>雇用表!K61</f>
        <v>183</v>
      </c>
      <c r="W18" s="416">
        <f t="shared" si="7"/>
        <v>4.8671467593742239E-2</v>
      </c>
      <c r="X18" s="416">
        <f t="shared" si="8"/>
        <v>4.544325800844301E-2</v>
      </c>
      <c r="Z18" s="225" t="s">
        <v>3</v>
      </c>
      <c r="AA18" s="48" t="s">
        <v>31</v>
      </c>
      <c r="AB18" s="455">
        <v>868</v>
      </c>
      <c r="AC18" s="390">
        <v>387</v>
      </c>
      <c r="AD18" s="390">
        <v>467</v>
      </c>
      <c r="AE18" s="390">
        <v>125</v>
      </c>
      <c r="AF18" s="390">
        <v>0</v>
      </c>
      <c r="AG18" s="372">
        <v>4027</v>
      </c>
      <c r="AH18" s="410">
        <f t="shared" si="9"/>
        <v>0.45865408492674448</v>
      </c>
      <c r="AI18" s="414">
        <f t="shared" si="10"/>
        <v>0.21554507077228707</v>
      </c>
      <c r="AK18" s="225" t="s">
        <v>3</v>
      </c>
      <c r="AL18" s="158" t="s">
        <v>31</v>
      </c>
      <c r="AM18" s="386">
        <f>取引基本表!AR15</f>
        <v>211</v>
      </c>
      <c r="AN18" s="410">
        <f t="shared" si="6"/>
        <v>4.4309579058998937E-4</v>
      </c>
      <c r="AP18" s="225" t="s">
        <v>3</v>
      </c>
      <c r="AQ18" s="158" t="s">
        <v>31</v>
      </c>
      <c r="AR18" s="389">
        <f>取引基本表!AX15</f>
        <v>6737</v>
      </c>
      <c r="AS18" s="390">
        <f>取引基本表!AY15</f>
        <v>3359</v>
      </c>
      <c r="AT18" s="390">
        <f>ABS(取引基本表!BB15)</f>
        <v>6069</v>
      </c>
      <c r="AU18" s="391">
        <f t="shared" si="11"/>
        <v>-2710</v>
      </c>
      <c r="AV18" s="414">
        <v>0.69369460950567885</v>
      </c>
      <c r="AW18" s="410">
        <v>0.30630539049432115</v>
      </c>
    </row>
    <row r="19" spans="1:49" x14ac:dyDescent="0.2">
      <c r="A19" s="225" t="s">
        <v>4</v>
      </c>
      <c r="B19" s="158" t="s">
        <v>32</v>
      </c>
      <c r="C19" s="408">
        <f t="shared" si="0"/>
        <v>0.34885493758536357</v>
      </c>
      <c r="D19" s="409">
        <f t="shared" si="1"/>
        <v>8.5933966530981464E-3</v>
      </c>
      <c r="E19" s="409">
        <f t="shared" si="1"/>
        <v>9.8817208722229068E-3</v>
      </c>
      <c r="F19" s="409">
        <f t="shared" si="2"/>
        <v>0.24001206090758329</v>
      </c>
      <c r="G19" s="409">
        <f t="shared" si="2"/>
        <v>5.7666214382632294E-2</v>
      </c>
      <c r="H19" s="410">
        <f t="shared" si="3"/>
        <v>-1.1339892271023426E-4</v>
      </c>
      <c r="K19" s="225" t="s">
        <v>4</v>
      </c>
      <c r="L19" s="158" t="s">
        <v>32</v>
      </c>
      <c r="M19" s="386">
        <f>取引基本表!AX16</f>
        <v>94449</v>
      </c>
      <c r="N19" s="370">
        <f>ABS(取引基本表!BB16)</f>
        <v>61500</v>
      </c>
      <c r="O19" s="414">
        <f t="shared" si="4"/>
        <v>0.65114506241463643</v>
      </c>
      <c r="P19" s="410">
        <f t="shared" si="5"/>
        <v>0.34885493758536357</v>
      </c>
      <c r="R19" s="225" t="s">
        <v>4</v>
      </c>
      <c r="S19" s="158" t="s">
        <v>32</v>
      </c>
      <c r="T19" s="368">
        <f>取引基本表!BD16</f>
        <v>145926</v>
      </c>
      <c r="U19" s="449">
        <f>雇用表!K16</f>
        <v>1254</v>
      </c>
      <c r="V19" s="450">
        <f>雇用表!K62</f>
        <v>1442</v>
      </c>
      <c r="W19" s="416">
        <f t="shared" si="7"/>
        <v>8.5933966530981464E-3</v>
      </c>
      <c r="X19" s="416">
        <f t="shared" si="8"/>
        <v>9.8817208722229068E-3</v>
      </c>
      <c r="Z19" s="225" t="s">
        <v>4</v>
      </c>
      <c r="AA19" s="48" t="s">
        <v>32</v>
      </c>
      <c r="AB19" s="455">
        <v>8415</v>
      </c>
      <c r="AC19" s="390">
        <v>16012</v>
      </c>
      <c r="AD19" s="390">
        <v>8035</v>
      </c>
      <c r="AE19" s="390">
        <v>2562</v>
      </c>
      <c r="AF19" s="390">
        <v>0</v>
      </c>
      <c r="AG19" s="372">
        <v>145926</v>
      </c>
      <c r="AH19" s="410">
        <f t="shared" si="9"/>
        <v>0.24001206090758329</v>
      </c>
      <c r="AI19" s="414">
        <f t="shared" si="10"/>
        <v>5.7666214382632294E-2</v>
      </c>
      <c r="AK19" s="225" t="s">
        <v>4</v>
      </c>
      <c r="AL19" s="158" t="s">
        <v>32</v>
      </c>
      <c r="AM19" s="386">
        <f>取引基本表!AR16</f>
        <v>-54</v>
      </c>
      <c r="AN19" s="410">
        <f t="shared" si="6"/>
        <v>-1.1339892271023426E-4</v>
      </c>
      <c r="AP19" s="225" t="s">
        <v>4</v>
      </c>
      <c r="AQ19" s="158" t="s">
        <v>32</v>
      </c>
      <c r="AR19" s="389">
        <f>取引基本表!AX16</f>
        <v>94449</v>
      </c>
      <c r="AS19" s="390">
        <f>取引基本表!AY16</f>
        <v>112977</v>
      </c>
      <c r="AT19" s="390">
        <f>ABS(取引基本表!BB16)</f>
        <v>61500</v>
      </c>
      <c r="AU19" s="391">
        <f t="shared" si="11"/>
        <v>51477</v>
      </c>
      <c r="AV19" s="414">
        <v>0.63033685044372512</v>
      </c>
      <c r="AW19" s="410">
        <v>0.36966314955627488</v>
      </c>
    </row>
    <row r="20" spans="1:49" x14ac:dyDescent="0.2">
      <c r="A20" s="225" t="s">
        <v>5</v>
      </c>
      <c r="B20" s="158" t="s">
        <v>33</v>
      </c>
      <c r="C20" s="408">
        <f t="shared" si="0"/>
        <v>6.1611763739423342E-2</v>
      </c>
      <c r="D20" s="409">
        <f t="shared" si="1"/>
        <v>3.1430934656741107E-2</v>
      </c>
      <c r="E20" s="409">
        <f t="shared" si="1"/>
        <v>3.1982354562999728E-2</v>
      </c>
      <c r="F20" s="409">
        <f t="shared" si="2"/>
        <v>0.22277364212848083</v>
      </c>
      <c r="G20" s="409">
        <f t="shared" si="2"/>
        <v>9.9807003032809483E-2</v>
      </c>
      <c r="H20" s="410">
        <f t="shared" si="3"/>
        <v>5.5019477314965503E-4</v>
      </c>
      <c r="K20" s="225" t="s">
        <v>5</v>
      </c>
      <c r="L20" s="158" t="s">
        <v>33</v>
      </c>
      <c r="M20" s="386">
        <f>取引基本表!AX17</f>
        <v>12173</v>
      </c>
      <c r="N20" s="370">
        <f>ABS(取引基本表!BB17)</f>
        <v>11423</v>
      </c>
      <c r="O20" s="414">
        <f t="shared" si="4"/>
        <v>0.93838823626057666</v>
      </c>
      <c r="P20" s="410">
        <f t="shared" si="5"/>
        <v>6.1611763739423342E-2</v>
      </c>
      <c r="R20" s="225" t="s">
        <v>5</v>
      </c>
      <c r="S20" s="158" t="s">
        <v>33</v>
      </c>
      <c r="T20" s="368">
        <f>取引基本表!BD17</f>
        <v>3627</v>
      </c>
      <c r="U20" s="449">
        <f>雇用表!K17</f>
        <v>114</v>
      </c>
      <c r="V20" s="450">
        <f>雇用表!K63</f>
        <v>116</v>
      </c>
      <c r="W20" s="416">
        <f t="shared" si="7"/>
        <v>3.1430934656741107E-2</v>
      </c>
      <c r="X20" s="416">
        <f t="shared" si="8"/>
        <v>3.1982354562999728E-2</v>
      </c>
      <c r="Z20" s="225" t="s">
        <v>5</v>
      </c>
      <c r="AA20" s="48" t="s">
        <v>33</v>
      </c>
      <c r="AB20" s="455">
        <v>362</v>
      </c>
      <c r="AC20" s="390">
        <v>311</v>
      </c>
      <c r="AD20" s="390">
        <v>108</v>
      </c>
      <c r="AE20" s="390">
        <v>27</v>
      </c>
      <c r="AF20" s="390">
        <v>0</v>
      </c>
      <c r="AG20" s="372">
        <v>3627</v>
      </c>
      <c r="AH20" s="410">
        <f t="shared" si="9"/>
        <v>0.22277364212848083</v>
      </c>
      <c r="AI20" s="414">
        <f t="shared" si="10"/>
        <v>9.9807003032809483E-2</v>
      </c>
      <c r="AK20" s="225" t="s">
        <v>5</v>
      </c>
      <c r="AL20" s="158" t="s">
        <v>33</v>
      </c>
      <c r="AM20" s="386">
        <f>取引基本表!AR17</f>
        <v>262</v>
      </c>
      <c r="AN20" s="410">
        <f t="shared" si="6"/>
        <v>5.5019477314965503E-4</v>
      </c>
      <c r="AP20" s="225" t="s">
        <v>5</v>
      </c>
      <c r="AQ20" s="158" t="s">
        <v>33</v>
      </c>
      <c r="AR20" s="389">
        <f>取引基本表!AX17</f>
        <v>12173</v>
      </c>
      <c r="AS20" s="390">
        <f>取引基本表!AY17</f>
        <v>2877</v>
      </c>
      <c r="AT20" s="390">
        <f>ABS(取引基本表!BB17)</f>
        <v>11423</v>
      </c>
      <c r="AU20" s="391">
        <f t="shared" si="11"/>
        <v>-8546</v>
      </c>
      <c r="AV20" s="414">
        <v>0.88159848319713086</v>
      </c>
      <c r="AW20" s="410">
        <v>0.11840151680286914</v>
      </c>
    </row>
    <row r="21" spans="1:49" x14ac:dyDescent="0.2">
      <c r="A21" s="225" t="s">
        <v>6</v>
      </c>
      <c r="B21" s="158" t="s">
        <v>34</v>
      </c>
      <c r="C21" s="408">
        <f t="shared" si="0"/>
        <v>0.26616480709772816</v>
      </c>
      <c r="D21" s="409">
        <f t="shared" si="1"/>
        <v>5.68469269159773E-2</v>
      </c>
      <c r="E21" s="409">
        <f t="shared" si="1"/>
        <v>4.8540370547617423E-2</v>
      </c>
      <c r="F21" s="409">
        <f t="shared" si="2"/>
        <v>0.42568537635878856</v>
      </c>
      <c r="G21" s="409">
        <f t="shared" si="2"/>
        <v>0.28515758528748203</v>
      </c>
      <c r="H21" s="410">
        <f t="shared" si="3"/>
        <v>9.2609120213357971E-4</v>
      </c>
      <c r="K21" s="225" t="s">
        <v>6</v>
      </c>
      <c r="L21" s="158" t="s">
        <v>34</v>
      </c>
      <c r="M21" s="386">
        <f>取引基本表!AX18</f>
        <v>14878</v>
      </c>
      <c r="N21" s="370">
        <f>ABS(取引基本表!BB18)</f>
        <v>10918</v>
      </c>
      <c r="O21" s="414">
        <f t="shared" si="4"/>
        <v>0.73383519290227184</v>
      </c>
      <c r="P21" s="410">
        <f t="shared" si="5"/>
        <v>0.26616480709772816</v>
      </c>
      <c r="R21" s="225" t="s">
        <v>6</v>
      </c>
      <c r="S21" s="158" t="s">
        <v>34</v>
      </c>
      <c r="T21" s="368">
        <f>取引基本表!BD18</f>
        <v>29254</v>
      </c>
      <c r="U21" s="449">
        <f>雇用表!K18</f>
        <v>1663</v>
      </c>
      <c r="V21" s="450">
        <f>雇用表!K64</f>
        <v>1420</v>
      </c>
      <c r="W21" s="416">
        <f t="shared" si="7"/>
        <v>5.68469269159773E-2</v>
      </c>
      <c r="X21" s="416">
        <f t="shared" si="8"/>
        <v>4.8540370547617423E-2</v>
      </c>
      <c r="Z21" s="225" t="s">
        <v>6</v>
      </c>
      <c r="AA21" s="48" t="s">
        <v>34</v>
      </c>
      <c r="AB21" s="455">
        <v>8342</v>
      </c>
      <c r="AC21" s="390">
        <v>868</v>
      </c>
      <c r="AD21" s="390">
        <v>2436</v>
      </c>
      <c r="AE21" s="390">
        <v>807</v>
      </c>
      <c r="AF21" s="390">
        <v>0</v>
      </c>
      <c r="AG21" s="372">
        <v>29254</v>
      </c>
      <c r="AH21" s="410">
        <f t="shared" si="9"/>
        <v>0.42568537635878856</v>
      </c>
      <c r="AI21" s="414">
        <f t="shared" si="10"/>
        <v>0.28515758528748203</v>
      </c>
      <c r="AK21" s="225" t="s">
        <v>6</v>
      </c>
      <c r="AL21" s="158" t="s">
        <v>34</v>
      </c>
      <c r="AM21" s="386">
        <f>取引基本表!AR18</f>
        <v>441</v>
      </c>
      <c r="AN21" s="410">
        <f t="shared" si="6"/>
        <v>9.2609120213357971E-4</v>
      </c>
      <c r="AP21" s="225" t="s">
        <v>6</v>
      </c>
      <c r="AQ21" s="158" t="s">
        <v>34</v>
      </c>
      <c r="AR21" s="389">
        <f>取引基本表!AX18</f>
        <v>14878</v>
      </c>
      <c r="AS21" s="390">
        <f>取引基本表!AY18</f>
        <v>25294</v>
      </c>
      <c r="AT21" s="390">
        <f>ABS(取引基本表!BB18)</f>
        <v>10918</v>
      </c>
      <c r="AU21" s="391">
        <f t="shared" si="11"/>
        <v>14376</v>
      </c>
      <c r="AV21" s="414">
        <v>0.73741787363403832</v>
      </c>
      <c r="AW21" s="410">
        <v>0.26258212636596168</v>
      </c>
    </row>
    <row r="22" spans="1:49" x14ac:dyDescent="0.2">
      <c r="A22" s="225" t="s">
        <v>7</v>
      </c>
      <c r="B22" s="158" t="s">
        <v>269</v>
      </c>
      <c r="C22" s="408">
        <f t="shared" si="0"/>
        <v>6.8073136427566849E-2</v>
      </c>
      <c r="D22" s="409">
        <f t="shared" si="1"/>
        <v>5.3832556644705126E-2</v>
      </c>
      <c r="E22" s="409">
        <f t="shared" si="1"/>
        <v>5.1020408163265307E-2</v>
      </c>
      <c r="F22" s="409">
        <f t="shared" si="2"/>
        <v>0.41266270287642615</v>
      </c>
      <c r="G22" s="409">
        <f t="shared" si="2"/>
        <v>0.19468102201510526</v>
      </c>
      <c r="H22" s="410">
        <f t="shared" si="3"/>
        <v>4.4099581053979989E-5</v>
      </c>
      <c r="K22" s="225" t="s">
        <v>7</v>
      </c>
      <c r="L22" s="158" t="s">
        <v>269</v>
      </c>
      <c r="M22" s="386">
        <f>取引基本表!AX19</f>
        <v>7110</v>
      </c>
      <c r="N22" s="370">
        <f>ABS(取引基本表!BB19)</f>
        <v>6626</v>
      </c>
      <c r="O22" s="414">
        <f t="shared" si="4"/>
        <v>0.93192686357243315</v>
      </c>
      <c r="P22" s="410">
        <f t="shared" si="5"/>
        <v>6.8073136427566849E-2</v>
      </c>
      <c r="R22" s="225" t="s">
        <v>7</v>
      </c>
      <c r="S22" s="158" t="s">
        <v>269</v>
      </c>
      <c r="T22" s="368">
        <f>取引基本表!BD19</f>
        <v>12446</v>
      </c>
      <c r="U22" s="449">
        <f>雇用表!K19</f>
        <v>670</v>
      </c>
      <c r="V22" s="450">
        <f>雇用表!K65</f>
        <v>635</v>
      </c>
      <c r="W22" s="416">
        <f t="shared" si="7"/>
        <v>5.3832556644705126E-2</v>
      </c>
      <c r="X22" s="416">
        <f t="shared" si="8"/>
        <v>5.1020408163265307E-2</v>
      </c>
      <c r="Z22" s="225" t="s">
        <v>7</v>
      </c>
      <c r="AA22" s="48" t="s">
        <v>269</v>
      </c>
      <c r="AB22" s="455">
        <v>2423</v>
      </c>
      <c r="AC22" s="390">
        <v>1323</v>
      </c>
      <c r="AD22" s="390">
        <v>1310</v>
      </c>
      <c r="AE22" s="390">
        <v>80</v>
      </c>
      <c r="AF22" s="390">
        <v>0</v>
      </c>
      <c r="AG22" s="372">
        <v>12446</v>
      </c>
      <c r="AH22" s="410">
        <f t="shared" si="9"/>
        <v>0.41266270287642615</v>
      </c>
      <c r="AI22" s="414">
        <f t="shared" si="10"/>
        <v>0.19468102201510526</v>
      </c>
      <c r="AK22" s="225" t="s">
        <v>7</v>
      </c>
      <c r="AL22" s="158" t="s">
        <v>269</v>
      </c>
      <c r="AM22" s="386">
        <f>取引基本表!AR19</f>
        <v>21</v>
      </c>
      <c r="AN22" s="410">
        <f t="shared" si="6"/>
        <v>4.4099581053979989E-5</v>
      </c>
      <c r="AP22" s="225" t="s">
        <v>7</v>
      </c>
      <c r="AQ22" s="158" t="s">
        <v>269</v>
      </c>
      <c r="AR22" s="389">
        <f>取引基本表!AX19</f>
        <v>7110</v>
      </c>
      <c r="AS22" s="390">
        <f>取引基本表!AY19</f>
        <v>11962</v>
      </c>
      <c r="AT22" s="390">
        <f>ABS(取引基本表!BB19)</f>
        <v>6626</v>
      </c>
      <c r="AU22" s="391">
        <f t="shared" si="11"/>
        <v>5336</v>
      </c>
      <c r="AV22" s="414">
        <v>0.80743251432126495</v>
      </c>
      <c r="AW22" s="410">
        <v>0.19256748567873505</v>
      </c>
    </row>
    <row r="23" spans="1:49" x14ac:dyDescent="0.2">
      <c r="A23" s="225" t="s">
        <v>8</v>
      </c>
      <c r="B23" s="158" t="s">
        <v>270</v>
      </c>
      <c r="C23" s="408">
        <f t="shared" si="0"/>
        <v>0</v>
      </c>
      <c r="D23" s="409">
        <f t="shared" si="1"/>
        <v>3.2123166059246797E-2</v>
      </c>
      <c r="E23" s="409">
        <f t="shared" si="1"/>
        <v>3.0698065601345668E-2</v>
      </c>
      <c r="F23" s="409">
        <f t="shared" si="2"/>
        <v>0.44065975142510044</v>
      </c>
      <c r="G23" s="409">
        <f t="shared" si="2"/>
        <v>0.21584431361554995</v>
      </c>
      <c r="H23" s="410">
        <f t="shared" si="3"/>
        <v>2.5199760602274279E-5</v>
      </c>
      <c r="K23" s="225" t="s">
        <v>8</v>
      </c>
      <c r="L23" s="158" t="s">
        <v>270</v>
      </c>
      <c r="M23" s="386">
        <f>取引基本表!AX20</f>
        <v>8976</v>
      </c>
      <c r="N23" s="370">
        <f>ABS(取引基本表!BB20)</f>
        <v>8976</v>
      </c>
      <c r="O23" s="414">
        <f t="shared" si="4"/>
        <v>1</v>
      </c>
      <c r="P23" s="410">
        <f t="shared" si="5"/>
        <v>0</v>
      </c>
      <c r="R23" s="225" t="s">
        <v>8</v>
      </c>
      <c r="S23" s="158" t="s">
        <v>270</v>
      </c>
      <c r="T23" s="368">
        <f>取引基本表!BD20</f>
        <v>42804</v>
      </c>
      <c r="U23" s="449">
        <f>雇用表!K20</f>
        <v>1375</v>
      </c>
      <c r="V23" s="450">
        <f>雇用表!K66</f>
        <v>1314</v>
      </c>
      <c r="W23" s="416">
        <f t="shared" si="7"/>
        <v>3.2123166059246797E-2</v>
      </c>
      <c r="X23" s="416">
        <f t="shared" si="8"/>
        <v>3.0698065601345668E-2</v>
      </c>
      <c r="Z23" s="225" t="s">
        <v>8</v>
      </c>
      <c r="AA23" s="48" t="s">
        <v>270</v>
      </c>
      <c r="AB23" s="455">
        <v>9239</v>
      </c>
      <c r="AC23" s="390">
        <v>4791</v>
      </c>
      <c r="AD23" s="390">
        <v>4414</v>
      </c>
      <c r="AE23" s="390">
        <v>418</v>
      </c>
      <c r="AF23" s="390">
        <v>0</v>
      </c>
      <c r="AG23" s="372">
        <v>42804</v>
      </c>
      <c r="AH23" s="410">
        <f t="shared" si="9"/>
        <v>0.44065975142510044</v>
      </c>
      <c r="AI23" s="414">
        <f t="shared" si="10"/>
        <v>0.21584431361554995</v>
      </c>
      <c r="AK23" s="225" t="s">
        <v>8</v>
      </c>
      <c r="AL23" s="158" t="s">
        <v>270</v>
      </c>
      <c r="AM23" s="386">
        <f>取引基本表!AR20</f>
        <v>12</v>
      </c>
      <c r="AN23" s="410">
        <f t="shared" si="6"/>
        <v>2.5199760602274279E-5</v>
      </c>
      <c r="AP23" s="225" t="s">
        <v>8</v>
      </c>
      <c r="AQ23" s="158" t="s">
        <v>270</v>
      </c>
      <c r="AR23" s="389">
        <f>取引基本表!AX20</f>
        <v>8976</v>
      </c>
      <c r="AS23" s="390">
        <f>取引基本表!AY20</f>
        <v>42804</v>
      </c>
      <c r="AT23" s="390">
        <f>ABS(取引基本表!BB20)</f>
        <v>8976</v>
      </c>
      <c r="AU23" s="391">
        <f t="shared" si="11"/>
        <v>33828</v>
      </c>
      <c r="AV23" s="414">
        <v>0.79883567479416906</v>
      </c>
      <c r="AW23" s="410">
        <v>0.20116432520583094</v>
      </c>
    </row>
    <row r="24" spans="1:49" x14ac:dyDescent="0.2">
      <c r="A24" s="225" t="s">
        <v>9</v>
      </c>
      <c r="B24" s="158" t="s">
        <v>271</v>
      </c>
      <c r="C24" s="408">
        <f t="shared" si="0"/>
        <v>0.19862660944206012</v>
      </c>
      <c r="D24" s="409">
        <f t="shared" si="1"/>
        <v>0.12121212121212122</v>
      </c>
      <c r="E24" s="409">
        <f t="shared" si="1"/>
        <v>0.11285266457680251</v>
      </c>
      <c r="F24" s="409">
        <f t="shared" si="2"/>
        <v>0.39132706374085685</v>
      </c>
      <c r="G24" s="409">
        <f t="shared" si="2"/>
        <v>0.20794148380355276</v>
      </c>
      <c r="H24" s="410">
        <f t="shared" si="3"/>
        <v>3.2549690777937607E-4</v>
      </c>
      <c r="K24" s="225" t="s">
        <v>9</v>
      </c>
      <c r="L24" s="158" t="s">
        <v>271</v>
      </c>
      <c r="M24" s="386">
        <f>取引基本表!AX21</f>
        <v>5825</v>
      </c>
      <c r="N24" s="370">
        <f>ABS(取引基本表!BB21)</f>
        <v>4668</v>
      </c>
      <c r="O24" s="414">
        <f t="shared" si="4"/>
        <v>0.80137339055793988</v>
      </c>
      <c r="P24" s="410">
        <f t="shared" si="5"/>
        <v>0.19862660944206012</v>
      </c>
      <c r="R24" s="225" t="s">
        <v>9</v>
      </c>
      <c r="S24" s="158" t="s">
        <v>271</v>
      </c>
      <c r="T24" s="368">
        <f>取引基本表!BD21</f>
        <v>1914</v>
      </c>
      <c r="U24" s="449">
        <f>雇用表!K21</f>
        <v>232</v>
      </c>
      <c r="V24" s="450">
        <f>雇用表!K67</f>
        <v>216</v>
      </c>
      <c r="W24" s="416">
        <f t="shared" si="7"/>
        <v>0.12121212121212122</v>
      </c>
      <c r="X24" s="416">
        <f t="shared" si="8"/>
        <v>0.11285266457680251</v>
      </c>
      <c r="Z24" s="225" t="s">
        <v>9</v>
      </c>
      <c r="AA24" s="48" t="s">
        <v>271</v>
      </c>
      <c r="AB24" s="455">
        <v>398</v>
      </c>
      <c r="AC24" s="390">
        <v>47</v>
      </c>
      <c r="AD24" s="390">
        <v>274</v>
      </c>
      <c r="AE24" s="390">
        <v>30</v>
      </c>
      <c r="AF24" s="390">
        <v>0</v>
      </c>
      <c r="AG24" s="372">
        <v>1914</v>
      </c>
      <c r="AH24" s="410">
        <f t="shared" si="9"/>
        <v>0.39132706374085685</v>
      </c>
      <c r="AI24" s="414">
        <f t="shared" si="10"/>
        <v>0.20794148380355276</v>
      </c>
      <c r="AK24" s="225" t="s">
        <v>9</v>
      </c>
      <c r="AL24" s="158" t="s">
        <v>271</v>
      </c>
      <c r="AM24" s="386">
        <f>取引基本表!AR21</f>
        <v>155</v>
      </c>
      <c r="AN24" s="410">
        <f t="shared" si="6"/>
        <v>3.2549690777937607E-4</v>
      </c>
      <c r="AP24" s="225" t="s">
        <v>9</v>
      </c>
      <c r="AQ24" s="158" t="s">
        <v>271</v>
      </c>
      <c r="AR24" s="389">
        <f>取引基本表!AX21</f>
        <v>5825</v>
      </c>
      <c r="AS24" s="390">
        <f>取引基本表!AY21</f>
        <v>757</v>
      </c>
      <c r="AT24" s="390">
        <f>ABS(取引基本表!BB21)</f>
        <v>4668</v>
      </c>
      <c r="AU24" s="391">
        <f t="shared" si="11"/>
        <v>-3911</v>
      </c>
      <c r="AV24" s="414">
        <v>0.53203541493025519</v>
      </c>
      <c r="AW24" s="410">
        <v>0.46796458506974481</v>
      </c>
    </row>
    <row r="25" spans="1:49" x14ac:dyDescent="0.2">
      <c r="A25" s="225" t="s">
        <v>10</v>
      </c>
      <c r="B25" s="158" t="s">
        <v>272</v>
      </c>
      <c r="C25" s="408">
        <f t="shared" si="0"/>
        <v>0.10815402038505095</v>
      </c>
      <c r="D25" s="409">
        <f t="shared" si="1"/>
        <v>4.6273062730627305E-2</v>
      </c>
      <c r="E25" s="409">
        <f t="shared" si="1"/>
        <v>4.5018450184501846E-2</v>
      </c>
      <c r="F25" s="409">
        <f t="shared" si="2"/>
        <v>0.3500369003690037</v>
      </c>
      <c r="G25" s="409">
        <f t="shared" si="2"/>
        <v>0.19693726937269374</v>
      </c>
      <c r="H25" s="410">
        <f t="shared" si="3"/>
        <v>5.1029515219605417E-4</v>
      </c>
      <c r="K25" s="225" t="s">
        <v>10</v>
      </c>
      <c r="L25" s="158" t="s">
        <v>272</v>
      </c>
      <c r="M25" s="386">
        <f>取引基本表!AX22</f>
        <v>19426</v>
      </c>
      <c r="N25" s="370">
        <f>ABS(取引基本表!BB22)</f>
        <v>17325</v>
      </c>
      <c r="O25" s="414">
        <f t="shared" si="4"/>
        <v>0.89184597961494905</v>
      </c>
      <c r="P25" s="410">
        <f t="shared" si="5"/>
        <v>0.10815402038505095</v>
      </c>
      <c r="R25" s="225" t="s">
        <v>10</v>
      </c>
      <c r="S25" s="158" t="s">
        <v>272</v>
      </c>
      <c r="T25" s="368">
        <f>取引基本表!BD22</f>
        <v>27100</v>
      </c>
      <c r="U25" s="449">
        <f>雇用表!K22</f>
        <v>1254</v>
      </c>
      <c r="V25" s="450">
        <f>雇用表!K68</f>
        <v>1220</v>
      </c>
      <c r="W25" s="416">
        <f t="shared" si="7"/>
        <v>4.6273062730627305E-2</v>
      </c>
      <c r="X25" s="416">
        <f t="shared" si="8"/>
        <v>4.5018450184501846E-2</v>
      </c>
      <c r="Z25" s="225" t="s">
        <v>10</v>
      </c>
      <c r="AA25" s="48" t="s">
        <v>272</v>
      </c>
      <c r="AB25" s="455">
        <v>5337</v>
      </c>
      <c r="AC25" s="390">
        <v>-1153</v>
      </c>
      <c r="AD25" s="390">
        <v>5088</v>
      </c>
      <c r="AE25" s="390">
        <v>214</v>
      </c>
      <c r="AF25" s="390">
        <v>0</v>
      </c>
      <c r="AG25" s="372">
        <v>27100</v>
      </c>
      <c r="AH25" s="410">
        <f t="shared" si="9"/>
        <v>0.3500369003690037</v>
      </c>
      <c r="AI25" s="414">
        <f t="shared" si="10"/>
        <v>0.19693726937269374</v>
      </c>
      <c r="AK25" s="225" t="s">
        <v>10</v>
      </c>
      <c r="AL25" s="158" t="s">
        <v>272</v>
      </c>
      <c r="AM25" s="386">
        <f>取引基本表!AR22</f>
        <v>243</v>
      </c>
      <c r="AN25" s="410">
        <f t="shared" si="6"/>
        <v>5.1029515219605417E-4</v>
      </c>
      <c r="AP25" s="225" t="s">
        <v>10</v>
      </c>
      <c r="AQ25" s="158" t="s">
        <v>272</v>
      </c>
      <c r="AR25" s="389">
        <f>取引基本表!AX22</f>
        <v>19426</v>
      </c>
      <c r="AS25" s="390">
        <f>取引基本表!AY22</f>
        <v>24999</v>
      </c>
      <c r="AT25" s="390">
        <f>ABS(取引基本表!BB22)</f>
        <v>17325</v>
      </c>
      <c r="AU25" s="391">
        <f t="shared" si="11"/>
        <v>7674</v>
      </c>
      <c r="AV25" s="414">
        <v>0.88160188384965898</v>
      </c>
      <c r="AW25" s="410">
        <v>0.11839811615034102</v>
      </c>
    </row>
    <row r="26" spans="1:49" x14ac:dyDescent="0.2">
      <c r="A26" s="225" t="s">
        <v>11</v>
      </c>
      <c r="B26" s="158" t="s">
        <v>35</v>
      </c>
      <c r="C26" s="408">
        <f t="shared" si="0"/>
        <v>0.27743634767339775</v>
      </c>
      <c r="D26" s="409">
        <f t="shared" si="1"/>
        <v>4.3992206105217577E-2</v>
      </c>
      <c r="E26" s="409">
        <f t="shared" si="1"/>
        <v>4.5940679800822691E-2</v>
      </c>
      <c r="F26" s="409">
        <f t="shared" si="2"/>
        <v>0.33444468499675256</v>
      </c>
      <c r="G26" s="409">
        <f t="shared" si="2"/>
        <v>0.19644944793245292</v>
      </c>
      <c r="H26" s="410">
        <f t="shared" si="3"/>
        <v>1.0285702285828285E-2</v>
      </c>
      <c r="K26" s="225" t="s">
        <v>11</v>
      </c>
      <c r="L26" s="158" t="s">
        <v>35</v>
      </c>
      <c r="M26" s="386">
        <f>取引基本表!AX23</f>
        <v>14807</v>
      </c>
      <c r="N26" s="370">
        <f>ABS(取引基本表!BB23)</f>
        <v>10699</v>
      </c>
      <c r="O26" s="414">
        <f t="shared" si="4"/>
        <v>0.72256365232660225</v>
      </c>
      <c r="P26" s="410">
        <f t="shared" si="5"/>
        <v>0.27743634767339775</v>
      </c>
      <c r="R26" s="225" t="s">
        <v>11</v>
      </c>
      <c r="S26" s="158" t="s">
        <v>35</v>
      </c>
      <c r="T26" s="368">
        <f>取引基本表!BD23</f>
        <v>23095</v>
      </c>
      <c r="U26" s="449">
        <f>雇用表!K23</f>
        <v>1016</v>
      </c>
      <c r="V26" s="450">
        <f>雇用表!K69</f>
        <v>1061</v>
      </c>
      <c r="W26" s="416">
        <f t="shared" si="7"/>
        <v>4.3992206105217577E-2</v>
      </c>
      <c r="X26" s="416">
        <f t="shared" si="8"/>
        <v>4.5940679800822691E-2</v>
      </c>
      <c r="Z26" s="225" t="s">
        <v>11</v>
      </c>
      <c r="AA26" s="48" t="s">
        <v>35</v>
      </c>
      <c r="AB26" s="455">
        <v>4537</v>
      </c>
      <c r="AC26" s="390">
        <v>-510</v>
      </c>
      <c r="AD26" s="390">
        <v>3606</v>
      </c>
      <c r="AE26" s="390">
        <v>91</v>
      </c>
      <c r="AF26" s="390">
        <v>0</v>
      </c>
      <c r="AG26" s="372">
        <v>23095</v>
      </c>
      <c r="AH26" s="410">
        <f t="shared" si="9"/>
        <v>0.33444468499675256</v>
      </c>
      <c r="AI26" s="414">
        <f t="shared" si="10"/>
        <v>0.19644944793245292</v>
      </c>
      <c r="AK26" s="225" t="s">
        <v>11</v>
      </c>
      <c r="AL26" s="158" t="s">
        <v>35</v>
      </c>
      <c r="AM26" s="386">
        <f>取引基本表!AR23</f>
        <v>4898</v>
      </c>
      <c r="AN26" s="410">
        <f t="shared" si="6"/>
        <v>1.0285702285828285E-2</v>
      </c>
      <c r="AP26" s="225" t="s">
        <v>11</v>
      </c>
      <c r="AQ26" s="158" t="s">
        <v>35</v>
      </c>
      <c r="AR26" s="389">
        <f>取引基本表!AX23</f>
        <v>14807</v>
      </c>
      <c r="AS26" s="390">
        <f>取引基本表!AY23</f>
        <v>18987</v>
      </c>
      <c r="AT26" s="390">
        <f>ABS(取引基本表!BB23)</f>
        <v>10699</v>
      </c>
      <c r="AU26" s="391">
        <f t="shared" si="11"/>
        <v>8288</v>
      </c>
      <c r="AV26" s="414">
        <v>0.70886039128338962</v>
      </c>
      <c r="AW26" s="410">
        <v>0.29113960871661038</v>
      </c>
    </row>
    <row r="27" spans="1:49" x14ac:dyDescent="0.2">
      <c r="A27" s="225" t="s">
        <v>12</v>
      </c>
      <c r="B27" s="158" t="s">
        <v>376</v>
      </c>
      <c r="C27" s="408">
        <f t="shared" si="0"/>
        <v>0.68206432556613061</v>
      </c>
      <c r="D27" s="409">
        <f t="shared" si="1"/>
        <v>3.3231804336955037E-2</v>
      </c>
      <c r="E27" s="409">
        <f t="shared" si="1"/>
        <v>3.918716188571169E-2</v>
      </c>
      <c r="F27" s="409">
        <f t="shared" si="2"/>
        <v>0.32177115061144701</v>
      </c>
      <c r="G27" s="409">
        <f t="shared" si="2"/>
        <v>0.17097786061735692</v>
      </c>
      <c r="H27" s="410">
        <f t="shared" si="3"/>
        <v>1.1068994844548976E-2</v>
      </c>
      <c r="K27" s="225" t="s">
        <v>12</v>
      </c>
      <c r="L27" s="158" t="s">
        <v>377</v>
      </c>
      <c r="M27" s="386">
        <f>取引基本表!AX24</f>
        <v>12188</v>
      </c>
      <c r="N27" s="370">
        <f>ABS(取引基本表!BB24)</f>
        <v>3875</v>
      </c>
      <c r="O27" s="414">
        <f t="shared" si="4"/>
        <v>0.31793567443386939</v>
      </c>
      <c r="P27" s="410">
        <f t="shared" si="5"/>
        <v>0.68206432556613061</v>
      </c>
      <c r="R27" s="225" t="s">
        <v>12</v>
      </c>
      <c r="S27" s="158" t="s">
        <v>377</v>
      </c>
      <c r="T27" s="368">
        <f>取引基本表!BD24</f>
        <v>21997</v>
      </c>
      <c r="U27" s="449">
        <f>雇用表!K24</f>
        <v>731</v>
      </c>
      <c r="V27" s="450">
        <f>雇用表!K70</f>
        <v>862</v>
      </c>
      <c r="W27" s="416">
        <f t="shared" si="7"/>
        <v>3.3231804336955037E-2</v>
      </c>
      <c r="X27" s="416">
        <f t="shared" si="8"/>
        <v>3.918716188571169E-2</v>
      </c>
      <c r="Z27" s="225" t="s">
        <v>12</v>
      </c>
      <c r="AA27" s="48" t="s">
        <v>366</v>
      </c>
      <c r="AB27" s="455">
        <v>3761</v>
      </c>
      <c r="AC27" s="390">
        <v>-1078</v>
      </c>
      <c r="AD27" s="390">
        <v>4134</v>
      </c>
      <c r="AE27" s="390">
        <v>261</v>
      </c>
      <c r="AF27" s="390">
        <v>0</v>
      </c>
      <c r="AG27" s="372">
        <v>21997</v>
      </c>
      <c r="AH27" s="410">
        <f t="shared" si="9"/>
        <v>0.32177115061144701</v>
      </c>
      <c r="AI27" s="414">
        <f t="shared" si="10"/>
        <v>0.17097786061735692</v>
      </c>
      <c r="AK27" s="225" t="s">
        <v>12</v>
      </c>
      <c r="AL27" s="158" t="s">
        <v>366</v>
      </c>
      <c r="AM27" s="386">
        <f>取引基本表!AR24</f>
        <v>5271</v>
      </c>
      <c r="AN27" s="410">
        <f t="shared" si="6"/>
        <v>1.1068994844548976E-2</v>
      </c>
      <c r="AP27" s="225" t="s">
        <v>12</v>
      </c>
      <c r="AQ27" s="158" t="s">
        <v>366</v>
      </c>
      <c r="AR27" s="389">
        <f>取引基本表!AX24</f>
        <v>12188</v>
      </c>
      <c r="AS27" s="390">
        <f>取引基本表!AY24</f>
        <v>13684</v>
      </c>
      <c r="AT27" s="390">
        <f>ABS(取引基本表!BB24)</f>
        <v>3875</v>
      </c>
      <c r="AU27" s="391">
        <f t="shared" si="11"/>
        <v>9809</v>
      </c>
      <c r="AV27" s="414">
        <v>0.77609965062016961</v>
      </c>
      <c r="AW27" s="410">
        <v>0.22390034937983039</v>
      </c>
    </row>
    <row r="28" spans="1:49" x14ac:dyDescent="0.2">
      <c r="A28" s="225" t="s">
        <v>13</v>
      </c>
      <c r="B28" s="158" t="s">
        <v>192</v>
      </c>
      <c r="C28" s="408">
        <f t="shared" si="0"/>
        <v>0.14118101348541556</v>
      </c>
      <c r="D28" s="409">
        <f t="shared" si="1"/>
        <v>1.6974553462197211E-2</v>
      </c>
      <c r="E28" s="409">
        <f t="shared" si="1"/>
        <v>1.0337655982383166E-2</v>
      </c>
      <c r="F28" s="409">
        <f t="shared" si="2"/>
        <v>0.21311475409836064</v>
      </c>
      <c r="G28" s="409">
        <f t="shared" si="2"/>
        <v>0.12484707609493516</v>
      </c>
      <c r="H28" s="410">
        <f t="shared" si="3"/>
        <v>2.043280588834406E-2</v>
      </c>
      <c r="K28" s="225" t="s">
        <v>13</v>
      </c>
      <c r="L28" s="158" t="s">
        <v>192</v>
      </c>
      <c r="M28" s="386">
        <f>取引基本表!AX25</f>
        <v>33666</v>
      </c>
      <c r="N28" s="370">
        <f>ABS(取引基本表!BB25)</f>
        <v>28913</v>
      </c>
      <c r="O28" s="414">
        <f t="shared" si="4"/>
        <v>0.85881898651458444</v>
      </c>
      <c r="P28" s="410">
        <f t="shared" si="5"/>
        <v>0.14118101348541556</v>
      </c>
      <c r="R28" s="225" t="s">
        <v>13</v>
      </c>
      <c r="S28" s="158" t="s">
        <v>192</v>
      </c>
      <c r="T28" s="368">
        <f>取引基本表!BD25</f>
        <v>32696</v>
      </c>
      <c r="U28" s="449">
        <f>雇用表!K25</f>
        <v>555</v>
      </c>
      <c r="V28" s="450">
        <f>雇用表!K71</f>
        <v>338</v>
      </c>
      <c r="W28" s="416">
        <f t="shared" si="7"/>
        <v>1.6974553462197211E-2</v>
      </c>
      <c r="X28" s="416">
        <f t="shared" si="8"/>
        <v>1.0337655982383166E-2</v>
      </c>
      <c r="Z28" s="225" t="s">
        <v>13</v>
      </c>
      <c r="AA28" s="48" t="s">
        <v>192</v>
      </c>
      <c r="AB28" s="455">
        <v>4082</v>
      </c>
      <c r="AC28" s="390">
        <v>396</v>
      </c>
      <c r="AD28" s="390">
        <v>2230</v>
      </c>
      <c r="AE28" s="390">
        <v>260</v>
      </c>
      <c r="AF28" s="390">
        <v>0</v>
      </c>
      <c r="AG28" s="372">
        <v>32696</v>
      </c>
      <c r="AH28" s="410">
        <f t="shared" si="9"/>
        <v>0.21311475409836064</v>
      </c>
      <c r="AI28" s="414">
        <f t="shared" si="10"/>
        <v>0.12484707609493516</v>
      </c>
      <c r="AK28" s="225" t="s">
        <v>13</v>
      </c>
      <c r="AL28" s="158" t="s">
        <v>192</v>
      </c>
      <c r="AM28" s="386">
        <f>取引基本表!AR25</f>
        <v>9730</v>
      </c>
      <c r="AN28" s="410">
        <f t="shared" si="6"/>
        <v>2.043280588834406E-2</v>
      </c>
      <c r="AP28" s="225" t="s">
        <v>13</v>
      </c>
      <c r="AQ28" s="158" t="s">
        <v>192</v>
      </c>
      <c r="AR28" s="389">
        <f>取引基本表!AX25</f>
        <v>33666</v>
      </c>
      <c r="AS28" s="390">
        <f>取引基本表!AY25</f>
        <v>27943</v>
      </c>
      <c r="AT28" s="390">
        <f>ABS(取引基本表!BB25)</f>
        <v>28913</v>
      </c>
      <c r="AU28" s="391">
        <f t="shared" si="11"/>
        <v>-970</v>
      </c>
      <c r="AV28" s="414">
        <v>0.77487185874795916</v>
      </c>
      <c r="AW28" s="410">
        <v>0.22512814125204084</v>
      </c>
    </row>
    <row r="29" spans="1:49" x14ac:dyDescent="0.2">
      <c r="A29" s="225" t="s">
        <v>14</v>
      </c>
      <c r="B29" s="158" t="s">
        <v>50</v>
      </c>
      <c r="C29" s="408">
        <f t="shared" si="0"/>
        <v>0.16227976317854342</v>
      </c>
      <c r="D29" s="409">
        <f t="shared" si="1"/>
        <v>8.0085998387530236E-2</v>
      </c>
      <c r="E29" s="409">
        <f t="shared" si="1"/>
        <v>5.9123891427035745E-2</v>
      </c>
      <c r="F29" s="409">
        <f t="shared" si="2"/>
        <v>0.4334856221445848</v>
      </c>
      <c r="G29" s="409">
        <f t="shared" si="2"/>
        <v>0.26081698468153725</v>
      </c>
      <c r="H29" s="410">
        <f t="shared" si="3"/>
        <v>1.0220602904272409E-2</v>
      </c>
      <c r="K29" s="225" t="s">
        <v>14</v>
      </c>
      <c r="L29" s="158" t="s">
        <v>50</v>
      </c>
      <c r="M29" s="386">
        <f>取引基本表!AX26</f>
        <v>14019</v>
      </c>
      <c r="N29" s="370">
        <f>ABS(取引基本表!BB26)</f>
        <v>11744</v>
      </c>
      <c r="O29" s="414">
        <f t="shared" si="4"/>
        <v>0.83772023682145658</v>
      </c>
      <c r="P29" s="410">
        <f t="shared" si="5"/>
        <v>0.16227976317854342</v>
      </c>
      <c r="R29" s="225" t="s">
        <v>14</v>
      </c>
      <c r="S29" s="158" t="s">
        <v>50</v>
      </c>
      <c r="T29" s="368">
        <f>取引基本表!BD26</f>
        <v>7442</v>
      </c>
      <c r="U29" s="449">
        <f>雇用表!K26</f>
        <v>596</v>
      </c>
      <c r="V29" s="450">
        <f>雇用表!K72</f>
        <v>440</v>
      </c>
      <c r="W29" s="416">
        <f t="shared" si="7"/>
        <v>8.0085998387530236E-2</v>
      </c>
      <c r="X29" s="416">
        <f t="shared" si="8"/>
        <v>5.9123891427035745E-2</v>
      </c>
      <c r="Z29" s="225" t="s">
        <v>14</v>
      </c>
      <c r="AA29" s="48" t="s">
        <v>50</v>
      </c>
      <c r="AB29" s="455">
        <v>1941</v>
      </c>
      <c r="AC29" s="390">
        <v>305</v>
      </c>
      <c r="AD29" s="390">
        <v>768</v>
      </c>
      <c r="AE29" s="390">
        <v>212</v>
      </c>
      <c r="AF29" s="390">
        <v>0</v>
      </c>
      <c r="AG29" s="372">
        <v>7442</v>
      </c>
      <c r="AH29" s="410">
        <f t="shared" si="9"/>
        <v>0.4334856221445848</v>
      </c>
      <c r="AI29" s="414">
        <f t="shared" si="10"/>
        <v>0.26081698468153725</v>
      </c>
      <c r="AK29" s="225" t="s">
        <v>14</v>
      </c>
      <c r="AL29" s="158" t="s">
        <v>50</v>
      </c>
      <c r="AM29" s="386">
        <f>取引基本表!AR26</f>
        <v>4867</v>
      </c>
      <c r="AN29" s="410">
        <f t="shared" si="6"/>
        <v>1.0220602904272409E-2</v>
      </c>
      <c r="AP29" s="225" t="s">
        <v>14</v>
      </c>
      <c r="AQ29" s="158" t="s">
        <v>50</v>
      </c>
      <c r="AR29" s="389">
        <f>取引基本表!AX26</f>
        <v>14019</v>
      </c>
      <c r="AS29" s="390">
        <f>取引基本表!AY26</f>
        <v>5167</v>
      </c>
      <c r="AT29" s="390">
        <f>ABS(取引基本表!BB26)</f>
        <v>11744</v>
      </c>
      <c r="AU29" s="391">
        <f t="shared" si="11"/>
        <v>-6577</v>
      </c>
      <c r="AV29" s="414">
        <v>0.79707187916920597</v>
      </c>
      <c r="AW29" s="410">
        <v>0.20292812083079403</v>
      </c>
    </row>
    <row r="30" spans="1:49" x14ac:dyDescent="0.2">
      <c r="A30" s="225" t="s">
        <v>15</v>
      </c>
      <c r="B30" s="158" t="s">
        <v>36</v>
      </c>
      <c r="C30" s="408">
        <f t="shared" si="0"/>
        <v>1</v>
      </c>
      <c r="D30" s="409">
        <f t="shared" si="1"/>
        <v>0.12314578918545679</v>
      </c>
      <c r="E30" s="409">
        <f t="shared" si="1"/>
        <v>8.4787733041262886E-2</v>
      </c>
      <c r="F30" s="409">
        <f t="shared" si="2"/>
        <v>0.44001047643991525</v>
      </c>
      <c r="G30" s="409">
        <f t="shared" si="2"/>
        <v>0.34448439248553536</v>
      </c>
      <c r="H30" s="410">
        <f t="shared" si="3"/>
        <v>0</v>
      </c>
      <c r="K30" s="225" t="s">
        <v>15</v>
      </c>
      <c r="L30" s="158" t="s">
        <v>36</v>
      </c>
      <c r="M30" s="386">
        <f>取引基本表!AX27</f>
        <v>41999</v>
      </c>
      <c r="N30" s="370">
        <f>ABS(取引基本表!BB27)</f>
        <v>0</v>
      </c>
      <c r="O30" s="414">
        <f t="shared" si="4"/>
        <v>0</v>
      </c>
      <c r="P30" s="410">
        <f t="shared" si="5"/>
        <v>1</v>
      </c>
      <c r="R30" s="225" t="s">
        <v>15</v>
      </c>
      <c r="S30" s="158" t="s">
        <v>36</v>
      </c>
      <c r="T30" s="368">
        <f>取引基本表!BD27</f>
        <v>41999</v>
      </c>
      <c r="U30" s="449">
        <f>雇用表!K27</f>
        <v>5172</v>
      </c>
      <c r="V30" s="450">
        <f>雇用表!K73</f>
        <v>3561</v>
      </c>
      <c r="W30" s="416">
        <f t="shared" si="7"/>
        <v>0.12314578918545679</v>
      </c>
      <c r="X30" s="416">
        <f t="shared" si="8"/>
        <v>8.4787733041262886E-2</v>
      </c>
      <c r="Z30" s="225" t="s">
        <v>15</v>
      </c>
      <c r="AA30" s="48" t="s">
        <v>36</v>
      </c>
      <c r="AB30" s="455">
        <v>14468</v>
      </c>
      <c r="AC30" s="390">
        <v>1103</v>
      </c>
      <c r="AD30" s="390">
        <v>1539</v>
      </c>
      <c r="AE30" s="390">
        <v>1548</v>
      </c>
      <c r="AF30" s="390">
        <v>-178</v>
      </c>
      <c r="AG30" s="372">
        <v>41999</v>
      </c>
      <c r="AH30" s="410">
        <f t="shared" si="9"/>
        <v>0.44001047643991525</v>
      </c>
      <c r="AI30" s="414">
        <f t="shared" si="10"/>
        <v>0.34448439248553536</v>
      </c>
      <c r="AK30" s="225" t="s">
        <v>15</v>
      </c>
      <c r="AL30" s="158" t="s">
        <v>36</v>
      </c>
      <c r="AM30" s="386">
        <f>取引基本表!AR27</f>
        <v>0</v>
      </c>
      <c r="AN30" s="410">
        <f t="shared" si="6"/>
        <v>0</v>
      </c>
      <c r="AP30" s="225" t="s">
        <v>15</v>
      </c>
      <c r="AQ30" s="158" t="s">
        <v>36</v>
      </c>
      <c r="AR30" s="389">
        <f>取引基本表!AX27</f>
        <v>41999</v>
      </c>
      <c r="AS30" s="390">
        <f>取引基本表!AY27</f>
        <v>0</v>
      </c>
      <c r="AT30" s="390">
        <f>ABS(取引基本表!BB27)</f>
        <v>0</v>
      </c>
      <c r="AU30" s="391">
        <f t="shared" si="11"/>
        <v>0</v>
      </c>
      <c r="AV30" s="414">
        <v>0</v>
      </c>
      <c r="AW30" s="410">
        <v>1</v>
      </c>
    </row>
    <row r="31" spans="1:49" x14ac:dyDescent="0.2">
      <c r="A31" s="225" t="s">
        <v>16</v>
      </c>
      <c r="B31" s="158" t="s">
        <v>193</v>
      </c>
      <c r="C31" s="408">
        <f t="shared" si="0"/>
        <v>6.2020555045463999E-2</v>
      </c>
      <c r="D31" s="409">
        <f t="shared" si="1"/>
        <v>0</v>
      </c>
      <c r="E31" s="409">
        <f t="shared" si="1"/>
        <v>0</v>
      </c>
      <c r="F31" s="409">
        <f t="shared" si="2"/>
        <v>0.3450570342205323</v>
      </c>
      <c r="G31" s="409">
        <f t="shared" si="2"/>
        <v>7.0817490494296573E-2</v>
      </c>
      <c r="H31" s="410">
        <f t="shared" si="3"/>
        <v>2.2278688352460652E-2</v>
      </c>
      <c r="K31" s="225" t="s">
        <v>16</v>
      </c>
      <c r="L31" s="158" t="s">
        <v>193</v>
      </c>
      <c r="M31" s="386">
        <f>取引基本表!AX28</f>
        <v>33763</v>
      </c>
      <c r="N31" s="370">
        <f>ABS(取引基本表!BB28)</f>
        <v>31669</v>
      </c>
      <c r="O31" s="414">
        <f t="shared" si="4"/>
        <v>0.937979444954536</v>
      </c>
      <c r="P31" s="410">
        <f t="shared" si="5"/>
        <v>6.2020555045463999E-2</v>
      </c>
      <c r="R31" s="225" t="s">
        <v>16</v>
      </c>
      <c r="S31" s="158" t="s">
        <v>193</v>
      </c>
      <c r="T31" s="368">
        <f>取引基本表!BD28</f>
        <v>2104</v>
      </c>
      <c r="U31" s="449">
        <f>雇用表!K28</f>
        <v>0</v>
      </c>
      <c r="V31" s="450">
        <f>雇用表!K74</f>
        <v>0</v>
      </c>
      <c r="W31" s="416">
        <f t="shared" si="7"/>
        <v>0</v>
      </c>
      <c r="X31" s="416">
        <f t="shared" si="8"/>
        <v>0</v>
      </c>
      <c r="Z31" s="225" t="s">
        <v>16</v>
      </c>
      <c r="AA31" s="48" t="s">
        <v>193</v>
      </c>
      <c r="AB31" s="455">
        <v>149</v>
      </c>
      <c r="AC31" s="390">
        <v>109</v>
      </c>
      <c r="AD31" s="390">
        <v>404</v>
      </c>
      <c r="AE31" s="390">
        <v>64</v>
      </c>
      <c r="AF31" s="390">
        <v>0</v>
      </c>
      <c r="AG31" s="372">
        <v>2104</v>
      </c>
      <c r="AH31" s="410">
        <f t="shared" si="9"/>
        <v>0.3450570342205323</v>
      </c>
      <c r="AI31" s="414">
        <f t="shared" si="10"/>
        <v>7.0817490494296573E-2</v>
      </c>
      <c r="AK31" s="225" t="s">
        <v>16</v>
      </c>
      <c r="AL31" s="158" t="s">
        <v>193</v>
      </c>
      <c r="AM31" s="386">
        <f>取引基本表!AR28</f>
        <v>10609</v>
      </c>
      <c r="AN31" s="410">
        <f t="shared" si="6"/>
        <v>2.2278688352460652E-2</v>
      </c>
      <c r="AP31" s="225" t="s">
        <v>16</v>
      </c>
      <c r="AQ31" s="158" t="s">
        <v>193</v>
      </c>
      <c r="AR31" s="389">
        <f>取引基本表!AX28</f>
        <v>33763</v>
      </c>
      <c r="AS31" s="390">
        <f>取引基本表!AY28</f>
        <v>10</v>
      </c>
      <c r="AT31" s="390">
        <f>ABS(取引基本表!BB28)</f>
        <v>31669</v>
      </c>
      <c r="AU31" s="391">
        <f t="shared" si="11"/>
        <v>-31659</v>
      </c>
      <c r="AV31" s="414">
        <v>3.3200621348077096E-3</v>
      </c>
      <c r="AW31" s="410">
        <v>0.99667993786519227</v>
      </c>
    </row>
    <row r="32" spans="1:49" x14ac:dyDescent="0.2">
      <c r="A32" s="225" t="s">
        <v>17</v>
      </c>
      <c r="B32" s="158" t="s">
        <v>273</v>
      </c>
      <c r="C32" s="408">
        <f t="shared" si="0"/>
        <v>0.51031613976705492</v>
      </c>
      <c r="D32" s="409">
        <f t="shared" si="1"/>
        <v>1.4248704663212436E-2</v>
      </c>
      <c r="E32" s="409">
        <f t="shared" si="1"/>
        <v>2.1373056994818652E-2</v>
      </c>
      <c r="F32" s="409">
        <f t="shared" si="2"/>
        <v>0.48186528497409326</v>
      </c>
      <c r="G32" s="409">
        <f t="shared" si="2"/>
        <v>0.13989637305699482</v>
      </c>
      <c r="H32" s="410">
        <f t="shared" si="3"/>
        <v>6.3083400707693279E-3</v>
      </c>
      <c r="K32" s="225" t="s">
        <v>17</v>
      </c>
      <c r="L32" s="158" t="s">
        <v>273</v>
      </c>
      <c r="M32" s="386">
        <f>取引基本表!AX29</f>
        <v>6010</v>
      </c>
      <c r="N32" s="370">
        <f>ABS(取引基本表!BB29)</f>
        <v>2943</v>
      </c>
      <c r="O32" s="414">
        <f t="shared" si="4"/>
        <v>0.48968386023294508</v>
      </c>
      <c r="P32" s="410">
        <f t="shared" si="5"/>
        <v>0.51031613976705492</v>
      </c>
      <c r="R32" s="225" t="s">
        <v>17</v>
      </c>
      <c r="S32" s="158" t="s">
        <v>273</v>
      </c>
      <c r="T32" s="368">
        <f>取引基本表!BD29</f>
        <v>3088</v>
      </c>
      <c r="U32" s="449">
        <f>雇用表!K29</f>
        <v>44</v>
      </c>
      <c r="V32" s="450">
        <f>雇用表!K75</f>
        <v>66</v>
      </c>
      <c r="W32" s="416">
        <f t="shared" si="7"/>
        <v>1.4248704663212436E-2</v>
      </c>
      <c r="X32" s="416">
        <f t="shared" si="8"/>
        <v>2.1373056994818652E-2</v>
      </c>
      <c r="Z32" s="225" t="s">
        <v>17</v>
      </c>
      <c r="AA32" s="48" t="s">
        <v>273</v>
      </c>
      <c r="AB32" s="455">
        <v>432</v>
      </c>
      <c r="AC32" s="390">
        <v>400</v>
      </c>
      <c r="AD32" s="390">
        <v>665</v>
      </c>
      <c r="AE32" s="390">
        <v>141</v>
      </c>
      <c r="AF32" s="390">
        <v>-150</v>
      </c>
      <c r="AG32" s="372">
        <v>3088</v>
      </c>
      <c r="AH32" s="410">
        <f t="shared" si="9"/>
        <v>0.48186528497409326</v>
      </c>
      <c r="AI32" s="414">
        <f t="shared" si="10"/>
        <v>0.13989637305699482</v>
      </c>
      <c r="AK32" s="225" t="s">
        <v>17</v>
      </c>
      <c r="AL32" s="158" t="s">
        <v>273</v>
      </c>
      <c r="AM32" s="386">
        <f>取引基本表!AR29</f>
        <v>3004</v>
      </c>
      <c r="AN32" s="410">
        <f t="shared" si="6"/>
        <v>6.3083400707693279E-3</v>
      </c>
      <c r="AP32" s="225" t="s">
        <v>17</v>
      </c>
      <c r="AQ32" s="158" t="s">
        <v>273</v>
      </c>
      <c r="AR32" s="389">
        <f>取引基本表!AX29</f>
        <v>6010</v>
      </c>
      <c r="AS32" s="390">
        <f>取引基本表!AY29</f>
        <v>21</v>
      </c>
      <c r="AT32" s="390">
        <f>ABS(取引基本表!BB29)</f>
        <v>2943</v>
      </c>
      <c r="AU32" s="391">
        <f t="shared" si="11"/>
        <v>-2922</v>
      </c>
      <c r="AV32" s="414">
        <v>2.6249531258370389E-4</v>
      </c>
      <c r="AW32" s="410">
        <v>0.99973750468741629</v>
      </c>
    </row>
    <row r="33" spans="1:49" x14ac:dyDescent="0.2">
      <c r="A33" s="225" t="s">
        <v>18</v>
      </c>
      <c r="B33" s="158" t="s">
        <v>274</v>
      </c>
      <c r="C33" s="408">
        <f t="shared" si="0"/>
        <v>0.64380825565912114</v>
      </c>
      <c r="D33" s="409">
        <f t="shared" si="1"/>
        <v>5.1354838709677421E-2</v>
      </c>
      <c r="E33" s="409">
        <f t="shared" si="1"/>
        <v>4.9548387096774192E-2</v>
      </c>
      <c r="F33" s="409">
        <f t="shared" si="2"/>
        <v>0.64387096774193553</v>
      </c>
      <c r="G33" s="409">
        <f t="shared" si="2"/>
        <v>0.50735483870967746</v>
      </c>
      <c r="H33" s="410">
        <f t="shared" si="3"/>
        <v>9.5549092283623302E-4</v>
      </c>
      <c r="K33" s="225" t="s">
        <v>18</v>
      </c>
      <c r="L33" s="158" t="s">
        <v>274</v>
      </c>
      <c r="M33" s="386">
        <f>取引基本表!AX30</f>
        <v>6008</v>
      </c>
      <c r="N33" s="370">
        <f>ABS(取引基本表!BB30)</f>
        <v>2140</v>
      </c>
      <c r="O33" s="414">
        <f t="shared" si="4"/>
        <v>0.3561917443408788</v>
      </c>
      <c r="P33" s="410">
        <f t="shared" si="5"/>
        <v>0.64380825565912114</v>
      </c>
      <c r="R33" s="225" t="s">
        <v>18</v>
      </c>
      <c r="S33" s="158" t="s">
        <v>274</v>
      </c>
      <c r="T33" s="368">
        <f>取引基本表!BD30</f>
        <v>3875</v>
      </c>
      <c r="U33" s="449">
        <f>雇用表!K30</f>
        <v>199</v>
      </c>
      <c r="V33" s="450">
        <f>雇用表!K76</f>
        <v>192</v>
      </c>
      <c r="W33" s="416">
        <f t="shared" si="7"/>
        <v>5.1354838709677421E-2</v>
      </c>
      <c r="X33" s="416">
        <f t="shared" si="8"/>
        <v>4.9548387096774192E-2</v>
      </c>
      <c r="Z33" s="225" t="s">
        <v>18</v>
      </c>
      <c r="AA33" s="48" t="s">
        <v>274</v>
      </c>
      <c r="AB33" s="455">
        <v>1966</v>
      </c>
      <c r="AC33" s="390">
        <v>138</v>
      </c>
      <c r="AD33" s="390">
        <v>315</v>
      </c>
      <c r="AE33" s="390">
        <v>76</v>
      </c>
      <c r="AF33" s="390">
        <v>0</v>
      </c>
      <c r="AG33" s="372">
        <v>3875</v>
      </c>
      <c r="AH33" s="410">
        <f t="shared" si="9"/>
        <v>0.64387096774193553</v>
      </c>
      <c r="AI33" s="414">
        <f t="shared" si="10"/>
        <v>0.50735483870967746</v>
      </c>
      <c r="AK33" s="225" t="s">
        <v>18</v>
      </c>
      <c r="AL33" s="158" t="s">
        <v>274</v>
      </c>
      <c r="AM33" s="386">
        <f>取引基本表!AR30</f>
        <v>455</v>
      </c>
      <c r="AN33" s="410">
        <f t="shared" si="6"/>
        <v>9.5549092283623302E-4</v>
      </c>
      <c r="AP33" s="225" t="s">
        <v>18</v>
      </c>
      <c r="AQ33" s="158" t="s">
        <v>274</v>
      </c>
      <c r="AR33" s="389">
        <f>取引基本表!AX30</f>
        <v>6008</v>
      </c>
      <c r="AS33" s="390">
        <f>取引基本表!AY30</f>
        <v>7</v>
      </c>
      <c r="AT33" s="390">
        <f>ABS(取引基本表!BB30)</f>
        <v>2140</v>
      </c>
      <c r="AU33" s="391">
        <f t="shared" si="11"/>
        <v>-2133</v>
      </c>
      <c r="AV33" s="414">
        <v>7.2791995281517016E-2</v>
      </c>
      <c r="AW33" s="410">
        <v>0.92720800471848297</v>
      </c>
    </row>
    <row r="34" spans="1:49" x14ac:dyDescent="0.2">
      <c r="A34" s="225" t="s">
        <v>19</v>
      </c>
      <c r="B34" s="158" t="s">
        <v>275</v>
      </c>
      <c r="C34" s="408">
        <f t="shared" si="0"/>
        <v>0.4497281074016104</v>
      </c>
      <c r="D34" s="409">
        <f t="shared" si="1"/>
        <v>0.16058186901394608</v>
      </c>
      <c r="E34" s="409">
        <f t="shared" si="1"/>
        <v>0.11554380945100309</v>
      </c>
      <c r="F34" s="409">
        <f t="shared" si="2"/>
        <v>0.69859228761453362</v>
      </c>
      <c r="G34" s="409">
        <f t="shared" si="2"/>
        <v>0.42484737951445389</v>
      </c>
      <c r="H34" s="410">
        <f t="shared" si="3"/>
        <v>0.15783450057224457</v>
      </c>
      <c r="K34" s="225" t="s">
        <v>19</v>
      </c>
      <c r="L34" s="158" t="s">
        <v>275</v>
      </c>
      <c r="M34" s="386">
        <f>取引基本表!AX31</f>
        <v>123946</v>
      </c>
      <c r="N34" s="370">
        <f>ABS(取引基本表!BB31)</f>
        <v>68204</v>
      </c>
      <c r="O34" s="414">
        <f t="shared" si="4"/>
        <v>0.5502718925983896</v>
      </c>
      <c r="P34" s="410">
        <f t="shared" si="5"/>
        <v>0.4497281074016104</v>
      </c>
      <c r="R34" s="225" t="s">
        <v>19</v>
      </c>
      <c r="S34" s="158" t="s">
        <v>275</v>
      </c>
      <c r="T34" s="368">
        <f>取引基本表!BD31</f>
        <v>91567</v>
      </c>
      <c r="U34" s="449">
        <f>雇用表!K31</f>
        <v>14704</v>
      </c>
      <c r="V34" s="450">
        <f>雇用表!K77</f>
        <v>10580</v>
      </c>
      <c r="W34" s="416">
        <f t="shared" si="7"/>
        <v>0.16058186901394608</v>
      </c>
      <c r="X34" s="416">
        <f t="shared" si="8"/>
        <v>0.11554380945100309</v>
      </c>
      <c r="Z34" s="225" t="s">
        <v>19</v>
      </c>
      <c r="AA34" s="48" t="s">
        <v>275</v>
      </c>
      <c r="AB34" s="455">
        <v>38902</v>
      </c>
      <c r="AC34" s="390">
        <v>12432</v>
      </c>
      <c r="AD34" s="390">
        <v>8698</v>
      </c>
      <c r="AE34" s="390">
        <v>3982</v>
      </c>
      <c r="AF34" s="390">
        <v>-46</v>
      </c>
      <c r="AG34" s="372">
        <v>91567</v>
      </c>
      <c r="AH34" s="410">
        <f t="shared" si="9"/>
        <v>0.69859228761453362</v>
      </c>
      <c r="AI34" s="414">
        <f t="shared" si="10"/>
        <v>0.42484737951445389</v>
      </c>
      <c r="AK34" s="225" t="s">
        <v>19</v>
      </c>
      <c r="AL34" s="158" t="s">
        <v>275</v>
      </c>
      <c r="AM34" s="386">
        <f>取引基本表!AR31</f>
        <v>75160</v>
      </c>
      <c r="AN34" s="410">
        <f t="shared" si="6"/>
        <v>0.15783450057224457</v>
      </c>
      <c r="AP34" s="225" t="s">
        <v>19</v>
      </c>
      <c r="AQ34" s="158" t="s">
        <v>275</v>
      </c>
      <c r="AR34" s="389">
        <f>取引基本表!AX31</f>
        <v>123946</v>
      </c>
      <c r="AS34" s="390">
        <f>取引基本表!AY31</f>
        <v>35825</v>
      </c>
      <c r="AT34" s="390">
        <f>ABS(取引基本表!BB31)</f>
        <v>68204</v>
      </c>
      <c r="AU34" s="391">
        <f t="shared" si="11"/>
        <v>-32379</v>
      </c>
      <c r="AV34" s="414">
        <v>0.56941832909614032</v>
      </c>
      <c r="AW34" s="410">
        <v>0.43058167090385968</v>
      </c>
    </row>
    <row r="35" spans="1:49" x14ac:dyDescent="0.2">
      <c r="A35" s="225" t="s">
        <v>20</v>
      </c>
      <c r="B35" s="158" t="s">
        <v>37</v>
      </c>
      <c r="C35" s="408">
        <f t="shared" si="0"/>
        <v>0.49909685188370889</v>
      </c>
      <c r="D35" s="409">
        <f t="shared" si="1"/>
        <v>4.5076338961143873E-2</v>
      </c>
      <c r="E35" s="409">
        <f t="shared" si="1"/>
        <v>4.0269811778011151E-2</v>
      </c>
      <c r="F35" s="409">
        <f t="shared" si="2"/>
        <v>0.64201470231844249</v>
      </c>
      <c r="G35" s="409">
        <f t="shared" si="2"/>
        <v>0.31379756038452217</v>
      </c>
      <c r="H35" s="410">
        <f t="shared" si="3"/>
        <v>5.9221537395394742E-2</v>
      </c>
      <c r="K35" s="225" t="s">
        <v>20</v>
      </c>
      <c r="L35" s="158" t="s">
        <v>37</v>
      </c>
      <c r="M35" s="386">
        <f>取引基本表!AX32</f>
        <v>46504</v>
      </c>
      <c r="N35" s="370">
        <f>ABS(取引基本表!BB32)</f>
        <v>23294</v>
      </c>
      <c r="O35" s="414">
        <f t="shared" si="4"/>
        <v>0.50090314811629111</v>
      </c>
      <c r="P35" s="410">
        <f t="shared" si="5"/>
        <v>0.49909685188370889</v>
      </c>
      <c r="R35" s="225" t="s">
        <v>20</v>
      </c>
      <c r="S35" s="158" t="s">
        <v>37</v>
      </c>
      <c r="T35" s="368">
        <f>取引基本表!BD32</f>
        <v>24758</v>
      </c>
      <c r="U35" s="449">
        <f>雇用表!K32</f>
        <v>1116</v>
      </c>
      <c r="V35" s="450">
        <f>雇用表!K78</f>
        <v>997</v>
      </c>
      <c r="W35" s="416">
        <f t="shared" si="7"/>
        <v>4.5076338961143873E-2</v>
      </c>
      <c r="X35" s="416">
        <f t="shared" si="8"/>
        <v>4.0269811778011151E-2</v>
      </c>
      <c r="Z35" s="225" t="s">
        <v>20</v>
      </c>
      <c r="AA35" s="48" t="s">
        <v>37</v>
      </c>
      <c r="AB35" s="455">
        <v>7769</v>
      </c>
      <c r="AC35" s="390">
        <v>6162</v>
      </c>
      <c r="AD35" s="390">
        <v>1828</v>
      </c>
      <c r="AE35" s="390">
        <v>510</v>
      </c>
      <c r="AF35" s="390">
        <v>-374</v>
      </c>
      <c r="AG35" s="372">
        <v>24758</v>
      </c>
      <c r="AH35" s="410">
        <f t="shared" si="9"/>
        <v>0.64201470231844249</v>
      </c>
      <c r="AI35" s="414">
        <f t="shared" si="10"/>
        <v>0.31379756038452217</v>
      </c>
      <c r="AK35" s="225" t="s">
        <v>20</v>
      </c>
      <c r="AL35" s="158" t="s">
        <v>37</v>
      </c>
      <c r="AM35" s="386">
        <f>取引基本表!AR32</f>
        <v>28201</v>
      </c>
      <c r="AN35" s="410">
        <f t="shared" si="6"/>
        <v>5.9221537395394742E-2</v>
      </c>
      <c r="AP35" s="225" t="s">
        <v>20</v>
      </c>
      <c r="AQ35" s="158" t="s">
        <v>37</v>
      </c>
      <c r="AR35" s="389">
        <f>取引基本表!AX32</f>
        <v>46504</v>
      </c>
      <c r="AS35" s="390">
        <f>取引基本表!AY32</f>
        <v>1548</v>
      </c>
      <c r="AT35" s="390">
        <f>ABS(取引基本表!BB32)</f>
        <v>23294</v>
      </c>
      <c r="AU35" s="391">
        <f t="shared" si="11"/>
        <v>-21746</v>
      </c>
      <c r="AV35" s="414">
        <v>0.14958058191588852</v>
      </c>
      <c r="AW35" s="410">
        <v>0.85041941808411148</v>
      </c>
    </row>
    <row r="36" spans="1:49" x14ac:dyDescent="0.2">
      <c r="A36" s="225" t="s">
        <v>21</v>
      </c>
      <c r="B36" s="158" t="s">
        <v>38</v>
      </c>
      <c r="C36" s="408">
        <f t="shared" si="0"/>
        <v>0.87819146249052793</v>
      </c>
      <c r="D36" s="409">
        <f t="shared" si="1"/>
        <v>1.8390731156688604E-2</v>
      </c>
      <c r="E36" s="409">
        <f t="shared" si="1"/>
        <v>8.3700721998594338E-3</v>
      </c>
      <c r="F36" s="409">
        <f t="shared" si="2"/>
        <v>0.85371541754520475</v>
      </c>
      <c r="G36" s="409">
        <f t="shared" si="2"/>
        <v>4.4874661895938493E-2</v>
      </c>
      <c r="H36" s="410">
        <f t="shared" si="3"/>
        <v>0.18774661640714413</v>
      </c>
      <c r="K36" s="225" t="s">
        <v>21</v>
      </c>
      <c r="L36" s="158" t="s">
        <v>38</v>
      </c>
      <c r="M36" s="386">
        <f>取引基本表!AX33</f>
        <v>98975</v>
      </c>
      <c r="N36" s="370">
        <f>ABS(取引基本表!BB33)</f>
        <v>12056</v>
      </c>
      <c r="O36" s="414">
        <f t="shared" si="4"/>
        <v>0.12180853750947208</v>
      </c>
      <c r="P36" s="410">
        <f t="shared" si="5"/>
        <v>0.87819146249052793</v>
      </c>
      <c r="R36" s="225" t="s">
        <v>21</v>
      </c>
      <c r="S36" s="158" t="s">
        <v>38</v>
      </c>
      <c r="T36" s="368">
        <f>取引基本表!BD33</f>
        <v>93906</v>
      </c>
      <c r="U36" s="449">
        <f>雇用表!K33</f>
        <v>1727</v>
      </c>
      <c r="V36" s="450">
        <f>雇用表!K79</f>
        <v>786</v>
      </c>
      <c r="W36" s="416">
        <f t="shared" si="7"/>
        <v>1.8390731156688604E-2</v>
      </c>
      <c r="X36" s="416">
        <f t="shared" si="8"/>
        <v>8.3700721998594338E-3</v>
      </c>
      <c r="Z36" s="225" t="s">
        <v>21</v>
      </c>
      <c r="AA36" s="48" t="s">
        <v>38</v>
      </c>
      <c r="AB36" s="455">
        <v>4214</v>
      </c>
      <c r="AC36" s="390">
        <v>39005</v>
      </c>
      <c r="AD36" s="390">
        <v>32288</v>
      </c>
      <c r="AE36" s="390">
        <v>4676</v>
      </c>
      <c r="AF36" s="390">
        <v>-14</v>
      </c>
      <c r="AG36" s="372">
        <v>93906</v>
      </c>
      <c r="AH36" s="410">
        <f>SUM(AB36:AF36)/AG36</f>
        <v>0.85371541754520475</v>
      </c>
      <c r="AI36" s="414">
        <f>AB36/AG36</f>
        <v>4.4874661895938493E-2</v>
      </c>
      <c r="AK36" s="225" t="s">
        <v>21</v>
      </c>
      <c r="AL36" s="158" t="s">
        <v>38</v>
      </c>
      <c r="AM36" s="386">
        <f>取引基本表!AR33</f>
        <v>89404</v>
      </c>
      <c r="AN36" s="410">
        <f t="shared" si="6"/>
        <v>0.18774661640714413</v>
      </c>
      <c r="AP36" s="225" t="s">
        <v>21</v>
      </c>
      <c r="AQ36" s="158" t="s">
        <v>38</v>
      </c>
      <c r="AR36" s="389">
        <f>取引基本表!AX33</f>
        <v>98975</v>
      </c>
      <c r="AS36" s="390">
        <f>取引基本表!AY33</f>
        <v>6987</v>
      </c>
      <c r="AT36" s="390">
        <f>ABS(取引基本表!BB33)</f>
        <v>12056</v>
      </c>
      <c r="AU36" s="391">
        <f t="shared" si="11"/>
        <v>-5069</v>
      </c>
      <c r="AV36" s="414">
        <v>6.3278791478513889E-3</v>
      </c>
      <c r="AW36" s="410">
        <v>0.99367212085214862</v>
      </c>
    </row>
    <row r="37" spans="1:49" x14ac:dyDescent="0.2">
      <c r="A37" s="225" t="s">
        <v>22</v>
      </c>
      <c r="B37" s="158" t="s">
        <v>378</v>
      </c>
      <c r="C37" s="408">
        <f t="shared" si="0"/>
        <v>0.51844868831853386</v>
      </c>
      <c r="D37" s="409">
        <f t="shared" si="1"/>
        <v>9.5352219422765727E-2</v>
      </c>
      <c r="E37" s="409">
        <f t="shared" si="1"/>
        <v>8.9104651877342844E-2</v>
      </c>
      <c r="F37" s="409">
        <f t="shared" si="2"/>
        <v>0.62993916303078723</v>
      </c>
      <c r="G37" s="409">
        <f t="shared" si="2"/>
        <v>0.40787398349003462</v>
      </c>
      <c r="H37" s="410">
        <f t="shared" si="3"/>
        <v>4.7856445363769047E-2</v>
      </c>
      <c r="K37" s="225" t="s">
        <v>22</v>
      </c>
      <c r="L37" s="158" t="s">
        <v>378</v>
      </c>
      <c r="M37" s="386">
        <f>取引基本表!AX34</f>
        <v>49326</v>
      </c>
      <c r="N37" s="370">
        <f>ABS(取引基本表!BB34)</f>
        <v>23753</v>
      </c>
      <c r="O37" s="414">
        <f t="shared" si="4"/>
        <v>0.48155131168146614</v>
      </c>
      <c r="P37" s="410">
        <f t="shared" si="5"/>
        <v>0.51844868831853386</v>
      </c>
      <c r="R37" s="225" t="s">
        <v>22</v>
      </c>
      <c r="S37" s="158" t="s">
        <v>378</v>
      </c>
      <c r="T37" s="368">
        <f>取引基本表!BD34</f>
        <v>48819</v>
      </c>
      <c r="U37" s="449">
        <f>雇用表!K34</f>
        <v>4655</v>
      </c>
      <c r="V37" s="450">
        <f>雇用表!K80</f>
        <v>4350</v>
      </c>
      <c r="W37" s="416">
        <f t="shared" si="7"/>
        <v>9.5352219422765727E-2</v>
      </c>
      <c r="X37" s="416">
        <f t="shared" si="8"/>
        <v>8.9104651877342844E-2</v>
      </c>
      <c r="Z37" s="225" t="s">
        <v>22</v>
      </c>
      <c r="AA37" s="48" t="s">
        <v>378</v>
      </c>
      <c r="AB37" s="455">
        <v>19912</v>
      </c>
      <c r="AC37" s="390">
        <v>2786</v>
      </c>
      <c r="AD37" s="390">
        <v>5106</v>
      </c>
      <c r="AE37" s="390">
        <v>3052</v>
      </c>
      <c r="AF37" s="390">
        <v>-103</v>
      </c>
      <c r="AG37" s="372">
        <v>48819</v>
      </c>
      <c r="AH37" s="410">
        <f t="shared" si="9"/>
        <v>0.62993916303078723</v>
      </c>
      <c r="AI37" s="414">
        <f t="shared" si="10"/>
        <v>0.40787398349003462</v>
      </c>
      <c r="AK37" s="225" t="s">
        <v>22</v>
      </c>
      <c r="AL37" s="158" t="s">
        <v>378</v>
      </c>
      <c r="AM37" s="386">
        <f>取引基本表!AR34</f>
        <v>22789</v>
      </c>
      <c r="AN37" s="410">
        <f t="shared" si="6"/>
        <v>4.7856445363769047E-2</v>
      </c>
      <c r="AP37" s="225" t="s">
        <v>22</v>
      </c>
      <c r="AQ37" s="158" t="s">
        <v>378</v>
      </c>
      <c r="AR37" s="389">
        <f>取引基本表!AX34</f>
        <v>49326</v>
      </c>
      <c r="AS37" s="390">
        <f>取引基本表!AY34</f>
        <v>23246</v>
      </c>
      <c r="AT37" s="390">
        <f>ABS(取引基本表!BB34)</f>
        <v>23753</v>
      </c>
      <c r="AU37" s="391">
        <f t="shared" si="11"/>
        <v>-507</v>
      </c>
      <c r="AV37" s="414">
        <v>0.42821641302313979</v>
      </c>
      <c r="AW37" s="410">
        <v>0.57178358697686016</v>
      </c>
    </row>
    <row r="38" spans="1:49" x14ac:dyDescent="0.2">
      <c r="A38" s="225" t="s">
        <v>23</v>
      </c>
      <c r="B38" s="158" t="s">
        <v>194</v>
      </c>
      <c r="C38" s="408">
        <f t="shared" si="0"/>
        <v>4.0466683025854988E-2</v>
      </c>
      <c r="D38" s="409">
        <f t="shared" si="1"/>
        <v>0.35457178320231691</v>
      </c>
      <c r="E38" s="409">
        <f t="shared" si="1"/>
        <v>0.38601572196938355</v>
      </c>
      <c r="F38" s="409">
        <f t="shared" si="2"/>
        <v>0.47745138601572196</v>
      </c>
      <c r="G38" s="409">
        <f t="shared" si="2"/>
        <v>0.23169218038891187</v>
      </c>
      <c r="H38" s="410">
        <f t="shared" si="3"/>
        <v>4.3698484864393788E-2</v>
      </c>
      <c r="K38" s="225" t="s">
        <v>23</v>
      </c>
      <c r="L38" s="158" t="s">
        <v>194</v>
      </c>
      <c r="M38" s="386">
        <f>取引基本表!AX35</f>
        <v>44827</v>
      </c>
      <c r="N38" s="370">
        <f>ABS(取引基本表!BB35)</f>
        <v>43013</v>
      </c>
      <c r="O38" s="414">
        <f t="shared" si="4"/>
        <v>0.95953331697414501</v>
      </c>
      <c r="P38" s="410">
        <f t="shared" si="5"/>
        <v>4.0466683025854988E-2</v>
      </c>
      <c r="R38" s="225" t="s">
        <v>23</v>
      </c>
      <c r="S38" s="158" t="s">
        <v>194</v>
      </c>
      <c r="T38" s="368">
        <f>取引基本表!BD35</f>
        <v>2417</v>
      </c>
      <c r="U38" s="449">
        <f>雇用表!K35</f>
        <v>857</v>
      </c>
      <c r="V38" s="450">
        <f>雇用表!K81</f>
        <v>933</v>
      </c>
      <c r="W38" s="416">
        <f t="shared" si="7"/>
        <v>0.35457178320231691</v>
      </c>
      <c r="X38" s="416">
        <f t="shared" si="8"/>
        <v>0.38601572196938355</v>
      </c>
      <c r="Z38" s="225" t="s">
        <v>23</v>
      </c>
      <c r="AA38" s="48" t="s">
        <v>194</v>
      </c>
      <c r="AB38" s="455">
        <v>560</v>
      </c>
      <c r="AC38" s="390">
        <v>305</v>
      </c>
      <c r="AD38" s="390">
        <v>218</v>
      </c>
      <c r="AE38" s="390">
        <v>71</v>
      </c>
      <c r="AF38" s="390">
        <v>0</v>
      </c>
      <c r="AG38" s="372">
        <v>2417</v>
      </c>
      <c r="AH38" s="410">
        <f t="shared" si="9"/>
        <v>0.47745138601572196</v>
      </c>
      <c r="AI38" s="414">
        <f t="shared" si="10"/>
        <v>0.23169218038891187</v>
      </c>
      <c r="AK38" s="225" t="s">
        <v>23</v>
      </c>
      <c r="AL38" s="158" t="s">
        <v>194</v>
      </c>
      <c r="AM38" s="386">
        <f>取引基本表!AR35</f>
        <v>20809</v>
      </c>
      <c r="AN38" s="410">
        <f t="shared" si="6"/>
        <v>4.3698484864393788E-2</v>
      </c>
      <c r="AP38" s="225" t="s">
        <v>23</v>
      </c>
      <c r="AQ38" s="158" t="s">
        <v>194</v>
      </c>
      <c r="AR38" s="389">
        <f>取引基本表!AX35</f>
        <v>44827</v>
      </c>
      <c r="AS38" s="390">
        <f>取引基本表!AY35</f>
        <v>603</v>
      </c>
      <c r="AT38" s="390">
        <f>ABS(取引基本表!BB35)</f>
        <v>43013</v>
      </c>
      <c r="AU38" s="391">
        <f t="shared" si="11"/>
        <v>-42410</v>
      </c>
      <c r="AV38" s="414">
        <v>0.57331716017527301</v>
      </c>
      <c r="AW38" s="410">
        <v>0.42668283982472699</v>
      </c>
    </row>
    <row r="39" spans="1:49" x14ac:dyDescent="0.2">
      <c r="A39" s="225" t="s">
        <v>24</v>
      </c>
      <c r="B39" s="158" t="s">
        <v>39</v>
      </c>
      <c r="C39" s="408">
        <f t="shared" si="0"/>
        <v>1</v>
      </c>
      <c r="D39" s="409">
        <f t="shared" si="1"/>
        <v>4.9996539689758472E-2</v>
      </c>
      <c r="E39" s="409">
        <f t="shared" si="1"/>
        <v>6.3343450621372852E-2</v>
      </c>
      <c r="F39" s="409">
        <f t="shared" si="2"/>
        <v>0.70231445322154884</v>
      </c>
      <c r="G39" s="409">
        <f t="shared" si="2"/>
        <v>0.35155763393872286</v>
      </c>
      <c r="H39" s="410">
        <f t="shared" si="3"/>
        <v>3.8093638110437951E-3</v>
      </c>
      <c r="K39" s="225" t="s">
        <v>24</v>
      </c>
      <c r="L39" s="158" t="s">
        <v>39</v>
      </c>
      <c r="M39" s="386">
        <f>取引基本表!AX36</f>
        <v>101147</v>
      </c>
      <c r="N39" s="370">
        <f>ABS(取引基本表!BB36)</f>
        <v>0</v>
      </c>
      <c r="O39" s="414">
        <f t="shared" si="4"/>
        <v>0</v>
      </c>
      <c r="P39" s="410">
        <f t="shared" si="5"/>
        <v>1</v>
      </c>
      <c r="R39" s="225" t="s">
        <v>24</v>
      </c>
      <c r="S39" s="158" t="s">
        <v>39</v>
      </c>
      <c r="T39" s="368">
        <f>取引基本表!BD36</f>
        <v>101147</v>
      </c>
      <c r="U39" s="449">
        <f>雇用表!K36</f>
        <v>5057</v>
      </c>
      <c r="V39" s="450">
        <f>雇用表!K82</f>
        <v>6407</v>
      </c>
      <c r="W39" s="416">
        <f t="shared" si="7"/>
        <v>4.9996539689758472E-2</v>
      </c>
      <c r="X39" s="416">
        <f t="shared" si="8"/>
        <v>6.3343450621372852E-2</v>
      </c>
      <c r="Z39" s="225" t="s">
        <v>24</v>
      </c>
      <c r="AA39" s="48" t="s">
        <v>39</v>
      </c>
      <c r="AB39" s="455">
        <v>35559</v>
      </c>
      <c r="AC39" s="390">
        <v>0</v>
      </c>
      <c r="AD39" s="390">
        <v>35317</v>
      </c>
      <c r="AE39" s="390">
        <v>161</v>
      </c>
      <c r="AF39" s="390">
        <v>0</v>
      </c>
      <c r="AG39" s="372">
        <v>101147</v>
      </c>
      <c r="AH39" s="410">
        <f t="shared" si="9"/>
        <v>0.70231445322154884</v>
      </c>
      <c r="AI39" s="414">
        <f t="shared" si="10"/>
        <v>0.35155763393872286</v>
      </c>
      <c r="AK39" s="225" t="s">
        <v>24</v>
      </c>
      <c r="AL39" s="158" t="s">
        <v>39</v>
      </c>
      <c r="AM39" s="386">
        <f>取引基本表!AR36</f>
        <v>1814</v>
      </c>
      <c r="AN39" s="410">
        <f t="shared" si="6"/>
        <v>3.8093638110437951E-3</v>
      </c>
      <c r="AP39" s="225" t="s">
        <v>24</v>
      </c>
      <c r="AQ39" s="158" t="s">
        <v>39</v>
      </c>
      <c r="AR39" s="389">
        <f>取引基本表!AX36</f>
        <v>101147</v>
      </c>
      <c r="AS39" s="390">
        <f>取引基本表!AY36</f>
        <v>0</v>
      </c>
      <c r="AT39" s="390">
        <f>ABS(取引基本表!BB36)</f>
        <v>0</v>
      </c>
      <c r="AU39" s="391">
        <f t="shared" si="11"/>
        <v>0</v>
      </c>
      <c r="AV39" s="414">
        <v>0</v>
      </c>
      <c r="AW39" s="410">
        <v>1</v>
      </c>
    </row>
    <row r="40" spans="1:49" x14ac:dyDescent="0.2">
      <c r="A40" s="225" t="s">
        <v>25</v>
      </c>
      <c r="B40" s="158" t="s">
        <v>40</v>
      </c>
      <c r="C40" s="408">
        <f t="shared" si="0"/>
        <v>0.93645125291670894</v>
      </c>
      <c r="D40" s="409">
        <f t="shared" si="1"/>
        <v>7.3466197733489641E-2</v>
      </c>
      <c r="E40" s="409">
        <f t="shared" si="1"/>
        <v>4.7205939820242279E-2</v>
      </c>
      <c r="F40" s="409">
        <f t="shared" si="2"/>
        <v>0.72698319656115673</v>
      </c>
      <c r="G40" s="409">
        <f t="shared" si="2"/>
        <v>0.5322000781555295</v>
      </c>
      <c r="H40" s="410">
        <f t="shared" si="3"/>
        <v>3.4185575237035248E-2</v>
      </c>
      <c r="K40" s="225" t="s">
        <v>25</v>
      </c>
      <c r="L40" s="158" t="s">
        <v>40</v>
      </c>
      <c r="M40" s="386">
        <f>取引基本表!AX37</f>
        <v>49285</v>
      </c>
      <c r="N40" s="370">
        <f>ABS(取引基本表!BB37)</f>
        <v>3132</v>
      </c>
      <c r="O40" s="414">
        <f t="shared" si="4"/>
        <v>6.3548747083291057E-2</v>
      </c>
      <c r="P40" s="410">
        <f t="shared" si="5"/>
        <v>0.93645125291670894</v>
      </c>
      <c r="R40" s="225" t="s">
        <v>25</v>
      </c>
      <c r="S40" s="158" t="s">
        <v>40</v>
      </c>
      <c r="T40" s="368">
        <f>取引基本表!BD37</f>
        <v>51180</v>
      </c>
      <c r="U40" s="449">
        <f>雇用表!K37</f>
        <v>3760</v>
      </c>
      <c r="V40" s="450">
        <f>雇用表!K83</f>
        <v>2416</v>
      </c>
      <c r="W40" s="416">
        <f t="shared" si="7"/>
        <v>7.3466197733489641E-2</v>
      </c>
      <c r="X40" s="416">
        <f t="shared" si="8"/>
        <v>4.7205939820242279E-2</v>
      </c>
      <c r="Z40" s="225" t="s">
        <v>25</v>
      </c>
      <c r="AA40" s="48" t="s">
        <v>40</v>
      </c>
      <c r="AB40" s="455">
        <v>27238</v>
      </c>
      <c r="AC40" s="390">
        <v>818</v>
      </c>
      <c r="AD40" s="390">
        <v>8663</v>
      </c>
      <c r="AE40" s="390">
        <v>617</v>
      </c>
      <c r="AF40" s="390">
        <v>-129</v>
      </c>
      <c r="AG40" s="372">
        <v>51180</v>
      </c>
      <c r="AH40" s="410">
        <f t="shared" si="9"/>
        <v>0.72698319656115673</v>
      </c>
      <c r="AI40" s="414">
        <f t="shared" si="10"/>
        <v>0.5322000781555295</v>
      </c>
      <c r="AK40" s="225" t="s">
        <v>25</v>
      </c>
      <c r="AL40" s="158" t="s">
        <v>40</v>
      </c>
      <c r="AM40" s="386">
        <f>取引基本表!AR37</f>
        <v>16279</v>
      </c>
      <c r="AN40" s="410">
        <f t="shared" si="6"/>
        <v>3.4185575237035248E-2</v>
      </c>
      <c r="AP40" s="225" t="s">
        <v>25</v>
      </c>
      <c r="AQ40" s="158" t="s">
        <v>40</v>
      </c>
      <c r="AR40" s="389">
        <f>取引基本表!AX37</f>
        <v>49285</v>
      </c>
      <c r="AS40" s="390">
        <f>取引基本表!AY37</f>
        <v>5027</v>
      </c>
      <c r="AT40" s="390">
        <f>ABS(取引基本表!BB37)</f>
        <v>3132</v>
      </c>
      <c r="AU40" s="391">
        <f t="shared" si="11"/>
        <v>1895</v>
      </c>
      <c r="AV40" s="414">
        <v>0.13187533136804414</v>
      </c>
      <c r="AW40" s="410">
        <v>0.86812466863195592</v>
      </c>
    </row>
    <row r="41" spans="1:49" x14ac:dyDescent="0.2">
      <c r="A41" s="225" t="s">
        <v>26</v>
      </c>
      <c r="B41" s="158" t="s">
        <v>277</v>
      </c>
      <c r="C41" s="408">
        <f t="shared" si="0"/>
        <v>0.75829086289227354</v>
      </c>
      <c r="D41" s="409">
        <f t="shared" si="1"/>
        <v>0.14793989643889577</v>
      </c>
      <c r="E41" s="409">
        <f t="shared" si="1"/>
        <v>0.13594777470694749</v>
      </c>
      <c r="F41" s="409">
        <f t="shared" si="2"/>
        <v>0.55047809650878365</v>
      </c>
      <c r="G41" s="409">
        <f t="shared" si="2"/>
        <v>0.44682169065091015</v>
      </c>
      <c r="H41" s="410">
        <f t="shared" si="3"/>
        <v>5.4536481903421918E-2</v>
      </c>
      <c r="K41" s="225" t="s">
        <v>26</v>
      </c>
      <c r="L41" s="158" t="s">
        <v>277</v>
      </c>
      <c r="M41" s="386">
        <f>取引基本表!AX38</f>
        <v>68479</v>
      </c>
      <c r="N41" s="370">
        <f>ABS(取引基本表!BB38)</f>
        <v>16552</v>
      </c>
      <c r="O41" s="414">
        <f t="shared" si="4"/>
        <v>0.24170913710772646</v>
      </c>
      <c r="P41" s="410">
        <f t="shared" si="5"/>
        <v>0.75829086289227354</v>
      </c>
      <c r="R41" s="225" t="s">
        <v>26</v>
      </c>
      <c r="S41" s="158" t="s">
        <v>277</v>
      </c>
      <c r="T41" s="368">
        <f>取引基本表!BD38</f>
        <v>62958</v>
      </c>
      <c r="U41" s="449">
        <f>雇用表!K38</f>
        <v>9314</v>
      </c>
      <c r="V41" s="450">
        <f>雇用表!K84</f>
        <v>8559</v>
      </c>
      <c r="W41" s="416">
        <f t="shared" si="7"/>
        <v>0.14793989643889577</v>
      </c>
      <c r="X41" s="416">
        <f t="shared" si="8"/>
        <v>0.13594777470694749</v>
      </c>
      <c r="Z41" s="225" t="s">
        <v>26</v>
      </c>
      <c r="AA41" s="48" t="s">
        <v>277</v>
      </c>
      <c r="AB41" s="455">
        <v>28131</v>
      </c>
      <c r="AC41" s="390">
        <v>2328</v>
      </c>
      <c r="AD41" s="390">
        <v>4102</v>
      </c>
      <c r="AE41" s="390">
        <v>942</v>
      </c>
      <c r="AF41" s="390">
        <v>-846</v>
      </c>
      <c r="AG41" s="372">
        <v>62958</v>
      </c>
      <c r="AH41" s="410">
        <f t="shared" si="9"/>
        <v>0.55047809650878365</v>
      </c>
      <c r="AI41" s="414">
        <f t="shared" si="10"/>
        <v>0.44682169065091015</v>
      </c>
      <c r="AK41" s="225" t="s">
        <v>26</v>
      </c>
      <c r="AL41" s="158" t="s">
        <v>277</v>
      </c>
      <c r="AM41" s="386">
        <f>取引基本表!AR38</f>
        <v>25970</v>
      </c>
      <c r="AN41" s="410">
        <f t="shared" si="6"/>
        <v>5.4536481903421918E-2</v>
      </c>
      <c r="AP41" s="225" t="s">
        <v>26</v>
      </c>
      <c r="AQ41" s="158" t="s">
        <v>277</v>
      </c>
      <c r="AR41" s="389">
        <f>取引基本表!AX38</f>
        <v>68479</v>
      </c>
      <c r="AS41" s="390">
        <f>取引基本表!AY38</f>
        <v>11031</v>
      </c>
      <c r="AT41" s="390">
        <f>ABS(取引基本表!BB38)</f>
        <v>16552</v>
      </c>
      <c r="AU41" s="391">
        <f t="shared" si="11"/>
        <v>-5521</v>
      </c>
      <c r="AV41" s="414">
        <v>5.6596812691101581E-5</v>
      </c>
      <c r="AW41" s="410">
        <v>0.9999434031873089</v>
      </c>
    </row>
    <row r="42" spans="1:49" x14ac:dyDescent="0.2">
      <c r="A42" s="225" t="s">
        <v>51</v>
      </c>
      <c r="B42" s="158" t="s">
        <v>368</v>
      </c>
      <c r="C42" s="408">
        <f t="shared" ref="C42:C47" si="12">P42</f>
        <v>0.17334729285073291</v>
      </c>
      <c r="D42" s="409">
        <f t="shared" ref="D42:E47" si="13">W42</f>
        <v>0.45205479452054792</v>
      </c>
      <c r="E42" s="409">
        <f t="shared" si="13"/>
        <v>0.3886986301369863</v>
      </c>
      <c r="F42" s="409">
        <f t="shared" ref="F42:G46" si="14">AH42</f>
        <v>0.55565068493150682</v>
      </c>
      <c r="G42" s="409">
        <f t="shared" si="14"/>
        <v>0.48544520547945208</v>
      </c>
      <c r="H42" s="410">
        <f t="shared" ref="H42:H47" si="15">AN42</f>
        <v>1.188798706412289E-2</v>
      </c>
      <c r="K42" s="225" t="s">
        <v>51</v>
      </c>
      <c r="L42" s="158" t="s">
        <v>368</v>
      </c>
      <c r="M42" s="386">
        <f>取引基本表!AX39</f>
        <v>6686</v>
      </c>
      <c r="N42" s="370">
        <f>ABS(取引基本表!BB39)</f>
        <v>5527</v>
      </c>
      <c r="O42" s="414">
        <f t="shared" ref="O42:O47" si="16">N42/M42</f>
        <v>0.82665270714926709</v>
      </c>
      <c r="P42" s="410">
        <f t="shared" si="5"/>
        <v>0.17334729285073291</v>
      </c>
      <c r="R42" s="225" t="s">
        <v>51</v>
      </c>
      <c r="S42" s="158" t="s">
        <v>368</v>
      </c>
      <c r="T42" s="368">
        <f>取引基本表!BD39</f>
        <v>1168</v>
      </c>
      <c r="U42" s="449">
        <f>雇用表!K39</f>
        <v>528</v>
      </c>
      <c r="V42" s="450">
        <f>雇用表!K85</f>
        <v>454</v>
      </c>
      <c r="W42" s="416">
        <f t="shared" si="7"/>
        <v>0.45205479452054792</v>
      </c>
      <c r="X42" s="416">
        <f t="shared" si="8"/>
        <v>0.3886986301369863</v>
      </c>
      <c r="Z42" s="225" t="s">
        <v>51</v>
      </c>
      <c r="AA42" s="48" t="s">
        <v>368</v>
      </c>
      <c r="AB42" s="455">
        <v>567</v>
      </c>
      <c r="AC42" s="390">
        <v>-9</v>
      </c>
      <c r="AD42" s="390">
        <v>71</v>
      </c>
      <c r="AE42" s="390">
        <v>40</v>
      </c>
      <c r="AF42" s="390">
        <v>-20</v>
      </c>
      <c r="AG42" s="372">
        <v>1168</v>
      </c>
      <c r="AH42" s="410">
        <f t="shared" ref="AH42:AH47" si="17">SUM(AB42:AF42)/AG42</f>
        <v>0.55565068493150682</v>
      </c>
      <c r="AI42" s="414">
        <f t="shared" ref="AI42:AI47" si="18">AB42/AG42</f>
        <v>0.48544520547945208</v>
      </c>
      <c r="AK42" s="225" t="s">
        <v>51</v>
      </c>
      <c r="AL42" s="158" t="s">
        <v>368</v>
      </c>
      <c r="AM42" s="386">
        <f>取引基本表!AR39</f>
        <v>5661</v>
      </c>
      <c r="AN42" s="410">
        <f t="shared" si="6"/>
        <v>1.188798706412289E-2</v>
      </c>
      <c r="AP42" s="225" t="s">
        <v>51</v>
      </c>
      <c r="AQ42" s="158" t="s">
        <v>368</v>
      </c>
      <c r="AR42" s="389">
        <f>取引基本表!AX39</f>
        <v>6686</v>
      </c>
      <c r="AS42" s="390">
        <f>取引基本表!AY39</f>
        <v>9</v>
      </c>
      <c r="AT42" s="390">
        <f>ABS(取引基本表!BB39)</f>
        <v>5527</v>
      </c>
      <c r="AU42" s="391">
        <f t="shared" si="11"/>
        <v>-5518</v>
      </c>
      <c r="AV42" s="414">
        <v>6.3071491241979305E-2</v>
      </c>
      <c r="AW42" s="410">
        <v>0.93692850875802069</v>
      </c>
    </row>
    <row r="43" spans="1:49" x14ac:dyDescent="0.2">
      <c r="A43" s="225" t="s">
        <v>195</v>
      </c>
      <c r="B43" s="158" t="s">
        <v>41</v>
      </c>
      <c r="C43" s="408">
        <f t="shared" si="12"/>
        <v>0.30653454239506406</v>
      </c>
      <c r="D43" s="409">
        <f t="shared" si="13"/>
        <v>0.19341853284871224</v>
      </c>
      <c r="E43" s="409">
        <f t="shared" si="13"/>
        <v>0.14812209325047876</v>
      </c>
      <c r="F43" s="409">
        <f t="shared" si="14"/>
        <v>0.5899871028256537</v>
      </c>
      <c r="G43" s="409">
        <f t="shared" si="14"/>
        <v>0.32328917028178372</v>
      </c>
      <c r="H43" s="410">
        <f t="shared" si="15"/>
        <v>3.3255284074801286E-2</v>
      </c>
      <c r="K43" s="225" t="s">
        <v>195</v>
      </c>
      <c r="L43" s="158" t="s">
        <v>41</v>
      </c>
      <c r="M43" s="386">
        <f>取引基本表!AX40</f>
        <v>74879</v>
      </c>
      <c r="N43" s="370">
        <f>ABS(取引基本表!BB40)</f>
        <v>51926</v>
      </c>
      <c r="O43" s="414">
        <f t="shared" si="16"/>
        <v>0.69346545760493594</v>
      </c>
      <c r="P43" s="410">
        <f t="shared" si="5"/>
        <v>0.30653454239506406</v>
      </c>
      <c r="R43" s="225" t="s">
        <v>195</v>
      </c>
      <c r="S43" s="158" t="s">
        <v>41</v>
      </c>
      <c r="T43" s="368">
        <f>取引基本表!BD40</f>
        <v>25587</v>
      </c>
      <c r="U43" s="449">
        <f>雇用表!K40</f>
        <v>4949</v>
      </c>
      <c r="V43" s="450">
        <f>雇用表!K86</f>
        <v>3790</v>
      </c>
      <c r="W43" s="416">
        <f t="shared" si="7"/>
        <v>0.19341853284871224</v>
      </c>
      <c r="X43" s="416">
        <f t="shared" si="8"/>
        <v>0.14812209325047876</v>
      </c>
      <c r="Z43" s="225" t="s">
        <v>195</v>
      </c>
      <c r="AA43" s="48" t="s">
        <v>41</v>
      </c>
      <c r="AB43" s="455">
        <v>8272</v>
      </c>
      <c r="AC43" s="390">
        <v>2233</v>
      </c>
      <c r="AD43" s="390">
        <v>3478</v>
      </c>
      <c r="AE43" s="390">
        <v>1114</v>
      </c>
      <c r="AF43" s="390">
        <v>-1</v>
      </c>
      <c r="AG43" s="372">
        <v>25587</v>
      </c>
      <c r="AH43" s="410">
        <f t="shared" si="17"/>
        <v>0.5899871028256537</v>
      </c>
      <c r="AI43" s="414">
        <f t="shared" si="18"/>
        <v>0.32328917028178372</v>
      </c>
      <c r="AK43" s="225" t="s">
        <v>195</v>
      </c>
      <c r="AL43" s="158" t="s">
        <v>41</v>
      </c>
      <c r="AM43" s="386">
        <f>取引基本表!AR40</f>
        <v>15836</v>
      </c>
      <c r="AN43" s="410">
        <f t="shared" si="6"/>
        <v>3.3255284074801286E-2</v>
      </c>
      <c r="AP43" s="225" t="s">
        <v>195</v>
      </c>
      <c r="AQ43" s="158" t="s">
        <v>41</v>
      </c>
      <c r="AR43" s="389">
        <f>取引基本表!AX40</f>
        <v>74879</v>
      </c>
      <c r="AS43" s="390">
        <f>取引基本表!AY40</f>
        <v>2634</v>
      </c>
      <c r="AT43" s="390">
        <f>ABS(取引基本表!BB40)</f>
        <v>51926</v>
      </c>
      <c r="AU43" s="391">
        <f t="shared" si="11"/>
        <v>-49292</v>
      </c>
      <c r="AV43" s="414">
        <v>0.35331229564204947</v>
      </c>
      <c r="AW43" s="410">
        <v>0.64668770435795053</v>
      </c>
    </row>
    <row r="44" spans="1:49" x14ac:dyDescent="0.2">
      <c r="A44" s="225" t="s">
        <v>206</v>
      </c>
      <c r="B44" s="158" t="s">
        <v>346</v>
      </c>
      <c r="C44" s="408">
        <f t="shared" si="12"/>
        <v>0.56999532308435041</v>
      </c>
      <c r="D44" s="409">
        <f t="shared" si="13"/>
        <v>0.18890831204256872</v>
      </c>
      <c r="E44" s="409">
        <f t="shared" si="13"/>
        <v>0.13982749678237316</v>
      </c>
      <c r="F44" s="409">
        <f t="shared" si="14"/>
        <v>0.48400791440152141</v>
      </c>
      <c r="G44" s="409">
        <f t="shared" si="14"/>
        <v>0.26801390783179974</v>
      </c>
      <c r="H44" s="410">
        <f t="shared" si="15"/>
        <v>0.11320362456556662</v>
      </c>
      <c r="K44" s="225" t="s">
        <v>206</v>
      </c>
      <c r="L44" s="158" t="s">
        <v>278</v>
      </c>
      <c r="M44" s="386">
        <f>取引基本表!AX41</f>
        <v>66283</v>
      </c>
      <c r="N44" s="370">
        <f>ABS(取引基本表!BB41)</f>
        <v>28502</v>
      </c>
      <c r="O44" s="414">
        <f t="shared" si="16"/>
        <v>0.43000467691564959</v>
      </c>
      <c r="P44" s="410">
        <f>1-O44</f>
        <v>0.56999532308435041</v>
      </c>
      <c r="R44" s="225" t="s">
        <v>206</v>
      </c>
      <c r="S44" s="158" t="s">
        <v>361</v>
      </c>
      <c r="T44" s="368">
        <f>取引基本表!BD41</f>
        <v>52057</v>
      </c>
      <c r="U44" s="449">
        <f>雇用表!K41</f>
        <v>9834</v>
      </c>
      <c r="V44" s="450">
        <f>雇用表!K87</f>
        <v>7279</v>
      </c>
      <c r="W44" s="416">
        <f t="shared" si="7"/>
        <v>0.18890831204256872</v>
      </c>
      <c r="X44" s="416">
        <f t="shared" si="8"/>
        <v>0.13982749678237316</v>
      </c>
      <c r="Z44" s="225" t="s">
        <v>206</v>
      </c>
      <c r="AA44" s="48" t="s">
        <v>42</v>
      </c>
      <c r="AB44" s="455">
        <v>13952</v>
      </c>
      <c r="AC44" s="390">
        <v>4349</v>
      </c>
      <c r="AD44" s="390">
        <v>4233</v>
      </c>
      <c r="AE44" s="390">
        <v>2662</v>
      </c>
      <c r="AF44" s="390">
        <v>0</v>
      </c>
      <c r="AG44" s="372">
        <v>52057</v>
      </c>
      <c r="AH44" s="410">
        <f t="shared" si="17"/>
        <v>0.48400791440152141</v>
      </c>
      <c r="AI44" s="414">
        <f t="shared" si="18"/>
        <v>0.26801390783179974</v>
      </c>
      <c r="AK44" s="225" t="s">
        <v>206</v>
      </c>
      <c r="AL44" s="158" t="s">
        <v>42</v>
      </c>
      <c r="AM44" s="386">
        <f>取引基本表!AR41</f>
        <v>53907</v>
      </c>
      <c r="AN44" s="410">
        <f t="shared" si="6"/>
        <v>0.11320362456556662</v>
      </c>
      <c r="AP44" s="225" t="s">
        <v>201</v>
      </c>
      <c r="AQ44" s="158" t="s">
        <v>42</v>
      </c>
      <c r="AR44" s="389">
        <f>取引基本表!AX41</f>
        <v>66283</v>
      </c>
      <c r="AS44" s="390">
        <f>取引基本表!AY41</f>
        <v>14276</v>
      </c>
      <c r="AT44" s="390">
        <f>ABS(取引基本表!BB41)</f>
        <v>28502</v>
      </c>
      <c r="AU44" s="391">
        <f t="shared" si="11"/>
        <v>-14226</v>
      </c>
      <c r="AV44" s="414">
        <v>0.30843419542811235</v>
      </c>
      <c r="AW44" s="410">
        <v>0.69156580457188765</v>
      </c>
    </row>
    <row r="45" spans="1:49" x14ac:dyDescent="0.2">
      <c r="A45" s="225" t="s">
        <v>342</v>
      </c>
      <c r="B45" s="158" t="s">
        <v>279</v>
      </c>
      <c r="C45" s="408">
        <f t="shared" si="12"/>
        <v>1</v>
      </c>
      <c r="D45" s="409">
        <f t="shared" si="13"/>
        <v>0</v>
      </c>
      <c r="E45" s="409">
        <f t="shared" si="13"/>
        <v>0</v>
      </c>
      <c r="F45" s="409">
        <f t="shared" si="14"/>
        <v>0</v>
      </c>
      <c r="G45" s="409">
        <f t="shared" si="14"/>
        <v>0</v>
      </c>
      <c r="H45" s="410">
        <f t="shared" si="15"/>
        <v>0</v>
      </c>
      <c r="K45" s="225" t="s">
        <v>342</v>
      </c>
      <c r="L45" s="158" t="s">
        <v>279</v>
      </c>
      <c r="M45" s="386">
        <f>取引基本表!AX42</f>
        <v>2319</v>
      </c>
      <c r="N45" s="370">
        <f>ABS(取引基本表!BB42)</f>
        <v>0</v>
      </c>
      <c r="O45" s="414">
        <f t="shared" si="16"/>
        <v>0</v>
      </c>
      <c r="P45" s="410">
        <f>1-O45</f>
        <v>1</v>
      </c>
      <c r="R45" s="225" t="s">
        <v>342</v>
      </c>
      <c r="S45" s="158" t="s">
        <v>279</v>
      </c>
      <c r="T45" s="368">
        <f>取引基本表!BD42</f>
        <v>2319</v>
      </c>
      <c r="U45" s="449">
        <f>雇用表!K42</f>
        <v>0</v>
      </c>
      <c r="V45" s="450">
        <f>雇用表!K88</f>
        <v>0</v>
      </c>
      <c r="W45" s="416">
        <f t="shared" si="7"/>
        <v>0</v>
      </c>
      <c r="X45" s="416">
        <f t="shared" si="8"/>
        <v>0</v>
      </c>
      <c r="Z45" s="225" t="s">
        <v>342</v>
      </c>
      <c r="AA45" s="48" t="s">
        <v>279</v>
      </c>
      <c r="AB45" s="455">
        <v>0</v>
      </c>
      <c r="AC45" s="390">
        <v>0</v>
      </c>
      <c r="AD45" s="390">
        <v>0</v>
      </c>
      <c r="AE45" s="390">
        <v>0</v>
      </c>
      <c r="AF45" s="390">
        <v>0</v>
      </c>
      <c r="AG45" s="372">
        <v>2319</v>
      </c>
      <c r="AH45" s="410">
        <v>0</v>
      </c>
      <c r="AI45" s="414">
        <v>0</v>
      </c>
      <c r="AK45" s="225" t="s">
        <v>342</v>
      </c>
      <c r="AL45" s="158" t="s">
        <v>279</v>
      </c>
      <c r="AM45" s="386">
        <f>取引基本表!AR42</f>
        <v>0</v>
      </c>
      <c r="AN45" s="410">
        <f t="shared" si="6"/>
        <v>0</v>
      </c>
      <c r="AP45" s="225" t="s">
        <v>202</v>
      </c>
      <c r="AQ45" s="158" t="s">
        <v>279</v>
      </c>
      <c r="AR45" s="389">
        <f>取引基本表!AX42</f>
        <v>2319</v>
      </c>
      <c r="AS45" s="390">
        <f>取引基本表!AY42</f>
        <v>0</v>
      </c>
      <c r="AT45" s="390">
        <f>ABS(取引基本表!BB42)</f>
        <v>0</v>
      </c>
      <c r="AU45" s="391">
        <f t="shared" si="11"/>
        <v>0</v>
      </c>
      <c r="AV45" s="414">
        <v>0</v>
      </c>
      <c r="AW45" s="410">
        <v>1</v>
      </c>
    </row>
    <row r="46" spans="1:49" x14ac:dyDescent="0.2">
      <c r="A46" s="225" t="s">
        <v>343</v>
      </c>
      <c r="B46" s="158" t="s">
        <v>280</v>
      </c>
      <c r="C46" s="408">
        <f t="shared" si="12"/>
        <v>0.19592142404516388</v>
      </c>
      <c r="D46" s="409">
        <f t="shared" si="13"/>
        <v>3.8134350249339984E-3</v>
      </c>
      <c r="E46" s="409">
        <f t="shared" si="13"/>
        <v>1.0853622763273688E-2</v>
      </c>
      <c r="F46" s="409">
        <f t="shared" si="14"/>
        <v>0.31358169551188031</v>
      </c>
      <c r="G46" s="409">
        <f t="shared" si="14"/>
        <v>9.3869169844529188E-3</v>
      </c>
      <c r="H46" s="410">
        <f t="shared" si="15"/>
        <v>2.2224088871155723E-2</v>
      </c>
      <c r="K46" s="225" t="s">
        <v>343</v>
      </c>
      <c r="L46" s="158" t="s">
        <v>280</v>
      </c>
      <c r="M46" s="386">
        <f>取引基本表!AX43</f>
        <v>17359</v>
      </c>
      <c r="N46" s="370">
        <f>ABS(取引基本表!BB43)</f>
        <v>13958</v>
      </c>
      <c r="O46" s="414">
        <f t="shared" si="16"/>
        <v>0.80407857595483612</v>
      </c>
      <c r="P46" s="410">
        <f>1-O46</f>
        <v>0.19592142404516388</v>
      </c>
      <c r="R46" s="225" t="s">
        <v>343</v>
      </c>
      <c r="S46" s="158" t="s">
        <v>280</v>
      </c>
      <c r="T46" s="368">
        <f>取引基本表!BD43</f>
        <v>3409</v>
      </c>
      <c r="U46" s="449">
        <f>雇用表!K43</f>
        <v>13</v>
      </c>
      <c r="V46" s="450">
        <f>雇用表!K89</f>
        <v>37</v>
      </c>
      <c r="W46" s="416">
        <f t="shared" si="7"/>
        <v>3.8134350249339984E-3</v>
      </c>
      <c r="X46" s="416">
        <f t="shared" si="8"/>
        <v>1.0853622763273688E-2</v>
      </c>
      <c r="Z46" s="225" t="s">
        <v>343</v>
      </c>
      <c r="AA46" s="48" t="s">
        <v>280</v>
      </c>
      <c r="AB46" s="455">
        <v>32</v>
      </c>
      <c r="AC46" s="390">
        <v>883</v>
      </c>
      <c r="AD46" s="390">
        <v>122</v>
      </c>
      <c r="AE46" s="390">
        <v>44</v>
      </c>
      <c r="AF46" s="390">
        <v>-12</v>
      </c>
      <c r="AG46" s="372">
        <v>3409</v>
      </c>
      <c r="AH46" s="410">
        <f t="shared" si="17"/>
        <v>0.31358169551188031</v>
      </c>
      <c r="AI46" s="414">
        <f t="shared" si="18"/>
        <v>9.3869169844529188E-3</v>
      </c>
      <c r="AK46" s="225" t="s">
        <v>343</v>
      </c>
      <c r="AL46" s="158" t="s">
        <v>280</v>
      </c>
      <c r="AM46" s="386">
        <f>取引基本表!AR43</f>
        <v>10583</v>
      </c>
      <c r="AN46" s="410">
        <f t="shared" si="6"/>
        <v>2.2224088871155723E-2</v>
      </c>
      <c r="AP46" s="225" t="s">
        <v>203</v>
      </c>
      <c r="AQ46" s="158" t="s">
        <v>280</v>
      </c>
      <c r="AR46" s="389">
        <f>取引基本表!AX43</f>
        <v>17359</v>
      </c>
      <c r="AS46" s="390">
        <f>取引基本表!AY43</f>
        <v>8</v>
      </c>
      <c r="AT46" s="390">
        <f>ABS(取引基本表!BB43)</f>
        <v>13958</v>
      </c>
      <c r="AU46" s="391">
        <f t="shared" si="11"/>
        <v>-13950</v>
      </c>
      <c r="AV46" s="414">
        <v>6.99850635196259E-3</v>
      </c>
      <c r="AW46" s="410">
        <v>0.99300149364803736</v>
      </c>
    </row>
    <row r="47" spans="1:49" x14ac:dyDescent="0.2">
      <c r="A47" s="226" t="s">
        <v>348</v>
      </c>
      <c r="B47" s="227" t="s">
        <v>43</v>
      </c>
      <c r="C47" s="411">
        <f t="shared" si="12"/>
        <v>0.45265703952364433</v>
      </c>
      <c r="D47" s="412">
        <f t="shared" si="13"/>
        <v>6.8132090397126518E-2</v>
      </c>
      <c r="E47" s="412">
        <f t="shared" si="13"/>
        <v>5.7986453629434859E-2</v>
      </c>
      <c r="F47" s="412">
        <f>AH47</f>
        <v>0.49576236686958514</v>
      </c>
      <c r="G47" s="412">
        <f>AI47</f>
        <v>0.23980744030503759</v>
      </c>
      <c r="H47" s="413">
        <f t="shared" si="15"/>
        <v>1</v>
      </c>
      <c r="K47" s="226" t="s">
        <v>348</v>
      </c>
      <c r="L47" s="228" t="s">
        <v>43</v>
      </c>
      <c r="M47" s="387">
        <f>取引基本表!AX44</f>
        <v>1308938</v>
      </c>
      <c r="N47" s="388">
        <f>ABS(取引基本表!BB44)</f>
        <v>716438</v>
      </c>
      <c r="O47" s="415">
        <f t="shared" si="16"/>
        <v>0.54734296047635567</v>
      </c>
      <c r="P47" s="413">
        <f>1-O47</f>
        <v>0.45265703952364433</v>
      </c>
      <c r="R47" s="226" t="s">
        <v>348</v>
      </c>
      <c r="S47" s="228" t="s">
        <v>43</v>
      </c>
      <c r="T47" s="369">
        <f>取引基本表!BD44</f>
        <v>1166807</v>
      </c>
      <c r="U47" s="451">
        <f>雇用表!K44</f>
        <v>79497</v>
      </c>
      <c r="V47" s="452">
        <f>雇用表!K90</f>
        <v>67659</v>
      </c>
      <c r="W47" s="417">
        <f t="shared" si="7"/>
        <v>6.8132090397126518E-2</v>
      </c>
      <c r="X47" s="417">
        <f t="shared" si="8"/>
        <v>5.7986453629434859E-2</v>
      </c>
      <c r="Z47" s="226" t="s">
        <v>348</v>
      </c>
      <c r="AA47" s="229" t="s">
        <v>43</v>
      </c>
      <c r="AB47" s="456">
        <v>279809</v>
      </c>
      <c r="AC47" s="393">
        <v>108531</v>
      </c>
      <c r="AD47" s="393">
        <v>154683</v>
      </c>
      <c r="AE47" s="393">
        <v>37756</v>
      </c>
      <c r="AF47" s="393">
        <v>-2320</v>
      </c>
      <c r="AG47" s="373">
        <v>1166807</v>
      </c>
      <c r="AH47" s="413">
        <f t="shared" si="17"/>
        <v>0.49576236686958514</v>
      </c>
      <c r="AI47" s="415">
        <f t="shared" si="18"/>
        <v>0.23980744030503759</v>
      </c>
      <c r="AK47" s="226" t="s">
        <v>348</v>
      </c>
      <c r="AL47" s="228" t="s">
        <v>43</v>
      </c>
      <c r="AM47" s="387">
        <f>取引基本表!AR44</f>
        <v>476195</v>
      </c>
      <c r="AN47" s="413">
        <f t="shared" si="6"/>
        <v>1</v>
      </c>
      <c r="AP47" s="226" t="s">
        <v>204</v>
      </c>
      <c r="AQ47" s="228" t="s">
        <v>43</v>
      </c>
      <c r="AR47" s="392">
        <f>取引基本表!AX44</f>
        <v>1308938</v>
      </c>
      <c r="AS47" s="393">
        <f>取引基本表!AY44</f>
        <v>574307</v>
      </c>
      <c r="AT47" s="394">
        <f>ABS(取引基本表!BB44)</f>
        <v>716438</v>
      </c>
      <c r="AU47" s="395">
        <f t="shared" si="11"/>
        <v>-142131</v>
      </c>
      <c r="AV47" s="415">
        <v>0.41467476400433478</v>
      </c>
      <c r="AW47" s="413">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431078</v>
      </c>
      <c r="AS49" s="231">
        <f>SUM(AS12:AS29)+AS45</f>
        <v>472561</v>
      </c>
      <c r="AT49" s="231">
        <f>SUM(AT12:AT29)+AT45</f>
        <v>348013</v>
      </c>
      <c r="AU49" s="231">
        <f>SUM(AU12:AU29)+AU45</f>
        <v>124548</v>
      </c>
      <c r="AV49" s="230">
        <f>AT49/AR49</f>
        <v>0.80730865411828023</v>
      </c>
      <c r="AW49" s="230">
        <f>1-AV49</f>
        <v>0.19269134588171977</v>
      </c>
    </row>
    <row r="50" spans="43:49" x14ac:dyDescent="0.2">
      <c r="AQ50" s="48" t="s">
        <v>395</v>
      </c>
      <c r="AR50" s="231">
        <f>SUM(AR8:AR11)+SUM(AR30:AR44)+AR46</f>
        <v>877860</v>
      </c>
      <c r="AS50" s="231">
        <f>SUM(AS8:AS11)+SUM(AS30:AS44)+AS46</f>
        <v>101746</v>
      </c>
      <c r="AT50" s="231">
        <f>SUM(AT8:AT11)+SUM(AT30:AT44)+AT46</f>
        <v>368425</v>
      </c>
      <c r="AU50" s="231">
        <f>SUM(AU8:AU11)+SUM(AU30:AU44)+AU46</f>
        <v>-266679</v>
      </c>
      <c r="AV50" s="230">
        <f>AT50/AR50</f>
        <v>0.41968537124370631</v>
      </c>
      <c r="AW50" s="230">
        <f>1-AV50</f>
        <v>0.58031462875629369</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I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116</v>
      </c>
      <c r="D5" s="269">
        <v>0</v>
      </c>
      <c r="E5" s="269">
        <v>0</v>
      </c>
      <c r="F5" s="269">
        <v>0</v>
      </c>
      <c r="G5" s="269">
        <v>20060</v>
      </c>
      <c r="H5" s="269">
        <v>23</v>
      </c>
      <c r="I5" s="269">
        <v>7</v>
      </c>
      <c r="J5" s="269">
        <v>52</v>
      </c>
      <c r="K5" s="269">
        <v>0</v>
      </c>
      <c r="L5" s="269">
        <v>14</v>
      </c>
      <c r="M5" s="269">
        <v>1</v>
      </c>
      <c r="N5" s="269">
        <v>0</v>
      </c>
      <c r="O5" s="269">
        <v>0</v>
      </c>
      <c r="P5" s="269">
        <v>0</v>
      </c>
      <c r="Q5" s="269">
        <v>0</v>
      </c>
      <c r="R5" s="269">
        <v>0</v>
      </c>
      <c r="S5" s="269">
        <v>0</v>
      </c>
      <c r="T5" s="269">
        <v>0</v>
      </c>
      <c r="U5" s="269">
        <v>0</v>
      </c>
      <c r="V5" s="269">
        <v>0</v>
      </c>
      <c r="W5" s="269">
        <v>0</v>
      </c>
      <c r="X5" s="269">
        <v>12</v>
      </c>
      <c r="Y5" s="269">
        <v>45</v>
      </c>
      <c r="Z5" s="269">
        <v>0</v>
      </c>
      <c r="AA5" s="269">
        <v>0</v>
      </c>
      <c r="AB5" s="269">
        <v>0</v>
      </c>
      <c r="AC5" s="269">
        <v>11</v>
      </c>
      <c r="AD5" s="269">
        <v>0</v>
      </c>
      <c r="AE5" s="269">
        <v>0</v>
      </c>
      <c r="AF5" s="269">
        <v>1</v>
      </c>
      <c r="AG5" s="269">
        <v>0</v>
      </c>
      <c r="AH5" s="269">
        <v>4</v>
      </c>
      <c r="AI5" s="269">
        <v>116</v>
      </c>
      <c r="AJ5" s="269">
        <v>106</v>
      </c>
      <c r="AK5" s="269">
        <v>3</v>
      </c>
      <c r="AL5" s="269">
        <v>0</v>
      </c>
      <c r="AM5" s="269">
        <v>1089</v>
      </c>
      <c r="AN5" s="269">
        <v>0</v>
      </c>
      <c r="AO5" s="269">
        <v>0</v>
      </c>
      <c r="AP5" s="270">
        <v>21660</v>
      </c>
      <c r="AQ5" s="269">
        <v>51</v>
      </c>
      <c r="AR5" s="269">
        <v>5149</v>
      </c>
      <c r="AS5" s="269">
        <v>0</v>
      </c>
      <c r="AT5" s="269">
        <v>0</v>
      </c>
      <c r="AU5" s="269">
        <v>24</v>
      </c>
      <c r="AV5" s="269">
        <v>0</v>
      </c>
      <c r="AW5" s="270">
        <v>5224</v>
      </c>
      <c r="AX5" s="269">
        <v>26884</v>
      </c>
      <c r="AY5" s="270">
        <v>427</v>
      </c>
      <c r="AZ5" s="270">
        <v>5651</v>
      </c>
      <c r="BA5" s="269">
        <v>27311</v>
      </c>
      <c r="BB5" s="270">
        <v>-26491</v>
      </c>
      <c r="BC5" s="269">
        <v>-20840</v>
      </c>
      <c r="BD5" s="270">
        <v>820</v>
      </c>
      <c r="BE5" s="271"/>
      <c r="BG5" s="267" t="s">
        <v>443</v>
      </c>
      <c r="BH5" s="272" t="s">
        <v>444</v>
      </c>
      <c r="BI5" s="273">
        <f>AX5</f>
        <v>26884</v>
      </c>
      <c r="BJ5" s="274">
        <f>ABS(BB5)</f>
        <v>26491</v>
      </c>
      <c r="BK5" s="275">
        <f>BJ5/BI5</f>
        <v>0.98538163963695879</v>
      </c>
      <c r="BL5" s="276">
        <f>1-BK5</f>
        <v>1.4618360363041205E-2</v>
      </c>
      <c r="BM5" s="277"/>
      <c r="BN5" s="267" t="s">
        <v>443</v>
      </c>
      <c r="BO5" s="272" t="s">
        <v>444</v>
      </c>
      <c r="BP5" s="278">
        <f>AY5</f>
        <v>427</v>
      </c>
      <c r="BQ5" s="279">
        <f>ABS(BB5)</f>
        <v>26491</v>
      </c>
      <c r="BR5" s="280">
        <f>BP5-BQ5</f>
        <v>-26064</v>
      </c>
      <c r="BS5" s="277"/>
    </row>
    <row r="6" spans="1:71" x14ac:dyDescent="0.2">
      <c r="A6" s="267" t="s">
        <v>445</v>
      </c>
      <c r="B6" s="268" t="s">
        <v>446</v>
      </c>
      <c r="C6" s="269">
        <v>0</v>
      </c>
      <c r="D6" s="269">
        <v>8</v>
      </c>
      <c r="E6" s="269">
        <v>0</v>
      </c>
      <c r="F6" s="269">
        <v>0</v>
      </c>
      <c r="G6" s="269">
        <v>43</v>
      </c>
      <c r="H6" s="269">
        <v>0</v>
      </c>
      <c r="I6" s="269">
        <v>114</v>
      </c>
      <c r="J6" s="269">
        <v>9</v>
      </c>
      <c r="K6" s="269">
        <v>0</v>
      </c>
      <c r="L6" s="269">
        <v>0</v>
      </c>
      <c r="M6" s="269">
        <v>0</v>
      </c>
      <c r="N6" s="269">
        <v>0</v>
      </c>
      <c r="O6" s="269">
        <v>0</v>
      </c>
      <c r="P6" s="269">
        <v>0</v>
      </c>
      <c r="Q6" s="269">
        <v>0</v>
      </c>
      <c r="R6" s="269">
        <v>0</v>
      </c>
      <c r="S6" s="269">
        <v>0</v>
      </c>
      <c r="T6" s="269">
        <v>0</v>
      </c>
      <c r="U6" s="269">
        <v>0</v>
      </c>
      <c r="V6" s="269">
        <v>0</v>
      </c>
      <c r="W6" s="269">
        <v>0</v>
      </c>
      <c r="X6" s="269">
        <v>1</v>
      </c>
      <c r="Y6" s="269">
        <v>2</v>
      </c>
      <c r="Z6" s="269">
        <v>0</v>
      </c>
      <c r="AA6" s="269">
        <v>0</v>
      </c>
      <c r="AB6" s="269">
        <v>0</v>
      </c>
      <c r="AC6" s="269">
        <v>0</v>
      </c>
      <c r="AD6" s="269">
        <v>0</v>
      </c>
      <c r="AE6" s="269">
        <v>0</v>
      </c>
      <c r="AF6" s="269">
        <v>0</v>
      </c>
      <c r="AG6" s="269">
        <v>0</v>
      </c>
      <c r="AH6" s="269">
        <v>0</v>
      </c>
      <c r="AI6" s="269">
        <v>3</v>
      </c>
      <c r="AJ6" s="269">
        <v>2</v>
      </c>
      <c r="AK6" s="269">
        <v>0</v>
      </c>
      <c r="AL6" s="269">
        <v>0</v>
      </c>
      <c r="AM6" s="269">
        <v>66</v>
      </c>
      <c r="AN6" s="269">
        <v>0</v>
      </c>
      <c r="AO6" s="269">
        <v>0</v>
      </c>
      <c r="AP6" s="270">
        <v>248</v>
      </c>
      <c r="AQ6" s="269">
        <v>3</v>
      </c>
      <c r="AR6" s="269">
        <v>274</v>
      </c>
      <c r="AS6" s="269">
        <v>0</v>
      </c>
      <c r="AT6" s="269">
        <v>0</v>
      </c>
      <c r="AU6" s="269">
        <v>0</v>
      </c>
      <c r="AV6" s="269">
        <v>17</v>
      </c>
      <c r="AW6" s="270">
        <v>294</v>
      </c>
      <c r="AX6" s="269">
        <v>542</v>
      </c>
      <c r="AY6" s="270">
        <v>4</v>
      </c>
      <c r="AZ6" s="270">
        <v>298</v>
      </c>
      <c r="BA6" s="269">
        <v>546</v>
      </c>
      <c r="BB6" s="270">
        <v>-495</v>
      </c>
      <c r="BC6" s="269">
        <v>-197</v>
      </c>
      <c r="BD6" s="270">
        <v>51</v>
      </c>
      <c r="BE6" s="271"/>
      <c r="BG6" s="267" t="s">
        <v>445</v>
      </c>
      <c r="BH6" s="272" t="s">
        <v>446</v>
      </c>
      <c r="BI6" s="273">
        <f t="shared" ref="BI6:BI44" si="0">AX6</f>
        <v>542</v>
      </c>
      <c r="BJ6" s="274">
        <f t="shared" ref="BJ6:BJ44" si="1">ABS(BB6)</f>
        <v>495</v>
      </c>
      <c r="BK6" s="275">
        <f t="shared" ref="BK6:BK44" si="2">BJ6/BI6</f>
        <v>0.91328413284132837</v>
      </c>
      <c r="BL6" s="276">
        <f t="shared" ref="BL6:BL44" si="3">1-BK6</f>
        <v>8.6715867158671633E-2</v>
      </c>
      <c r="BM6" s="277"/>
      <c r="BN6" s="267" t="s">
        <v>445</v>
      </c>
      <c r="BO6" s="272" t="s">
        <v>446</v>
      </c>
      <c r="BP6" s="278">
        <f t="shared" ref="BP6:BP44" si="4">AY6</f>
        <v>4</v>
      </c>
      <c r="BQ6" s="279">
        <f t="shared" ref="BQ6:BQ44" si="5">ABS(BB6)</f>
        <v>495</v>
      </c>
      <c r="BR6" s="280">
        <f t="shared" ref="BR6:BR44" si="6">BP6-BQ6</f>
        <v>-491</v>
      </c>
      <c r="BS6" s="277"/>
    </row>
    <row r="7" spans="1:71" x14ac:dyDescent="0.2">
      <c r="A7" s="267" t="s">
        <v>447</v>
      </c>
      <c r="B7" s="268" t="s">
        <v>250</v>
      </c>
      <c r="C7" s="269">
        <v>0</v>
      </c>
      <c r="D7" s="269">
        <v>0</v>
      </c>
      <c r="E7" s="269">
        <v>1</v>
      </c>
      <c r="F7" s="269">
        <v>0</v>
      </c>
      <c r="G7" s="269">
        <v>3267</v>
      </c>
      <c r="H7" s="269">
        <v>0</v>
      </c>
      <c r="I7" s="269">
        <v>0</v>
      </c>
      <c r="J7" s="269">
        <v>2</v>
      </c>
      <c r="K7" s="269">
        <v>0</v>
      </c>
      <c r="L7" s="269">
        <v>0</v>
      </c>
      <c r="M7" s="269">
        <v>0</v>
      </c>
      <c r="N7" s="269">
        <v>0</v>
      </c>
      <c r="O7" s="269">
        <v>0</v>
      </c>
      <c r="P7" s="269">
        <v>0</v>
      </c>
      <c r="Q7" s="269">
        <v>0</v>
      </c>
      <c r="R7" s="269">
        <v>0</v>
      </c>
      <c r="S7" s="269">
        <v>0</v>
      </c>
      <c r="T7" s="269">
        <v>0</v>
      </c>
      <c r="U7" s="269">
        <v>0</v>
      </c>
      <c r="V7" s="269">
        <v>0</v>
      </c>
      <c r="W7" s="269">
        <v>0</v>
      </c>
      <c r="X7" s="269">
        <v>44</v>
      </c>
      <c r="Y7" s="269">
        <v>0</v>
      </c>
      <c r="Z7" s="269">
        <v>0</v>
      </c>
      <c r="AA7" s="269">
        <v>0</v>
      </c>
      <c r="AB7" s="269">
        <v>0</v>
      </c>
      <c r="AC7" s="269">
        <v>0</v>
      </c>
      <c r="AD7" s="269">
        <v>0</v>
      </c>
      <c r="AE7" s="269">
        <v>0</v>
      </c>
      <c r="AF7" s="269">
        <v>0</v>
      </c>
      <c r="AG7" s="269">
        <v>0</v>
      </c>
      <c r="AH7" s="269">
        <v>1</v>
      </c>
      <c r="AI7" s="269">
        <v>3</v>
      </c>
      <c r="AJ7" s="269">
        <v>24</v>
      </c>
      <c r="AK7" s="269">
        <v>0</v>
      </c>
      <c r="AL7" s="269">
        <v>0</v>
      </c>
      <c r="AM7" s="269">
        <v>234</v>
      </c>
      <c r="AN7" s="269">
        <v>0</v>
      </c>
      <c r="AO7" s="269">
        <v>0</v>
      </c>
      <c r="AP7" s="270">
        <v>3576</v>
      </c>
      <c r="AQ7" s="269">
        <v>16</v>
      </c>
      <c r="AR7" s="269">
        <v>512</v>
      </c>
      <c r="AS7" s="269">
        <v>0</v>
      </c>
      <c r="AT7" s="269">
        <v>0</v>
      </c>
      <c r="AU7" s="269">
        <v>0</v>
      </c>
      <c r="AV7" s="269">
        <v>0</v>
      </c>
      <c r="AW7" s="270">
        <v>528</v>
      </c>
      <c r="AX7" s="269">
        <v>4104</v>
      </c>
      <c r="AY7" s="270">
        <v>5</v>
      </c>
      <c r="AZ7" s="270">
        <v>533</v>
      </c>
      <c r="BA7" s="269">
        <v>4109</v>
      </c>
      <c r="BB7" s="270">
        <v>-4083</v>
      </c>
      <c r="BC7" s="269">
        <v>-3550</v>
      </c>
      <c r="BD7" s="270">
        <v>26</v>
      </c>
      <c r="BE7" s="271"/>
      <c r="BG7" s="267" t="s">
        <v>447</v>
      </c>
      <c r="BH7" s="272" t="s">
        <v>250</v>
      </c>
      <c r="BI7" s="273">
        <f t="shared" si="0"/>
        <v>4104</v>
      </c>
      <c r="BJ7" s="274">
        <f t="shared" si="1"/>
        <v>4083</v>
      </c>
      <c r="BK7" s="275">
        <f t="shared" si="2"/>
        <v>0.99488304093567248</v>
      </c>
      <c r="BL7" s="276">
        <f t="shared" si="3"/>
        <v>5.1169590643275198E-3</v>
      </c>
      <c r="BM7" s="277"/>
      <c r="BN7" s="267" t="s">
        <v>447</v>
      </c>
      <c r="BO7" s="272" t="s">
        <v>250</v>
      </c>
      <c r="BP7" s="278">
        <f t="shared" si="4"/>
        <v>5</v>
      </c>
      <c r="BQ7" s="279">
        <f t="shared" si="5"/>
        <v>4083</v>
      </c>
      <c r="BR7" s="280">
        <f t="shared" si="6"/>
        <v>-4078</v>
      </c>
      <c r="BS7" s="277"/>
    </row>
    <row r="8" spans="1:71" x14ac:dyDescent="0.2">
      <c r="A8" s="267" t="s">
        <v>448</v>
      </c>
      <c r="B8" s="268" t="s">
        <v>27</v>
      </c>
      <c r="C8" s="269">
        <v>0</v>
      </c>
      <c r="D8" s="269">
        <v>0</v>
      </c>
      <c r="E8" s="269">
        <v>0</v>
      </c>
      <c r="F8" s="269">
        <v>0</v>
      </c>
      <c r="G8" s="269">
        <v>36</v>
      </c>
      <c r="H8" s="269">
        <v>1</v>
      </c>
      <c r="I8" s="269">
        <v>102</v>
      </c>
      <c r="J8" s="269">
        <v>214</v>
      </c>
      <c r="K8" s="269">
        <v>1253</v>
      </c>
      <c r="L8" s="269">
        <v>1</v>
      </c>
      <c r="M8" s="269">
        <v>277</v>
      </c>
      <c r="N8" s="269">
        <v>7518</v>
      </c>
      <c r="O8" s="269">
        <v>539</v>
      </c>
      <c r="P8" s="269">
        <v>8</v>
      </c>
      <c r="Q8" s="269">
        <v>1</v>
      </c>
      <c r="R8" s="269">
        <v>3</v>
      </c>
      <c r="S8" s="269">
        <v>0</v>
      </c>
      <c r="T8" s="269">
        <v>5</v>
      </c>
      <c r="U8" s="269">
        <v>1</v>
      </c>
      <c r="V8" s="269">
        <v>0</v>
      </c>
      <c r="W8" s="269">
        <v>4</v>
      </c>
      <c r="X8" s="269">
        <v>4</v>
      </c>
      <c r="Y8" s="269">
        <v>280</v>
      </c>
      <c r="Z8" s="269">
        <v>626</v>
      </c>
      <c r="AA8" s="269">
        <v>0</v>
      </c>
      <c r="AB8" s="269">
        <v>0</v>
      </c>
      <c r="AC8" s="269">
        <v>0</v>
      </c>
      <c r="AD8" s="269">
        <v>0</v>
      </c>
      <c r="AE8" s="269">
        <v>0</v>
      </c>
      <c r="AF8" s="269">
        <v>0</v>
      </c>
      <c r="AG8" s="269">
        <v>0</v>
      </c>
      <c r="AH8" s="269">
        <v>1</v>
      </c>
      <c r="AI8" s="269">
        <v>2</v>
      </c>
      <c r="AJ8" s="269">
        <v>1</v>
      </c>
      <c r="AK8" s="269">
        <v>0</v>
      </c>
      <c r="AL8" s="269">
        <v>0</v>
      </c>
      <c r="AM8" s="269">
        <v>0</v>
      </c>
      <c r="AN8" s="269">
        <v>0</v>
      </c>
      <c r="AO8" s="269">
        <v>1</v>
      </c>
      <c r="AP8" s="270">
        <v>10878</v>
      </c>
      <c r="AQ8" s="269">
        <v>-5</v>
      </c>
      <c r="AR8" s="269">
        <v>-10</v>
      </c>
      <c r="AS8" s="269">
        <v>0</v>
      </c>
      <c r="AT8" s="269">
        <v>0</v>
      </c>
      <c r="AU8" s="269">
        <v>-1</v>
      </c>
      <c r="AV8" s="269">
        <v>-8</v>
      </c>
      <c r="AW8" s="270">
        <v>-24</v>
      </c>
      <c r="AX8" s="269">
        <v>10854</v>
      </c>
      <c r="AY8" s="270">
        <v>78</v>
      </c>
      <c r="AZ8" s="270">
        <v>54</v>
      </c>
      <c r="BA8" s="269">
        <v>10932</v>
      </c>
      <c r="BB8" s="270">
        <v>-10687</v>
      </c>
      <c r="BC8" s="269">
        <v>-10633</v>
      </c>
      <c r="BD8" s="270">
        <v>245</v>
      </c>
      <c r="BE8" s="271"/>
      <c r="BG8" s="267" t="s">
        <v>448</v>
      </c>
      <c r="BH8" s="272" t="s">
        <v>27</v>
      </c>
      <c r="BI8" s="273">
        <f t="shared" si="0"/>
        <v>10854</v>
      </c>
      <c r="BJ8" s="274">
        <f t="shared" si="1"/>
        <v>10687</v>
      </c>
      <c r="BK8" s="275">
        <f t="shared" si="2"/>
        <v>0.98461396720103189</v>
      </c>
      <c r="BL8" s="276">
        <f t="shared" si="3"/>
        <v>1.5386032798968108E-2</v>
      </c>
      <c r="BM8" s="277"/>
      <c r="BN8" s="267" t="s">
        <v>448</v>
      </c>
      <c r="BO8" s="272" t="s">
        <v>27</v>
      </c>
      <c r="BP8" s="278">
        <f t="shared" si="4"/>
        <v>78</v>
      </c>
      <c r="BQ8" s="279">
        <f t="shared" si="5"/>
        <v>10687</v>
      </c>
      <c r="BR8" s="280">
        <f t="shared" si="6"/>
        <v>-10609</v>
      </c>
      <c r="BS8" s="277"/>
    </row>
    <row r="9" spans="1:71" x14ac:dyDescent="0.2">
      <c r="A9" s="267" t="s">
        <v>449</v>
      </c>
      <c r="B9" s="268" t="s">
        <v>191</v>
      </c>
      <c r="C9" s="269">
        <v>108</v>
      </c>
      <c r="D9" s="269">
        <v>2</v>
      </c>
      <c r="E9" s="269">
        <v>3</v>
      </c>
      <c r="F9" s="269">
        <v>0</v>
      </c>
      <c r="G9" s="269">
        <v>22192</v>
      </c>
      <c r="H9" s="269">
        <v>6</v>
      </c>
      <c r="I9" s="269">
        <v>33</v>
      </c>
      <c r="J9" s="269">
        <v>298</v>
      </c>
      <c r="K9" s="269">
        <v>0</v>
      </c>
      <c r="L9" s="269">
        <v>0</v>
      </c>
      <c r="M9" s="269">
        <v>2</v>
      </c>
      <c r="N9" s="269">
        <v>0</v>
      </c>
      <c r="O9" s="269">
        <v>0</v>
      </c>
      <c r="P9" s="269">
        <v>0</v>
      </c>
      <c r="Q9" s="269">
        <v>0</v>
      </c>
      <c r="R9" s="269">
        <v>0</v>
      </c>
      <c r="S9" s="269">
        <v>0</v>
      </c>
      <c r="T9" s="269">
        <v>0</v>
      </c>
      <c r="U9" s="269">
        <v>0</v>
      </c>
      <c r="V9" s="269">
        <v>0</v>
      </c>
      <c r="W9" s="269">
        <v>0</v>
      </c>
      <c r="X9" s="269">
        <v>11</v>
      </c>
      <c r="Y9" s="269">
        <v>1</v>
      </c>
      <c r="Z9" s="269">
        <v>0</v>
      </c>
      <c r="AA9" s="269">
        <v>0</v>
      </c>
      <c r="AB9" s="269">
        <v>0</v>
      </c>
      <c r="AC9" s="269">
        <v>14</v>
      </c>
      <c r="AD9" s="269">
        <v>0</v>
      </c>
      <c r="AE9" s="269">
        <v>0</v>
      </c>
      <c r="AF9" s="269">
        <v>6</v>
      </c>
      <c r="AG9" s="269">
        <v>0</v>
      </c>
      <c r="AH9" s="269">
        <v>33</v>
      </c>
      <c r="AI9" s="269">
        <v>321</v>
      </c>
      <c r="AJ9" s="269">
        <v>397</v>
      </c>
      <c r="AK9" s="269">
        <v>2</v>
      </c>
      <c r="AL9" s="269">
        <v>0</v>
      </c>
      <c r="AM9" s="269">
        <v>8583</v>
      </c>
      <c r="AN9" s="269">
        <v>0</v>
      </c>
      <c r="AO9" s="269">
        <v>8</v>
      </c>
      <c r="AP9" s="270">
        <v>32020</v>
      </c>
      <c r="AQ9" s="269">
        <v>915</v>
      </c>
      <c r="AR9" s="269">
        <v>42977</v>
      </c>
      <c r="AS9" s="269">
        <v>0</v>
      </c>
      <c r="AT9" s="269">
        <v>0</v>
      </c>
      <c r="AU9" s="269">
        <v>0</v>
      </c>
      <c r="AV9" s="269">
        <v>-466</v>
      </c>
      <c r="AW9" s="270">
        <v>43426</v>
      </c>
      <c r="AX9" s="269">
        <v>75446</v>
      </c>
      <c r="AY9" s="270">
        <v>106043</v>
      </c>
      <c r="AZ9" s="270">
        <v>149469</v>
      </c>
      <c r="BA9" s="269">
        <v>181489</v>
      </c>
      <c r="BB9" s="270">
        <v>-63027</v>
      </c>
      <c r="BC9" s="269">
        <v>86442</v>
      </c>
      <c r="BD9" s="270">
        <v>118462</v>
      </c>
      <c r="BE9" s="271"/>
      <c r="BG9" s="267" t="s">
        <v>449</v>
      </c>
      <c r="BH9" s="272" t="s">
        <v>191</v>
      </c>
      <c r="BI9" s="273">
        <f t="shared" si="0"/>
        <v>75446</v>
      </c>
      <c r="BJ9" s="274">
        <f t="shared" si="1"/>
        <v>63027</v>
      </c>
      <c r="BK9" s="275">
        <f t="shared" si="2"/>
        <v>0.83539220104445566</v>
      </c>
      <c r="BL9" s="276">
        <f t="shared" si="3"/>
        <v>0.16460779895554434</v>
      </c>
      <c r="BM9" s="277"/>
      <c r="BN9" s="267" t="s">
        <v>449</v>
      </c>
      <c r="BO9" s="272" t="s">
        <v>191</v>
      </c>
      <c r="BP9" s="278">
        <f t="shared" si="4"/>
        <v>106043</v>
      </c>
      <c r="BQ9" s="279">
        <f t="shared" si="5"/>
        <v>63027</v>
      </c>
      <c r="BR9" s="280">
        <f t="shared" si="6"/>
        <v>43016</v>
      </c>
      <c r="BS9" s="277"/>
    </row>
    <row r="10" spans="1:71" x14ac:dyDescent="0.2">
      <c r="A10" s="281" t="s">
        <v>450</v>
      </c>
      <c r="B10" s="282" t="s">
        <v>28</v>
      </c>
      <c r="C10" s="269">
        <v>3</v>
      </c>
      <c r="D10" s="269">
        <v>0</v>
      </c>
      <c r="E10" s="269">
        <v>1</v>
      </c>
      <c r="F10" s="269">
        <v>1</v>
      </c>
      <c r="G10" s="269">
        <v>119</v>
      </c>
      <c r="H10" s="269">
        <v>675</v>
      </c>
      <c r="I10" s="269">
        <v>172</v>
      </c>
      <c r="J10" s="269">
        <v>40</v>
      </c>
      <c r="K10" s="269">
        <v>0</v>
      </c>
      <c r="L10" s="269">
        <v>24</v>
      </c>
      <c r="M10" s="269">
        <v>13</v>
      </c>
      <c r="N10" s="269">
        <v>50</v>
      </c>
      <c r="O10" s="269">
        <v>3</v>
      </c>
      <c r="P10" s="269">
        <v>37</v>
      </c>
      <c r="Q10" s="269">
        <v>14</v>
      </c>
      <c r="R10" s="269">
        <v>59</v>
      </c>
      <c r="S10" s="269">
        <v>2</v>
      </c>
      <c r="T10" s="269">
        <v>102</v>
      </c>
      <c r="U10" s="269">
        <v>60</v>
      </c>
      <c r="V10" s="269">
        <v>38</v>
      </c>
      <c r="W10" s="269">
        <v>57</v>
      </c>
      <c r="X10" s="269">
        <v>32</v>
      </c>
      <c r="Y10" s="269">
        <v>140</v>
      </c>
      <c r="Z10" s="269">
        <v>0</v>
      </c>
      <c r="AA10" s="269">
        <v>3</v>
      </c>
      <c r="AB10" s="269">
        <v>7</v>
      </c>
      <c r="AC10" s="269">
        <v>407</v>
      </c>
      <c r="AD10" s="269">
        <v>40</v>
      </c>
      <c r="AE10" s="269">
        <v>1</v>
      </c>
      <c r="AF10" s="269">
        <v>70</v>
      </c>
      <c r="AG10" s="269">
        <v>3</v>
      </c>
      <c r="AH10" s="269">
        <v>337</v>
      </c>
      <c r="AI10" s="269">
        <v>24</v>
      </c>
      <c r="AJ10" s="269">
        <v>169</v>
      </c>
      <c r="AK10" s="269">
        <v>31</v>
      </c>
      <c r="AL10" s="269">
        <v>53</v>
      </c>
      <c r="AM10" s="269">
        <v>148</v>
      </c>
      <c r="AN10" s="269">
        <v>53</v>
      </c>
      <c r="AO10" s="269">
        <v>17</v>
      </c>
      <c r="AP10" s="270">
        <v>3005</v>
      </c>
      <c r="AQ10" s="269">
        <v>112</v>
      </c>
      <c r="AR10" s="269">
        <v>6812</v>
      </c>
      <c r="AS10" s="269">
        <v>0</v>
      </c>
      <c r="AT10" s="269">
        <v>6</v>
      </c>
      <c r="AU10" s="269">
        <v>26</v>
      </c>
      <c r="AV10" s="269">
        <v>338</v>
      </c>
      <c r="AW10" s="270">
        <v>7294</v>
      </c>
      <c r="AX10" s="269">
        <v>10299</v>
      </c>
      <c r="AY10" s="270">
        <v>2745</v>
      </c>
      <c r="AZ10" s="270">
        <v>10039</v>
      </c>
      <c r="BA10" s="269">
        <v>13044</v>
      </c>
      <c r="BB10" s="270">
        <v>-10299</v>
      </c>
      <c r="BC10" s="269">
        <v>-260</v>
      </c>
      <c r="BD10" s="270">
        <v>2745</v>
      </c>
      <c r="BE10" s="271"/>
      <c r="BG10" s="281" t="s">
        <v>450</v>
      </c>
      <c r="BH10" s="283" t="s">
        <v>28</v>
      </c>
      <c r="BI10" s="273">
        <f t="shared" si="0"/>
        <v>10299</v>
      </c>
      <c r="BJ10" s="274">
        <f t="shared" si="1"/>
        <v>10299</v>
      </c>
      <c r="BK10" s="275">
        <f t="shared" si="2"/>
        <v>1</v>
      </c>
      <c r="BL10" s="276">
        <f t="shared" si="3"/>
        <v>0</v>
      </c>
      <c r="BM10" s="277"/>
      <c r="BN10" s="281" t="s">
        <v>450</v>
      </c>
      <c r="BO10" s="283" t="s">
        <v>28</v>
      </c>
      <c r="BP10" s="278">
        <f t="shared" si="4"/>
        <v>2745</v>
      </c>
      <c r="BQ10" s="279">
        <f t="shared" si="5"/>
        <v>10299</v>
      </c>
      <c r="BR10" s="280">
        <f t="shared" si="6"/>
        <v>-7554</v>
      </c>
      <c r="BS10" s="277"/>
    </row>
    <row r="11" spans="1:71" x14ac:dyDescent="0.2">
      <c r="A11" s="281" t="s">
        <v>451</v>
      </c>
      <c r="B11" s="282" t="s">
        <v>285</v>
      </c>
      <c r="C11" s="269">
        <v>22</v>
      </c>
      <c r="D11" s="269">
        <v>0</v>
      </c>
      <c r="E11" s="269">
        <v>0</v>
      </c>
      <c r="F11" s="269">
        <v>0</v>
      </c>
      <c r="G11" s="269">
        <v>2125</v>
      </c>
      <c r="H11" s="269">
        <v>17</v>
      </c>
      <c r="I11" s="269">
        <v>6240</v>
      </c>
      <c r="J11" s="269">
        <v>569</v>
      </c>
      <c r="K11" s="269">
        <v>0</v>
      </c>
      <c r="L11" s="269">
        <v>125</v>
      </c>
      <c r="M11" s="269">
        <v>84</v>
      </c>
      <c r="N11" s="269">
        <v>48</v>
      </c>
      <c r="O11" s="269">
        <v>9</v>
      </c>
      <c r="P11" s="269">
        <v>107</v>
      </c>
      <c r="Q11" s="269">
        <v>21</v>
      </c>
      <c r="R11" s="269">
        <v>51</v>
      </c>
      <c r="S11" s="269">
        <v>11</v>
      </c>
      <c r="T11" s="269">
        <v>169</v>
      </c>
      <c r="U11" s="269">
        <v>171</v>
      </c>
      <c r="V11" s="269">
        <v>132</v>
      </c>
      <c r="W11" s="269">
        <v>46</v>
      </c>
      <c r="X11" s="269">
        <v>664</v>
      </c>
      <c r="Y11" s="269">
        <v>2102</v>
      </c>
      <c r="Z11" s="269">
        <v>7</v>
      </c>
      <c r="AA11" s="269">
        <v>9</v>
      </c>
      <c r="AB11" s="269">
        <v>14</v>
      </c>
      <c r="AC11" s="269">
        <v>778</v>
      </c>
      <c r="AD11" s="269">
        <v>116</v>
      </c>
      <c r="AE11" s="269">
        <v>33</v>
      </c>
      <c r="AF11" s="269">
        <v>196</v>
      </c>
      <c r="AG11" s="269">
        <v>53</v>
      </c>
      <c r="AH11" s="269">
        <v>128</v>
      </c>
      <c r="AI11" s="269">
        <v>351</v>
      </c>
      <c r="AJ11" s="269">
        <v>243</v>
      </c>
      <c r="AK11" s="269">
        <v>22</v>
      </c>
      <c r="AL11" s="269">
        <v>79</v>
      </c>
      <c r="AM11" s="269">
        <v>321</v>
      </c>
      <c r="AN11" s="269">
        <v>1348</v>
      </c>
      <c r="AO11" s="269">
        <v>356</v>
      </c>
      <c r="AP11" s="270">
        <v>16767</v>
      </c>
      <c r="AQ11" s="269">
        <v>78</v>
      </c>
      <c r="AR11" s="269">
        <v>558</v>
      </c>
      <c r="AS11" s="269">
        <v>0</v>
      </c>
      <c r="AT11" s="269">
        <v>84</v>
      </c>
      <c r="AU11" s="269">
        <v>42</v>
      </c>
      <c r="AV11" s="269">
        <v>-788</v>
      </c>
      <c r="AW11" s="270">
        <v>-26</v>
      </c>
      <c r="AX11" s="269">
        <v>16741</v>
      </c>
      <c r="AY11" s="270">
        <v>17681</v>
      </c>
      <c r="AZ11" s="270">
        <v>17655</v>
      </c>
      <c r="BA11" s="269">
        <v>34422</v>
      </c>
      <c r="BB11" s="270">
        <v>-13850</v>
      </c>
      <c r="BC11" s="269">
        <v>3805</v>
      </c>
      <c r="BD11" s="270">
        <v>20572</v>
      </c>
      <c r="BE11" s="271"/>
      <c r="BG11" s="281" t="s">
        <v>451</v>
      </c>
      <c r="BH11" s="283" t="s">
        <v>285</v>
      </c>
      <c r="BI11" s="273">
        <f t="shared" si="0"/>
        <v>16741</v>
      </c>
      <c r="BJ11" s="274">
        <f t="shared" si="1"/>
        <v>13850</v>
      </c>
      <c r="BK11" s="275">
        <f t="shared" si="2"/>
        <v>0.82731019652350513</v>
      </c>
      <c r="BL11" s="276">
        <f t="shared" si="3"/>
        <v>0.17268980347649487</v>
      </c>
      <c r="BM11" s="277"/>
      <c r="BN11" s="281" t="s">
        <v>451</v>
      </c>
      <c r="BO11" s="283" t="s">
        <v>285</v>
      </c>
      <c r="BP11" s="278">
        <f t="shared" si="4"/>
        <v>17681</v>
      </c>
      <c r="BQ11" s="279">
        <f t="shared" si="5"/>
        <v>13850</v>
      </c>
      <c r="BR11" s="280">
        <f t="shared" si="6"/>
        <v>3831</v>
      </c>
      <c r="BS11" s="277"/>
    </row>
    <row r="12" spans="1:71" x14ac:dyDescent="0.2">
      <c r="A12" s="281" t="s">
        <v>452</v>
      </c>
      <c r="B12" s="282" t="s">
        <v>29</v>
      </c>
      <c r="C12" s="269">
        <v>56</v>
      </c>
      <c r="D12" s="269">
        <v>0</v>
      </c>
      <c r="E12" s="269">
        <v>0</v>
      </c>
      <c r="F12" s="269">
        <v>5</v>
      </c>
      <c r="G12" s="269">
        <v>1291</v>
      </c>
      <c r="H12" s="269">
        <v>313</v>
      </c>
      <c r="I12" s="269">
        <v>730</v>
      </c>
      <c r="J12" s="269">
        <v>14386</v>
      </c>
      <c r="K12" s="269">
        <v>4</v>
      </c>
      <c r="L12" s="269">
        <v>3618</v>
      </c>
      <c r="M12" s="269">
        <v>140</v>
      </c>
      <c r="N12" s="269">
        <v>560</v>
      </c>
      <c r="O12" s="269">
        <v>32</v>
      </c>
      <c r="P12" s="269">
        <v>267</v>
      </c>
      <c r="Q12" s="269">
        <v>57</v>
      </c>
      <c r="R12" s="269">
        <v>177</v>
      </c>
      <c r="S12" s="269">
        <v>33</v>
      </c>
      <c r="T12" s="269">
        <v>487</v>
      </c>
      <c r="U12" s="269">
        <v>318</v>
      </c>
      <c r="V12" s="269">
        <v>230</v>
      </c>
      <c r="W12" s="269">
        <v>329</v>
      </c>
      <c r="X12" s="269">
        <v>273</v>
      </c>
      <c r="Y12" s="269">
        <v>241</v>
      </c>
      <c r="Z12" s="269">
        <v>1</v>
      </c>
      <c r="AA12" s="269">
        <v>28</v>
      </c>
      <c r="AB12" s="269">
        <v>57</v>
      </c>
      <c r="AC12" s="269">
        <v>1</v>
      </c>
      <c r="AD12" s="269">
        <v>0</v>
      </c>
      <c r="AE12" s="269">
        <v>3</v>
      </c>
      <c r="AF12" s="269">
        <v>27</v>
      </c>
      <c r="AG12" s="269">
        <v>6</v>
      </c>
      <c r="AH12" s="269">
        <v>93</v>
      </c>
      <c r="AI12" s="269">
        <v>392</v>
      </c>
      <c r="AJ12" s="269">
        <v>11354</v>
      </c>
      <c r="AK12" s="269">
        <v>3</v>
      </c>
      <c r="AL12" s="269">
        <v>118</v>
      </c>
      <c r="AM12" s="269">
        <v>302</v>
      </c>
      <c r="AN12" s="269">
        <v>19</v>
      </c>
      <c r="AO12" s="269">
        <v>27</v>
      </c>
      <c r="AP12" s="270">
        <v>35978</v>
      </c>
      <c r="AQ12" s="269">
        <v>171</v>
      </c>
      <c r="AR12" s="269">
        <v>3932</v>
      </c>
      <c r="AS12" s="269">
        <v>0</v>
      </c>
      <c r="AT12" s="269">
        <v>0</v>
      </c>
      <c r="AU12" s="269">
        <v>0</v>
      </c>
      <c r="AV12" s="269">
        <v>1834</v>
      </c>
      <c r="AW12" s="270">
        <v>5937</v>
      </c>
      <c r="AX12" s="269">
        <v>41915</v>
      </c>
      <c r="AY12" s="270">
        <v>39887</v>
      </c>
      <c r="AZ12" s="270">
        <v>45824</v>
      </c>
      <c r="BA12" s="269">
        <v>81802</v>
      </c>
      <c r="BB12" s="270">
        <v>-41915</v>
      </c>
      <c r="BC12" s="269">
        <v>3909</v>
      </c>
      <c r="BD12" s="270">
        <v>39887</v>
      </c>
      <c r="BE12" s="271"/>
      <c r="BG12" s="281" t="s">
        <v>452</v>
      </c>
      <c r="BH12" s="283" t="s">
        <v>29</v>
      </c>
      <c r="BI12" s="273">
        <f t="shared" si="0"/>
        <v>41915</v>
      </c>
      <c r="BJ12" s="274">
        <f t="shared" si="1"/>
        <v>41915</v>
      </c>
      <c r="BK12" s="275">
        <f t="shared" si="2"/>
        <v>1</v>
      </c>
      <c r="BL12" s="276">
        <f t="shared" si="3"/>
        <v>0</v>
      </c>
      <c r="BM12" s="277"/>
      <c r="BN12" s="281" t="s">
        <v>452</v>
      </c>
      <c r="BO12" s="283" t="s">
        <v>29</v>
      </c>
      <c r="BP12" s="278">
        <f t="shared" si="4"/>
        <v>39887</v>
      </c>
      <c r="BQ12" s="279">
        <f t="shared" si="5"/>
        <v>41915</v>
      </c>
      <c r="BR12" s="280">
        <f t="shared" si="6"/>
        <v>-2028</v>
      </c>
      <c r="BS12" s="277"/>
    </row>
    <row r="13" spans="1:71" x14ac:dyDescent="0.2">
      <c r="A13" s="281" t="s">
        <v>453</v>
      </c>
      <c r="B13" s="282" t="s">
        <v>30</v>
      </c>
      <c r="C13" s="269">
        <v>6</v>
      </c>
      <c r="D13" s="269">
        <v>0</v>
      </c>
      <c r="E13" s="269">
        <v>2</v>
      </c>
      <c r="F13" s="269">
        <v>8</v>
      </c>
      <c r="G13" s="269">
        <v>486</v>
      </c>
      <c r="H13" s="269">
        <v>17</v>
      </c>
      <c r="I13" s="269">
        <v>84</v>
      </c>
      <c r="J13" s="269">
        <v>3243</v>
      </c>
      <c r="K13" s="269">
        <v>132</v>
      </c>
      <c r="L13" s="269">
        <v>19</v>
      </c>
      <c r="M13" s="269">
        <v>92</v>
      </c>
      <c r="N13" s="269">
        <v>3349</v>
      </c>
      <c r="O13" s="269">
        <v>10</v>
      </c>
      <c r="P13" s="269">
        <v>89</v>
      </c>
      <c r="Q13" s="269">
        <v>16</v>
      </c>
      <c r="R13" s="269">
        <v>45</v>
      </c>
      <c r="S13" s="269">
        <v>2</v>
      </c>
      <c r="T13" s="269">
        <v>37</v>
      </c>
      <c r="U13" s="269">
        <v>24</v>
      </c>
      <c r="V13" s="269">
        <v>9</v>
      </c>
      <c r="W13" s="269">
        <v>64</v>
      </c>
      <c r="X13" s="269">
        <v>16</v>
      </c>
      <c r="Y13" s="269">
        <v>541</v>
      </c>
      <c r="Z13" s="269">
        <v>119</v>
      </c>
      <c r="AA13" s="269">
        <v>36</v>
      </c>
      <c r="AB13" s="269">
        <v>46</v>
      </c>
      <c r="AC13" s="269">
        <v>149</v>
      </c>
      <c r="AD13" s="269">
        <v>9</v>
      </c>
      <c r="AE13" s="269">
        <v>29</v>
      </c>
      <c r="AF13" s="269">
        <v>3609</v>
      </c>
      <c r="AG13" s="269">
        <v>1</v>
      </c>
      <c r="AH13" s="269">
        <v>1096</v>
      </c>
      <c r="AI13" s="269">
        <v>176</v>
      </c>
      <c r="AJ13" s="269">
        <v>143</v>
      </c>
      <c r="AK13" s="269">
        <v>4</v>
      </c>
      <c r="AL13" s="269">
        <v>65</v>
      </c>
      <c r="AM13" s="269">
        <v>271</v>
      </c>
      <c r="AN13" s="269">
        <v>0</v>
      </c>
      <c r="AO13" s="269">
        <v>51</v>
      </c>
      <c r="AP13" s="270">
        <v>14095</v>
      </c>
      <c r="AQ13" s="269">
        <v>16</v>
      </c>
      <c r="AR13" s="269">
        <v>7998</v>
      </c>
      <c r="AS13" s="269">
        <v>0</v>
      </c>
      <c r="AT13" s="269">
        <v>0</v>
      </c>
      <c r="AU13" s="269">
        <v>0</v>
      </c>
      <c r="AV13" s="269">
        <v>-2</v>
      </c>
      <c r="AW13" s="270">
        <v>8012</v>
      </c>
      <c r="AX13" s="269">
        <v>22107</v>
      </c>
      <c r="AY13" s="270">
        <v>1166</v>
      </c>
      <c r="AZ13" s="270">
        <v>9178</v>
      </c>
      <c r="BA13" s="269">
        <v>23273</v>
      </c>
      <c r="BB13" s="270">
        <v>-21139</v>
      </c>
      <c r="BC13" s="269">
        <v>-11961</v>
      </c>
      <c r="BD13" s="270">
        <v>2134</v>
      </c>
      <c r="BE13" s="271"/>
      <c r="BG13" s="281" t="s">
        <v>453</v>
      </c>
      <c r="BH13" s="283" t="s">
        <v>30</v>
      </c>
      <c r="BI13" s="273">
        <f t="shared" si="0"/>
        <v>22107</v>
      </c>
      <c r="BJ13" s="274">
        <f t="shared" si="1"/>
        <v>21139</v>
      </c>
      <c r="BK13" s="275">
        <f t="shared" si="2"/>
        <v>0.95621296421947799</v>
      </c>
      <c r="BL13" s="276">
        <f t="shared" si="3"/>
        <v>4.378703578052201E-2</v>
      </c>
      <c r="BM13" s="277"/>
      <c r="BN13" s="281" t="s">
        <v>453</v>
      </c>
      <c r="BO13" s="283" t="s">
        <v>30</v>
      </c>
      <c r="BP13" s="278">
        <f t="shared" si="4"/>
        <v>1166</v>
      </c>
      <c r="BQ13" s="279">
        <f t="shared" si="5"/>
        <v>21139</v>
      </c>
      <c r="BR13" s="280">
        <f t="shared" si="6"/>
        <v>-19973</v>
      </c>
      <c r="BS13" s="277"/>
    </row>
    <row r="14" spans="1:71" x14ac:dyDescent="0.2">
      <c r="A14" s="281" t="s">
        <v>454</v>
      </c>
      <c r="B14" s="282" t="s">
        <v>455</v>
      </c>
      <c r="C14" s="269">
        <v>7</v>
      </c>
      <c r="D14" s="269">
        <v>0</v>
      </c>
      <c r="E14" s="269">
        <v>0</v>
      </c>
      <c r="F14" s="269">
        <v>1</v>
      </c>
      <c r="G14" s="269">
        <v>2353</v>
      </c>
      <c r="H14" s="269">
        <v>29</v>
      </c>
      <c r="I14" s="269">
        <v>535</v>
      </c>
      <c r="J14" s="269">
        <v>752</v>
      </c>
      <c r="K14" s="269">
        <v>0</v>
      </c>
      <c r="L14" s="269">
        <v>4466</v>
      </c>
      <c r="M14" s="269">
        <v>32</v>
      </c>
      <c r="N14" s="269">
        <v>105</v>
      </c>
      <c r="O14" s="269">
        <v>20</v>
      </c>
      <c r="P14" s="269">
        <v>147</v>
      </c>
      <c r="Q14" s="269">
        <v>169</v>
      </c>
      <c r="R14" s="269">
        <v>909</v>
      </c>
      <c r="S14" s="269">
        <v>78</v>
      </c>
      <c r="T14" s="269">
        <v>554</v>
      </c>
      <c r="U14" s="269">
        <v>931</v>
      </c>
      <c r="V14" s="269">
        <v>922</v>
      </c>
      <c r="W14" s="269">
        <v>1246</v>
      </c>
      <c r="X14" s="269">
        <v>447</v>
      </c>
      <c r="Y14" s="269">
        <v>603</v>
      </c>
      <c r="Z14" s="269">
        <v>0</v>
      </c>
      <c r="AA14" s="269">
        <v>120</v>
      </c>
      <c r="AB14" s="269">
        <v>54</v>
      </c>
      <c r="AC14" s="269">
        <v>494</v>
      </c>
      <c r="AD14" s="269">
        <v>74</v>
      </c>
      <c r="AE14" s="269">
        <v>48</v>
      </c>
      <c r="AF14" s="269">
        <v>106</v>
      </c>
      <c r="AG14" s="269">
        <v>11</v>
      </c>
      <c r="AH14" s="269">
        <v>195</v>
      </c>
      <c r="AI14" s="269">
        <v>188</v>
      </c>
      <c r="AJ14" s="269">
        <v>150</v>
      </c>
      <c r="AK14" s="269">
        <v>9</v>
      </c>
      <c r="AL14" s="269">
        <v>423</v>
      </c>
      <c r="AM14" s="269">
        <v>142</v>
      </c>
      <c r="AN14" s="269">
        <v>83</v>
      </c>
      <c r="AO14" s="269">
        <v>49</v>
      </c>
      <c r="AP14" s="270">
        <v>16452</v>
      </c>
      <c r="AQ14" s="269">
        <v>26</v>
      </c>
      <c r="AR14" s="269">
        <v>1455</v>
      </c>
      <c r="AS14" s="269">
        <v>3</v>
      </c>
      <c r="AT14" s="269">
        <v>0</v>
      </c>
      <c r="AU14" s="269">
        <v>0</v>
      </c>
      <c r="AV14" s="269">
        <v>61</v>
      </c>
      <c r="AW14" s="270">
        <v>1545</v>
      </c>
      <c r="AX14" s="269">
        <v>17997</v>
      </c>
      <c r="AY14" s="270">
        <v>14229</v>
      </c>
      <c r="AZ14" s="270">
        <v>15774</v>
      </c>
      <c r="BA14" s="269">
        <v>32226</v>
      </c>
      <c r="BB14" s="270">
        <v>-15047</v>
      </c>
      <c r="BC14" s="269">
        <v>727</v>
      </c>
      <c r="BD14" s="270">
        <v>17179</v>
      </c>
      <c r="BE14" s="271"/>
      <c r="BG14" s="281" t="s">
        <v>454</v>
      </c>
      <c r="BH14" s="283" t="s">
        <v>455</v>
      </c>
      <c r="BI14" s="273">
        <f t="shared" si="0"/>
        <v>17997</v>
      </c>
      <c r="BJ14" s="274">
        <f t="shared" si="1"/>
        <v>15047</v>
      </c>
      <c r="BK14" s="275">
        <f t="shared" si="2"/>
        <v>0.83608379174306824</v>
      </c>
      <c r="BL14" s="276">
        <f t="shared" si="3"/>
        <v>0.16391620825693176</v>
      </c>
      <c r="BM14" s="277"/>
      <c r="BN14" s="281" t="s">
        <v>454</v>
      </c>
      <c r="BO14" s="283" t="s">
        <v>455</v>
      </c>
      <c r="BP14" s="278">
        <f t="shared" si="4"/>
        <v>14229</v>
      </c>
      <c r="BQ14" s="279">
        <f t="shared" si="5"/>
        <v>15047</v>
      </c>
      <c r="BR14" s="280">
        <f t="shared" si="6"/>
        <v>-818</v>
      </c>
      <c r="BS14" s="277"/>
    </row>
    <row r="15" spans="1:71" x14ac:dyDescent="0.2">
      <c r="A15" s="281" t="s">
        <v>456</v>
      </c>
      <c r="B15" s="282" t="s">
        <v>31</v>
      </c>
      <c r="C15" s="269">
        <v>2</v>
      </c>
      <c r="D15" s="269">
        <v>0</v>
      </c>
      <c r="E15" s="269">
        <v>0</v>
      </c>
      <c r="F15" s="269">
        <v>0</v>
      </c>
      <c r="G15" s="269">
        <v>387</v>
      </c>
      <c r="H15" s="269">
        <v>2</v>
      </c>
      <c r="I15" s="269">
        <v>113</v>
      </c>
      <c r="J15" s="269">
        <v>273</v>
      </c>
      <c r="K15" s="269">
        <v>1</v>
      </c>
      <c r="L15" s="269">
        <v>65</v>
      </c>
      <c r="M15" s="269">
        <v>350</v>
      </c>
      <c r="N15" s="269">
        <v>735</v>
      </c>
      <c r="O15" s="269">
        <v>33</v>
      </c>
      <c r="P15" s="269">
        <v>108</v>
      </c>
      <c r="Q15" s="269">
        <v>82</v>
      </c>
      <c r="R15" s="269">
        <v>194</v>
      </c>
      <c r="S15" s="269">
        <v>36</v>
      </c>
      <c r="T15" s="269">
        <v>978</v>
      </c>
      <c r="U15" s="269">
        <v>214</v>
      </c>
      <c r="V15" s="269">
        <v>62</v>
      </c>
      <c r="W15" s="269">
        <v>192</v>
      </c>
      <c r="X15" s="269">
        <v>41</v>
      </c>
      <c r="Y15" s="269">
        <v>2394</v>
      </c>
      <c r="Z15" s="269">
        <v>0</v>
      </c>
      <c r="AA15" s="269">
        <v>14</v>
      </c>
      <c r="AB15" s="269">
        <v>2</v>
      </c>
      <c r="AC15" s="269">
        <v>19</v>
      </c>
      <c r="AD15" s="269">
        <v>0</v>
      </c>
      <c r="AE15" s="269">
        <v>7</v>
      </c>
      <c r="AF15" s="269">
        <v>1</v>
      </c>
      <c r="AG15" s="269">
        <v>0</v>
      </c>
      <c r="AH15" s="269">
        <v>18</v>
      </c>
      <c r="AI15" s="269">
        <v>99</v>
      </c>
      <c r="AJ15" s="269">
        <v>47</v>
      </c>
      <c r="AK15" s="269">
        <v>1</v>
      </c>
      <c r="AL15" s="269">
        <v>33</v>
      </c>
      <c r="AM15" s="269">
        <v>78</v>
      </c>
      <c r="AN15" s="269">
        <v>5</v>
      </c>
      <c r="AO15" s="269">
        <v>17</v>
      </c>
      <c r="AP15" s="270">
        <v>6603</v>
      </c>
      <c r="AQ15" s="269">
        <v>12</v>
      </c>
      <c r="AR15" s="269">
        <v>211</v>
      </c>
      <c r="AS15" s="269">
        <v>0</v>
      </c>
      <c r="AT15" s="269">
        <v>0</v>
      </c>
      <c r="AU15" s="269">
        <v>0</v>
      </c>
      <c r="AV15" s="269">
        <v>-89</v>
      </c>
      <c r="AW15" s="270">
        <v>134</v>
      </c>
      <c r="AX15" s="269">
        <v>6737</v>
      </c>
      <c r="AY15" s="270">
        <v>3359</v>
      </c>
      <c r="AZ15" s="270">
        <v>3493</v>
      </c>
      <c r="BA15" s="269">
        <v>10096</v>
      </c>
      <c r="BB15" s="270">
        <v>-6069</v>
      </c>
      <c r="BC15" s="269">
        <v>-2576</v>
      </c>
      <c r="BD15" s="270">
        <v>4027</v>
      </c>
      <c r="BE15" s="271"/>
      <c r="BG15" s="281" t="s">
        <v>456</v>
      </c>
      <c r="BH15" s="283" t="s">
        <v>31</v>
      </c>
      <c r="BI15" s="273">
        <f t="shared" si="0"/>
        <v>6737</v>
      </c>
      <c r="BJ15" s="274">
        <f t="shared" si="1"/>
        <v>6069</v>
      </c>
      <c r="BK15" s="275">
        <f t="shared" si="2"/>
        <v>0.90084607392014249</v>
      </c>
      <c r="BL15" s="276">
        <f t="shared" si="3"/>
        <v>9.9153926079857513E-2</v>
      </c>
      <c r="BM15" s="277"/>
      <c r="BN15" s="281" t="s">
        <v>456</v>
      </c>
      <c r="BO15" s="283" t="s">
        <v>31</v>
      </c>
      <c r="BP15" s="278">
        <f t="shared" si="4"/>
        <v>3359</v>
      </c>
      <c r="BQ15" s="279">
        <f t="shared" si="5"/>
        <v>6069</v>
      </c>
      <c r="BR15" s="280">
        <f t="shared" si="6"/>
        <v>-2710</v>
      </c>
      <c r="BS15" s="277"/>
    </row>
    <row r="16" spans="1:71" x14ac:dyDescent="0.2">
      <c r="A16" s="281" t="s">
        <v>457</v>
      </c>
      <c r="B16" s="282" t="s">
        <v>32</v>
      </c>
      <c r="C16" s="269">
        <v>0</v>
      </c>
      <c r="D16" s="269">
        <v>0</v>
      </c>
      <c r="E16" s="269">
        <v>0</v>
      </c>
      <c r="F16" s="269">
        <v>1</v>
      </c>
      <c r="G16" s="269">
        <v>0</v>
      </c>
      <c r="H16" s="269">
        <v>1</v>
      </c>
      <c r="I16" s="269">
        <v>374</v>
      </c>
      <c r="J16" s="269">
        <v>2</v>
      </c>
      <c r="K16" s="269">
        <v>0</v>
      </c>
      <c r="L16" s="269">
        <v>28</v>
      </c>
      <c r="M16" s="269">
        <v>34</v>
      </c>
      <c r="N16" s="269">
        <v>78401</v>
      </c>
      <c r="O16" s="269">
        <v>4</v>
      </c>
      <c r="P16" s="269">
        <v>6904</v>
      </c>
      <c r="Q16" s="269">
        <v>1486</v>
      </c>
      <c r="R16" s="269">
        <v>4090</v>
      </c>
      <c r="S16" s="269">
        <v>44</v>
      </c>
      <c r="T16" s="269">
        <v>160</v>
      </c>
      <c r="U16" s="269">
        <v>1061</v>
      </c>
      <c r="V16" s="269">
        <v>203</v>
      </c>
      <c r="W16" s="269">
        <v>1800</v>
      </c>
      <c r="X16" s="269">
        <v>30</v>
      </c>
      <c r="Y16" s="269">
        <v>1042</v>
      </c>
      <c r="Z16" s="269">
        <v>0</v>
      </c>
      <c r="AA16" s="269">
        <v>0</v>
      </c>
      <c r="AB16" s="269">
        <v>0</v>
      </c>
      <c r="AC16" s="269">
        <v>0</v>
      </c>
      <c r="AD16" s="269">
        <v>0</v>
      </c>
      <c r="AE16" s="269">
        <v>0</v>
      </c>
      <c r="AF16" s="269">
        <v>9</v>
      </c>
      <c r="AG16" s="269">
        <v>0</v>
      </c>
      <c r="AH16" s="269">
        <v>4</v>
      </c>
      <c r="AI16" s="269">
        <v>0</v>
      </c>
      <c r="AJ16" s="269">
        <v>0</v>
      </c>
      <c r="AK16" s="269">
        <v>0</v>
      </c>
      <c r="AL16" s="269">
        <v>6</v>
      </c>
      <c r="AM16" s="269">
        <v>1</v>
      </c>
      <c r="AN16" s="269">
        <v>0</v>
      </c>
      <c r="AO16" s="269">
        <v>13</v>
      </c>
      <c r="AP16" s="270">
        <v>95698</v>
      </c>
      <c r="AQ16" s="269">
        <v>0</v>
      </c>
      <c r="AR16" s="269">
        <v>-54</v>
      </c>
      <c r="AS16" s="269">
        <v>0</v>
      </c>
      <c r="AT16" s="269">
        <v>-185</v>
      </c>
      <c r="AU16" s="269">
        <v>-15</v>
      </c>
      <c r="AV16" s="269">
        <v>-995</v>
      </c>
      <c r="AW16" s="270">
        <v>-1249</v>
      </c>
      <c r="AX16" s="269">
        <v>94449</v>
      </c>
      <c r="AY16" s="270">
        <v>112977</v>
      </c>
      <c r="AZ16" s="270">
        <v>111728</v>
      </c>
      <c r="BA16" s="269">
        <v>207426</v>
      </c>
      <c r="BB16" s="270">
        <v>-61500</v>
      </c>
      <c r="BC16" s="269">
        <v>50228</v>
      </c>
      <c r="BD16" s="270">
        <v>145926</v>
      </c>
      <c r="BE16" s="271"/>
      <c r="BG16" s="281" t="s">
        <v>457</v>
      </c>
      <c r="BH16" s="283" t="s">
        <v>32</v>
      </c>
      <c r="BI16" s="273">
        <f t="shared" si="0"/>
        <v>94449</v>
      </c>
      <c r="BJ16" s="274">
        <f t="shared" si="1"/>
        <v>61500</v>
      </c>
      <c r="BK16" s="275">
        <f t="shared" si="2"/>
        <v>0.65114506241463643</v>
      </c>
      <c r="BL16" s="276">
        <f t="shared" si="3"/>
        <v>0.34885493758536357</v>
      </c>
      <c r="BM16" s="277"/>
      <c r="BN16" s="281" t="s">
        <v>457</v>
      </c>
      <c r="BO16" s="283" t="s">
        <v>32</v>
      </c>
      <c r="BP16" s="278">
        <f t="shared" si="4"/>
        <v>112977</v>
      </c>
      <c r="BQ16" s="279">
        <f t="shared" si="5"/>
        <v>61500</v>
      </c>
      <c r="BR16" s="280">
        <f t="shared" si="6"/>
        <v>51477</v>
      </c>
      <c r="BS16" s="277"/>
    </row>
    <row r="17" spans="1:71" x14ac:dyDescent="0.2">
      <c r="A17" s="281" t="s">
        <v>458</v>
      </c>
      <c r="B17" s="282" t="s">
        <v>33</v>
      </c>
      <c r="C17" s="269">
        <v>0</v>
      </c>
      <c r="D17" s="269">
        <v>0</v>
      </c>
      <c r="E17" s="269">
        <v>0</v>
      </c>
      <c r="F17" s="269">
        <v>0</v>
      </c>
      <c r="G17" s="269">
        <v>180</v>
      </c>
      <c r="H17" s="269">
        <v>0</v>
      </c>
      <c r="I17" s="269">
        <v>88</v>
      </c>
      <c r="J17" s="269">
        <v>205</v>
      </c>
      <c r="K17" s="269">
        <v>0</v>
      </c>
      <c r="L17" s="269">
        <v>45</v>
      </c>
      <c r="M17" s="269">
        <v>42</v>
      </c>
      <c r="N17" s="269">
        <v>1269</v>
      </c>
      <c r="O17" s="269">
        <v>1516</v>
      </c>
      <c r="P17" s="269">
        <v>1999</v>
      </c>
      <c r="Q17" s="269">
        <v>487</v>
      </c>
      <c r="R17" s="269">
        <v>864</v>
      </c>
      <c r="S17" s="269">
        <v>73</v>
      </c>
      <c r="T17" s="269">
        <v>1293</v>
      </c>
      <c r="U17" s="269">
        <v>1542</v>
      </c>
      <c r="V17" s="269">
        <v>922</v>
      </c>
      <c r="W17" s="269">
        <v>811</v>
      </c>
      <c r="X17" s="269">
        <v>112</v>
      </c>
      <c r="Y17" s="269">
        <v>402</v>
      </c>
      <c r="Z17" s="269">
        <v>1</v>
      </c>
      <c r="AA17" s="269">
        <v>1</v>
      </c>
      <c r="AB17" s="269">
        <v>0</v>
      </c>
      <c r="AC17" s="269">
        <v>1</v>
      </c>
      <c r="AD17" s="269">
        <v>0</v>
      </c>
      <c r="AE17" s="269">
        <v>0</v>
      </c>
      <c r="AF17" s="269">
        <v>0</v>
      </c>
      <c r="AG17" s="269">
        <v>0</v>
      </c>
      <c r="AH17" s="269">
        <v>21</v>
      </c>
      <c r="AI17" s="269">
        <v>4</v>
      </c>
      <c r="AJ17" s="269">
        <v>105</v>
      </c>
      <c r="AK17" s="269">
        <v>0</v>
      </c>
      <c r="AL17" s="269">
        <v>18</v>
      </c>
      <c r="AM17" s="269">
        <v>16</v>
      </c>
      <c r="AN17" s="269">
        <v>1</v>
      </c>
      <c r="AO17" s="269">
        <v>11</v>
      </c>
      <c r="AP17" s="270">
        <v>12029</v>
      </c>
      <c r="AQ17" s="269">
        <v>1</v>
      </c>
      <c r="AR17" s="269">
        <v>262</v>
      </c>
      <c r="AS17" s="269">
        <v>0</v>
      </c>
      <c r="AT17" s="269">
        <v>0</v>
      </c>
      <c r="AU17" s="269">
        <v>-18</v>
      </c>
      <c r="AV17" s="269">
        <v>-101</v>
      </c>
      <c r="AW17" s="270">
        <v>144</v>
      </c>
      <c r="AX17" s="269">
        <v>12173</v>
      </c>
      <c r="AY17" s="270">
        <v>2877</v>
      </c>
      <c r="AZ17" s="270">
        <v>3021</v>
      </c>
      <c r="BA17" s="269">
        <v>15050</v>
      </c>
      <c r="BB17" s="270">
        <v>-11423</v>
      </c>
      <c r="BC17" s="269">
        <v>-8402</v>
      </c>
      <c r="BD17" s="270">
        <v>3627</v>
      </c>
      <c r="BE17" s="271"/>
      <c r="BG17" s="281" t="s">
        <v>458</v>
      </c>
      <c r="BH17" s="283" t="s">
        <v>33</v>
      </c>
      <c r="BI17" s="273">
        <f t="shared" si="0"/>
        <v>12173</v>
      </c>
      <c r="BJ17" s="274">
        <f t="shared" si="1"/>
        <v>11423</v>
      </c>
      <c r="BK17" s="275">
        <f t="shared" si="2"/>
        <v>0.93838823626057666</v>
      </c>
      <c r="BL17" s="276">
        <f t="shared" si="3"/>
        <v>6.1611763739423342E-2</v>
      </c>
      <c r="BM17" s="277"/>
      <c r="BN17" s="281" t="s">
        <v>458</v>
      </c>
      <c r="BO17" s="283" t="s">
        <v>33</v>
      </c>
      <c r="BP17" s="278">
        <f t="shared" si="4"/>
        <v>2877</v>
      </c>
      <c r="BQ17" s="279">
        <f t="shared" si="5"/>
        <v>11423</v>
      </c>
      <c r="BR17" s="280">
        <f t="shared" si="6"/>
        <v>-8546</v>
      </c>
      <c r="BS17" s="277"/>
    </row>
    <row r="18" spans="1:71" x14ac:dyDescent="0.2">
      <c r="A18" s="281" t="s">
        <v>459</v>
      </c>
      <c r="B18" s="282" t="s">
        <v>34</v>
      </c>
      <c r="C18" s="269">
        <v>1</v>
      </c>
      <c r="D18" s="269">
        <v>0</v>
      </c>
      <c r="E18" s="269">
        <v>0</v>
      </c>
      <c r="F18" s="269">
        <v>6</v>
      </c>
      <c r="G18" s="269">
        <v>1680</v>
      </c>
      <c r="H18" s="269">
        <v>7</v>
      </c>
      <c r="I18" s="269">
        <v>397</v>
      </c>
      <c r="J18" s="269">
        <v>366</v>
      </c>
      <c r="K18" s="269">
        <v>1</v>
      </c>
      <c r="L18" s="269">
        <v>40</v>
      </c>
      <c r="M18" s="269">
        <v>45</v>
      </c>
      <c r="N18" s="269">
        <v>128</v>
      </c>
      <c r="O18" s="269">
        <v>6</v>
      </c>
      <c r="P18" s="269">
        <v>2148</v>
      </c>
      <c r="Q18" s="269">
        <v>463</v>
      </c>
      <c r="R18" s="269">
        <v>1442</v>
      </c>
      <c r="S18" s="269">
        <v>77</v>
      </c>
      <c r="T18" s="269">
        <v>579</v>
      </c>
      <c r="U18" s="269">
        <v>650</v>
      </c>
      <c r="V18" s="269">
        <v>608</v>
      </c>
      <c r="W18" s="269">
        <v>338</v>
      </c>
      <c r="X18" s="269">
        <v>98</v>
      </c>
      <c r="Y18" s="269">
        <v>4280</v>
      </c>
      <c r="Z18" s="269">
        <v>1</v>
      </c>
      <c r="AA18" s="269">
        <v>3</v>
      </c>
      <c r="AB18" s="269">
        <v>1</v>
      </c>
      <c r="AC18" s="269">
        <v>282</v>
      </c>
      <c r="AD18" s="269">
        <v>3</v>
      </c>
      <c r="AE18" s="269">
        <v>31</v>
      </c>
      <c r="AF18" s="269">
        <v>69</v>
      </c>
      <c r="AG18" s="269">
        <v>0</v>
      </c>
      <c r="AH18" s="269">
        <v>451</v>
      </c>
      <c r="AI18" s="269">
        <v>9</v>
      </c>
      <c r="AJ18" s="269">
        <v>20</v>
      </c>
      <c r="AK18" s="269">
        <v>3</v>
      </c>
      <c r="AL18" s="269">
        <v>46</v>
      </c>
      <c r="AM18" s="269">
        <v>129</v>
      </c>
      <c r="AN18" s="269">
        <v>1</v>
      </c>
      <c r="AO18" s="269">
        <v>16</v>
      </c>
      <c r="AP18" s="270">
        <v>14425</v>
      </c>
      <c r="AQ18" s="269">
        <v>30</v>
      </c>
      <c r="AR18" s="269">
        <v>441</v>
      </c>
      <c r="AS18" s="269">
        <v>0</v>
      </c>
      <c r="AT18" s="269">
        <v>109</v>
      </c>
      <c r="AU18" s="269">
        <v>47</v>
      </c>
      <c r="AV18" s="269">
        <v>-174</v>
      </c>
      <c r="AW18" s="270">
        <v>453</v>
      </c>
      <c r="AX18" s="269">
        <v>14878</v>
      </c>
      <c r="AY18" s="270">
        <v>25294</v>
      </c>
      <c r="AZ18" s="270">
        <v>25747</v>
      </c>
      <c r="BA18" s="269">
        <v>40172</v>
      </c>
      <c r="BB18" s="270">
        <v>-10918</v>
      </c>
      <c r="BC18" s="269">
        <v>14829</v>
      </c>
      <c r="BD18" s="270">
        <v>29254</v>
      </c>
      <c r="BE18" s="271"/>
      <c r="BG18" s="281" t="s">
        <v>459</v>
      </c>
      <c r="BH18" s="283" t="s">
        <v>34</v>
      </c>
      <c r="BI18" s="273">
        <f t="shared" si="0"/>
        <v>14878</v>
      </c>
      <c r="BJ18" s="274">
        <f t="shared" si="1"/>
        <v>10918</v>
      </c>
      <c r="BK18" s="275">
        <f t="shared" si="2"/>
        <v>0.73383519290227184</v>
      </c>
      <c r="BL18" s="276">
        <f t="shared" si="3"/>
        <v>0.26616480709772816</v>
      </c>
      <c r="BM18" s="277"/>
      <c r="BN18" s="281" t="s">
        <v>459</v>
      </c>
      <c r="BO18" s="283" t="s">
        <v>34</v>
      </c>
      <c r="BP18" s="278">
        <f t="shared" si="4"/>
        <v>25294</v>
      </c>
      <c r="BQ18" s="279">
        <f t="shared" si="5"/>
        <v>10918</v>
      </c>
      <c r="BR18" s="280">
        <f t="shared" si="6"/>
        <v>14376</v>
      </c>
      <c r="BS18" s="277"/>
    </row>
    <row r="19" spans="1:71" x14ac:dyDescent="0.2">
      <c r="A19" s="281" t="s">
        <v>460</v>
      </c>
      <c r="B19" s="284" t="s">
        <v>269</v>
      </c>
      <c r="C19" s="269">
        <v>0</v>
      </c>
      <c r="D19" s="269">
        <v>0</v>
      </c>
      <c r="E19" s="269">
        <v>0</v>
      </c>
      <c r="F19" s="269">
        <v>1</v>
      </c>
      <c r="G19" s="269">
        <v>0</v>
      </c>
      <c r="H19" s="269">
        <v>0</v>
      </c>
      <c r="I19" s="269">
        <v>43</v>
      </c>
      <c r="J19" s="269">
        <v>1</v>
      </c>
      <c r="K19" s="269">
        <v>0</v>
      </c>
      <c r="L19" s="269">
        <v>8</v>
      </c>
      <c r="M19" s="269">
        <v>9</v>
      </c>
      <c r="N19" s="269">
        <v>18</v>
      </c>
      <c r="O19" s="269">
        <v>0</v>
      </c>
      <c r="P19" s="269">
        <v>32</v>
      </c>
      <c r="Q19" s="269">
        <v>2038</v>
      </c>
      <c r="R19" s="269">
        <v>1756</v>
      </c>
      <c r="S19" s="269">
        <v>30</v>
      </c>
      <c r="T19" s="269">
        <v>62</v>
      </c>
      <c r="U19" s="269">
        <v>315</v>
      </c>
      <c r="V19" s="269">
        <v>50</v>
      </c>
      <c r="W19" s="269">
        <v>264</v>
      </c>
      <c r="X19" s="269">
        <v>4</v>
      </c>
      <c r="Y19" s="269">
        <v>288</v>
      </c>
      <c r="Z19" s="269">
        <v>0</v>
      </c>
      <c r="AA19" s="269">
        <v>33</v>
      </c>
      <c r="AB19" s="269">
        <v>0</v>
      </c>
      <c r="AC19" s="269">
        <v>0</v>
      </c>
      <c r="AD19" s="269">
        <v>0</v>
      </c>
      <c r="AE19" s="269">
        <v>0</v>
      </c>
      <c r="AF19" s="269">
        <v>1</v>
      </c>
      <c r="AG19" s="269">
        <v>0</v>
      </c>
      <c r="AH19" s="269">
        <v>34</v>
      </c>
      <c r="AI19" s="269">
        <v>0</v>
      </c>
      <c r="AJ19" s="269">
        <v>0</v>
      </c>
      <c r="AK19" s="269">
        <v>0</v>
      </c>
      <c r="AL19" s="269">
        <v>347</v>
      </c>
      <c r="AM19" s="269">
        <v>0</v>
      </c>
      <c r="AN19" s="269">
        <v>0</v>
      </c>
      <c r="AO19" s="269">
        <v>0</v>
      </c>
      <c r="AP19" s="270">
        <v>5334</v>
      </c>
      <c r="AQ19" s="269">
        <v>0</v>
      </c>
      <c r="AR19" s="269">
        <v>21</v>
      </c>
      <c r="AS19" s="269">
        <v>0</v>
      </c>
      <c r="AT19" s="269">
        <v>1002</v>
      </c>
      <c r="AU19" s="269">
        <v>520</v>
      </c>
      <c r="AV19" s="269">
        <v>233</v>
      </c>
      <c r="AW19" s="270">
        <v>1776</v>
      </c>
      <c r="AX19" s="269">
        <v>7110</v>
      </c>
      <c r="AY19" s="270">
        <v>11962</v>
      </c>
      <c r="AZ19" s="270">
        <v>13738</v>
      </c>
      <c r="BA19" s="269">
        <v>19072</v>
      </c>
      <c r="BB19" s="270">
        <v>-6626</v>
      </c>
      <c r="BC19" s="269">
        <v>7112</v>
      </c>
      <c r="BD19" s="270">
        <v>12446</v>
      </c>
      <c r="BE19" s="271"/>
      <c r="BG19" s="281" t="s">
        <v>460</v>
      </c>
      <c r="BH19" s="285" t="s">
        <v>269</v>
      </c>
      <c r="BI19" s="273">
        <f t="shared" si="0"/>
        <v>7110</v>
      </c>
      <c r="BJ19" s="274">
        <f t="shared" si="1"/>
        <v>6626</v>
      </c>
      <c r="BK19" s="275">
        <f t="shared" si="2"/>
        <v>0.93192686357243315</v>
      </c>
      <c r="BL19" s="276">
        <f t="shared" si="3"/>
        <v>6.8073136427566849E-2</v>
      </c>
      <c r="BM19" s="277"/>
      <c r="BN19" s="281" t="s">
        <v>460</v>
      </c>
      <c r="BO19" s="285" t="s">
        <v>269</v>
      </c>
      <c r="BP19" s="278">
        <f t="shared" si="4"/>
        <v>11962</v>
      </c>
      <c r="BQ19" s="279">
        <f t="shared" si="5"/>
        <v>6626</v>
      </c>
      <c r="BR19" s="280">
        <f t="shared" si="6"/>
        <v>5336</v>
      </c>
      <c r="BS19" s="277"/>
    </row>
    <row r="20" spans="1:71" x14ac:dyDescent="0.2">
      <c r="A20" s="281" t="s">
        <v>461</v>
      </c>
      <c r="B20" s="284" t="s">
        <v>270</v>
      </c>
      <c r="C20" s="269">
        <v>0</v>
      </c>
      <c r="D20" s="269">
        <v>0</v>
      </c>
      <c r="E20" s="269">
        <v>0</v>
      </c>
      <c r="F20" s="269">
        <v>1</v>
      </c>
      <c r="G20" s="269">
        <v>0</v>
      </c>
      <c r="H20" s="269">
        <v>0</v>
      </c>
      <c r="I20" s="269">
        <v>4</v>
      </c>
      <c r="J20" s="269">
        <v>0</v>
      </c>
      <c r="K20" s="269">
        <v>0</v>
      </c>
      <c r="L20" s="269">
        <v>58</v>
      </c>
      <c r="M20" s="269">
        <v>6</v>
      </c>
      <c r="N20" s="269">
        <v>21</v>
      </c>
      <c r="O20" s="269">
        <v>0</v>
      </c>
      <c r="P20" s="269">
        <v>15</v>
      </c>
      <c r="Q20" s="269">
        <v>63</v>
      </c>
      <c r="R20" s="269">
        <v>6529</v>
      </c>
      <c r="S20" s="269">
        <v>4</v>
      </c>
      <c r="T20" s="269">
        <v>85</v>
      </c>
      <c r="U20" s="269">
        <v>56</v>
      </c>
      <c r="V20" s="269">
        <v>21</v>
      </c>
      <c r="W20" s="269">
        <v>30</v>
      </c>
      <c r="X20" s="269">
        <v>1</v>
      </c>
      <c r="Y20" s="269">
        <v>3</v>
      </c>
      <c r="Z20" s="269">
        <v>0</v>
      </c>
      <c r="AA20" s="269">
        <v>1</v>
      </c>
      <c r="AB20" s="269">
        <v>0</v>
      </c>
      <c r="AC20" s="269">
        <v>0</v>
      </c>
      <c r="AD20" s="269">
        <v>0</v>
      </c>
      <c r="AE20" s="269">
        <v>0</v>
      </c>
      <c r="AF20" s="269">
        <v>1</v>
      </c>
      <c r="AG20" s="269">
        <v>0</v>
      </c>
      <c r="AH20" s="269">
        <v>2</v>
      </c>
      <c r="AI20" s="269">
        <v>0</v>
      </c>
      <c r="AJ20" s="269">
        <v>0</v>
      </c>
      <c r="AK20" s="269">
        <v>0</v>
      </c>
      <c r="AL20" s="269">
        <v>513</v>
      </c>
      <c r="AM20" s="269">
        <v>0</v>
      </c>
      <c r="AN20" s="269">
        <v>0</v>
      </c>
      <c r="AO20" s="269">
        <v>0</v>
      </c>
      <c r="AP20" s="270">
        <v>7414</v>
      </c>
      <c r="AQ20" s="269">
        <v>0</v>
      </c>
      <c r="AR20" s="269">
        <v>12</v>
      </c>
      <c r="AS20" s="269">
        <v>0</v>
      </c>
      <c r="AT20" s="269">
        <v>591</v>
      </c>
      <c r="AU20" s="269">
        <v>886</v>
      </c>
      <c r="AV20" s="269">
        <v>73</v>
      </c>
      <c r="AW20" s="270">
        <v>1562</v>
      </c>
      <c r="AX20" s="269">
        <v>8976</v>
      </c>
      <c r="AY20" s="270">
        <v>42804</v>
      </c>
      <c r="AZ20" s="270">
        <v>44366</v>
      </c>
      <c r="BA20" s="269">
        <v>51780</v>
      </c>
      <c r="BB20" s="270">
        <v>-8976</v>
      </c>
      <c r="BC20" s="269">
        <v>35390</v>
      </c>
      <c r="BD20" s="270">
        <v>42804</v>
      </c>
      <c r="BE20" s="271"/>
      <c r="BG20" s="281" t="s">
        <v>461</v>
      </c>
      <c r="BH20" s="285" t="s">
        <v>270</v>
      </c>
      <c r="BI20" s="273">
        <f t="shared" si="0"/>
        <v>8976</v>
      </c>
      <c r="BJ20" s="274">
        <f t="shared" si="1"/>
        <v>8976</v>
      </c>
      <c r="BK20" s="275">
        <f t="shared" si="2"/>
        <v>1</v>
      </c>
      <c r="BL20" s="276">
        <f t="shared" si="3"/>
        <v>0</v>
      </c>
      <c r="BM20" s="277"/>
      <c r="BN20" s="281" t="s">
        <v>461</v>
      </c>
      <c r="BO20" s="285" t="s">
        <v>270</v>
      </c>
      <c r="BP20" s="278">
        <f t="shared" si="4"/>
        <v>42804</v>
      </c>
      <c r="BQ20" s="279">
        <f t="shared" si="5"/>
        <v>8976</v>
      </c>
      <c r="BR20" s="280">
        <f t="shared" si="6"/>
        <v>33828</v>
      </c>
      <c r="BS20" s="277"/>
    </row>
    <row r="21" spans="1:71" x14ac:dyDescent="0.2">
      <c r="A21" s="281" t="s">
        <v>462</v>
      </c>
      <c r="B21" s="284" t="s">
        <v>271</v>
      </c>
      <c r="C21" s="269">
        <v>0</v>
      </c>
      <c r="D21" s="269">
        <v>0</v>
      </c>
      <c r="E21" s="269">
        <v>0</v>
      </c>
      <c r="F21" s="269">
        <v>0</v>
      </c>
      <c r="G21" s="269">
        <v>0</v>
      </c>
      <c r="H21" s="269">
        <v>0</v>
      </c>
      <c r="I21" s="269">
        <v>0</v>
      </c>
      <c r="J21" s="269">
        <v>0</v>
      </c>
      <c r="K21" s="269">
        <v>0</v>
      </c>
      <c r="L21" s="269">
        <v>0</v>
      </c>
      <c r="M21" s="269">
        <v>0</v>
      </c>
      <c r="N21" s="269">
        <v>0</v>
      </c>
      <c r="O21" s="269">
        <v>0</v>
      </c>
      <c r="P21" s="269">
        <v>0</v>
      </c>
      <c r="Q21" s="269">
        <v>35</v>
      </c>
      <c r="R21" s="269">
        <v>249</v>
      </c>
      <c r="S21" s="269">
        <v>169</v>
      </c>
      <c r="T21" s="269">
        <v>4</v>
      </c>
      <c r="U21" s="269">
        <v>22</v>
      </c>
      <c r="V21" s="269">
        <v>29</v>
      </c>
      <c r="W21" s="269">
        <v>13</v>
      </c>
      <c r="X21" s="269">
        <v>1</v>
      </c>
      <c r="Y21" s="269">
        <v>8</v>
      </c>
      <c r="Z21" s="269">
        <v>0</v>
      </c>
      <c r="AA21" s="269">
        <v>0</v>
      </c>
      <c r="AB21" s="269">
        <v>0</v>
      </c>
      <c r="AC21" s="269">
        <v>106</v>
      </c>
      <c r="AD21" s="269">
        <v>0</v>
      </c>
      <c r="AE21" s="269">
        <v>0</v>
      </c>
      <c r="AF21" s="269">
        <v>1</v>
      </c>
      <c r="AG21" s="269">
        <v>1</v>
      </c>
      <c r="AH21" s="269">
        <v>327</v>
      </c>
      <c r="AI21" s="269">
        <v>0</v>
      </c>
      <c r="AJ21" s="269">
        <v>872</v>
      </c>
      <c r="AK21" s="269">
        <v>0</v>
      </c>
      <c r="AL21" s="269">
        <v>180</v>
      </c>
      <c r="AM21" s="269">
        <v>36</v>
      </c>
      <c r="AN21" s="269">
        <v>12</v>
      </c>
      <c r="AO21" s="269">
        <v>20</v>
      </c>
      <c r="AP21" s="270">
        <v>2085</v>
      </c>
      <c r="AQ21" s="269">
        <v>21</v>
      </c>
      <c r="AR21" s="269">
        <v>155</v>
      </c>
      <c r="AS21" s="269">
        <v>0</v>
      </c>
      <c r="AT21" s="269">
        <v>2916</v>
      </c>
      <c r="AU21" s="269">
        <v>568</v>
      </c>
      <c r="AV21" s="269">
        <v>80</v>
      </c>
      <c r="AW21" s="270">
        <v>3740</v>
      </c>
      <c r="AX21" s="269">
        <v>5825</v>
      </c>
      <c r="AY21" s="270">
        <v>757</v>
      </c>
      <c r="AZ21" s="270">
        <v>4497</v>
      </c>
      <c r="BA21" s="269">
        <v>6582</v>
      </c>
      <c r="BB21" s="270">
        <v>-4668</v>
      </c>
      <c r="BC21" s="269">
        <v>-171</v>
      </c>
      <c r="BD21" s="270">
        <v>1914</v>
      </c>
      <c r="BE21" s="271"/>
      <c r="BG21" s="281" t="s">
        <v>462</v>
      </c>
      <c r="BH21" s="285" t="s">
        <v>271</v>
      </c>
      <c r="BI21" s="273">
        <f t="shared" si="0"/>
        <v>5825</v>
      </c>
      <c r="BJ21" s="274">
        <f t="shared" si="1"/>
        <v>4668</v>
      </c>
      <c r="BK21" s="275">
        <f t="shared" si="2"/>
        <v>0.80137339055793988</v>
      </c>
      <c r="BL21" s="276">
        <f t="shared" si="3"/>
        <v>0.19862660944206012</v>
      </c>
      <c r="BM21" s="277"/>
      <c r="BN21" s="281" t="s">
        <v>462</v>
      </c>
      <c r="BO21" s="285" t="s">
        <v>271</v>
      </c>
      <c r="BP21" s="278">
        <f t="shared" si="4"/>
        <v>757</v>
      </c>
      <c r="BQ21" s="279">
        <f t="shared" si="5"/>
        <v>4668</v>
      </c>
      <c r="BR21" s="280">
        <f t="shared" si="6"/>
        <v>-3911</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81</v>
      </c>
      <c r="Q22" s="269">
        <v>97</v>
      </c>
      <c r="R22" s="269">
        <v>423</v>
      </c>
      <c r="S22" s="269">
        <v>269</v>
      </c>
      <c r="T22" s="269">
        <v>7851</v>
      </c>
      <c r="U22" s="269">
        <v>3469</v>
      </c>
      <c r="V22" s="269">
        <v>7084</v>
      </c>
      <c r="W22" s="269">
        <v>365</v>
      </c>
      <c r="X22" s="269">
        <v>64</v>
      </c>
      <c r="Y22" s="269">
        <v>14</v>
      </c>
      <c r="Z22" s="269">
        <v>0</v>
      </c>
      <c r="AA22" s="269">
        <v>0</v>
      </c>
      <c r="AB22" s="269">
        <v>0</v>
      </c>
      <c r="AC22" s="269">
        <v>2</v>
      </c>
      <c r="AD22" s="269">
        <v>1</v>
      </c>
      <c r="AE22" s="269">
        <v>0</v>
      </c>
      <c r="AF22" s="269">
        <v>0</v>
      </c>
      <c r="AG22" s="269">
        <v>5</v>
      </c>
      <c r="AH22" s="269">
        <v>227</v>
      </c>
      <c r="AI22" s="269">
        <v>73</v>
      </c>
      <c r="AJ22" s="269">
        <v>0</v>
      </c>
      <c r="AK22" s="269">
        <v>0</v>
      </c>
      <c r="AL22" s="269">
        <v>520</v>
      </c>
      <c r="AM22" s="269">
        <v>0</v>
      </c>
      <c r="AN22" s="269">
        <v>192</v>
      </c>
      <c r="AO22" s="269">
        <v>30</v>
      </c>
      <c r="AP22" s="270">
        <v>20767</v>
      </c>
      <c r="AQ22" s="269">
        <v>1</v>
      </c>
      <c r="AR22" s="269">
        <v>243</v>
      </c>
      <c r="AS22" s="269">
        <v>0</v>
      </c>
      <c r="AT22" s="269">
        <v>0</v>
      </c>
      <c r="AU22" s="269">
        <v>0</v>
      </c>
      <c r="AV22" s="269">
        <v>-1585</v>
      </c>
      <c r="AW22" s="270">
        <v>-1341</v>
      </c>
      <c r="AX22" s="269">
        <v>19426</v>
      </c>
      <c r="AY22" s="270">
        <v>24999</v>
      </c>
      <c r="AZ22" s="270">
        <v>23658</v>
      </c>
      <c r="BA22" s="269">
        <v>44425</v>
      </c>
      <c r="BB22" s="270">
        <v>-17325</v>
      </c>
      <c r="BC22" s="269">
        <v>6333</v>
      </c>
      <c r="BD22" s="270">
        <v>27100</v>
      </c>
      <c r="BE22" s="271"/>
      <c r="BG22" s="281" t="s">
        <v>463</v>
      </c>
      <c r="BH22" s="285" t="s">
        <v>281</v>
      </c>
      <c r="BI22" s="273">
        <f t="shared" si="0"/>
        <v>19426</v>
      </c>
      <c r="BJ22" s="274">
        <f t="shared" si="1"/>
        <v>17325</v>
      </c>
      <c r="BK22" s="275">
        <f t="shared" si="2"/>
        <v>0.89184597961494905</v>
      </c>
      <c r="BL22" s="276">
        <f t="shared" si="3"/>
        <v>0.10815402038505095</v>
      </c>
      <c r="BM22" s="277"/>
      <c r="BN22" s="281" t="s">
        <v>463</v>
      </c>
      <c r="BO22" s="285" t="s">
        <v>281</v>
      </c>
      <c r="BP22" s="278">
        <f t="shared" si="4"/>
        <v>24999</v>
      </c>
      <c r="BQ22" s="279">
        <f t="shared" si="5"/>
        <v>17325</v>
      </c>
      <c r="BR22" s="280">
        <f t="shared" si="6"/>
        <v>7674</v>
      </c>
      <c r="BS22" s="277"/>
    </row>
    <row r="23" spans="1:71" x14ac:dyDescent="0.2">
      <c r="A23" s="281" t="s">
        <v>464</v>
      </c>
      <c r="B23" s="282" t="s">
        <v>35</v>
      </c>
      <c r="C23" s="269">
        <v>0</v>
      </c>
      <c r="D23" s="269">
        <v>0</v>
      </c>
      <c r="E23" s="269">
        <v>0</v>
      </c>
      <c r="F23" s="269">
        <v>0</v>
      </c>
      <c r="G23" s="269">
        <v>0</v>
      </c>
      <c r="H23" s="269">
        <v>0</v>
      </c>
      <c r="I23" s="269">
        <v>5</v>
      </c>
      <c r="J23" s="269">
        <v>0</v>
      </c>
      <c r="K23" s="269">
        <v>0</v>
      </c>
      <c r="L23" s="269">
        <v>0</v>
      </c>
      <c r="M23" s="269">
        <v>0</v>
      </c>
      <c r="N23" s="269">
        <v>0</v>
      </c>
      <c r="O23" s="269">
        <v>0</v>
      </c>
      <c r="P23" s="269">
        <v>25</v>
      </c>
      <c r="Q23" s="269">
        <v>304</v>
      </c>
      <c r="R23" s="269">
        <v>1014</v>
      </c>
      <c r="S23" s="269">
        <v>38</v>
      </c>
      <c r="T23" s="269">
        <v>574</v>
      </c>
      <c r="U23" s="269">
        <v>2748</v>
      </c>
      <c r="V23" s="269">
        <v>425</v>
      </c>
      <c r="W23" s="269">
        <v>1075</v>
      </c>
      <c r="X23" s="269">
        <v>12</v>
      </c>
      <c r="Y23" s="269">
        <v>356</v>
      </c>
      <c r="Z23" s="269">
        <v>0</v>
      </c>
      <c r="AA23" s="269">
        <v>1</v>
      </c>
      <c r="AB23" s="269">
        <v>0</v>
      </c>
      <c r="AC23" s="269">
        <v>20</v>
      </c>
      <c r="AD23" s="269">
        <v>0</v>
      </c>
      <c r="AE23" s="269">
        <v>1</v>
      </c>
      <c r="AF23" s="269">
        <v>5</v>
      </c>
      <c r="AG23" s="269">
        <v>1</v>
      </c>
      <c r="AH23" s="269">
        <v>188</v>
      </c>
      <c r="AI23" s="269">
        <v>25</v>
      </c>
      <c r="AJ23" s="269">
        <v>6</v>
      </c>
      <c r="AK23" s="269">
        <v>0</v>
      </c>
      <c r="AL23" s="269">
        <v>295</v>
      </c>
      <c r="AM23" s="269">
        <v>8</v>
      </c>
      <c r="AN23" s="269">
        <v>0</v>
      </c>
      <c r="AO23" s="269">
        <v>3</v>
      </c>
      <c r="AP23" s="270">
        <v>7129</v>
      </c>
      <c r="AQ23" s="269">
        <v>80</v>
      </c>
      <c r="AR23" s="269">
        <v>4898</v>
      </c>
      <c r="AS23" s="269">
        <v>0</v>
      </c>
      <c r="AT23" s="269">
        <v>1913</v>
      </c>
      <c r="AU23" s="269">
        <v>579</v>
      </c>
      <c r="AV23" s="269">
        <v>208</v>
      </c>
      <c r="AW23" s="270">
        <v>7678</v>
      </c>
      <c r="AX23" s="269">
        <v>14807</v>
      </c>
      <c r="AY23" s="270">
        <v>18987</v>
      </c>
      <c r="AZ23" s="270">
        <v>26665</v>
      </c>
      <c r="BA23" s="269">
        <v>33794</v>
      </c>
      <c r="BB23" s="270">
        <v>-10699</v>
      </c>
      <c r="BC23" s="269">
        <v>15966</v>
      </c>
      <c r="BD23" s="270">
        <v>23095</v>
      </c>
      <c r="BE23" s="271"/>
      <c r="BG23" s="281" t="s">
        <v>464</v>
      </c>
      <c r="BH23" s="283" t="s">
        <v>35</v>
      </c>
      <c r="BI23" s="273">
        <f t="shared" si="0"/>
        <v>14807</v>
      </c>
      <c r="BJ23" s="274">
        <f t="shared" si="1"/>
        <v>10699</v>
      </c>
      <c r="BK23" s="275">
        <f t="shared" si="2"/>
        <v>0.72256365232660225</v>
      </c>
      <c r="BL23" s="276">
        <f t="shared" si="3"/>
        <v>0.27743634767339775</v>
      </c>
      <c r="BM23" s="277"/>
      <c r="BN23" s="281" t="s">
        <v>464</v>
      </c>
      <c r="BO23" s="283" t="s">
        <v>35</v>
      </c>
      <c r="BP23" s="278">
        <f t="shared" si="4"/>
        <v>18987</v>
      </c>
      <c r="BQ23" s="279">
        <f t="shared" si="5"/>
        <v>10699</v>
      </c>
      <c r="BR23" s="280">
        <f t="shared" si="6"/>
        <v>8288</v>
      </c>
      <c r="BS23" s="277"/>
    </row>
    <row r="24" spans="1:71" x14ac:dyDescent="0.2">
      <c r="A24" s="281" t="s">
        <v>465</v>
      </c>
      <c r="B24" s="282" t="s">
        <v>466</v>
      </c>
      <c r="C24" s="269">
        <v>0</v>
      </c>
      <c r="D24" s="269">
        <v>0</v>
      </c>
      <c r="E24" s="269">
        <v>0</v>
      </c>
      <c r="F24" s="269">
        <v>0</v>
      </c>
      <c r="G24" s="269">
        <v>2</v>
      </c>
      <c r="H24" s="269">
        <v>0</v>
      </c>
      <c r="I24" s="269">
        <v>0</v>
      </c>
      <c r="J24" s="269">
        <v>2</v>
      </c>
      <c r="K24" s="269">
        <v>0</v>
      </c>
      <c r="L24" s="269">
        <v>0</v>
      </c>
      <c r="M24" s="269">
        <v>0</v>
      </c>
      <c r="N24" s="269">
        <v>0</v>
      </c>
      <c r="O24" s="269">
        <v>0</v>
      </c>
      <c r="P24" s="269">
        <v>1</v>
      </c>
      <c r="Q24" s="269">
        <v>10</v>
      </c>
      <c r="R24" s="269">
        <v>8</v>
      </c>
      <c r="S24" s="269">
        <v>0</v>
      </c>
      <c r="T24" s="269">
        <v>1</v>
      </c>
      <c r="U24" s="269">
        <v>1</v>
      </c>
      <c r="V24" s="269">
        <v>589</v>
      </c>
      <c r="W24" s="269">
        <v>212</v>
      </c>
      <c r="X24" s="269">
        <v>0</v>
      </c>
      <c r="Y24" s="269">
        <v>73</v>
      </c>
      <c r="Z24" s="269">
        <v>0</v>
      </c>
      <c r="AA24" s="269">
        <v>0</v>
      </c>
      <c r="AB24" s="269">
        <v>0</v>
      </c>
      <c r="AC24" s="269">
        <v>28</v>
      </c>
      <c r="AD24" s="269">
        <v>3</v>
      </c>
      <c r="AE24" s="269">
        <v>5</v>
      </c>
      <c r="AF24" s="269">
        <v>6</v>
      </c>
      <c r="AG24" s="269">
        <v>0</v>
      </c>
      <c r="AH24" s="269">
        <v>171</v>
      </c>
      <c r="AI24" s="269">
        <v>4</v>
      </c>
      <c r="AJ24" s="269">
        <v>1</v>
      </c>
      <c r="AK24" s="269">
        <v>0</v>
      </c>
      <c r="AL24" s="269">
        <v>49</v>
      </c>
      <c r="AM24" s="269">
        <v>8</v>
      </c>
      <c r="AN24" s="269">
        <v>0</v>
      </c>
      <c r="AO24" s="269">
        <v>0</v>
      </c>
      <c r="AP24" s="270">
        <v>1174</v>
      </c>
      <c r="AQ24" s="269">
        <v>10</v>
      </c>
      <c r="AR24" s="269">
        <v>5271</v>
      </c>
      <c r="AS24" s="269">
        <v>0</v>
      </c>
      <c r="AT24" s="269">
        <v>5630</v>
      </c>
      <c r="AU24" s="269">
        <v>258</v>
      </c>
      <c r="AV24" s="269">
        <v>-155</v>
      </c>
      <c r="AW24" s="270">
        <v>11014</v>
      </c>
      <c r="AX24" s="269">
        <v>12188</v>
      </c>
      <c r="AY24" s="270">
        <v>13684</v>
      </c>
      <c r="AZ24" s="270">
        <v>24698</v>
      </c>
      <c r="BA24" s="269">
        <v>25872</v>
      </c>
      <c r="BB24" s="270">
        <v>-3875</v>
      </c>
      <c r="BC24" s="269">
        <v>20823</v>
      </c>
      <c r="BD24" s="270">
        <v>21997</v>
      </c>
      <c r="BE24" s="271"/>
      <c r="BG24" s="281" t="s">
        <v>465</v>
      </c>
      <c r="BH24" s="283" t="s">
        <v>466</v>
      </c>
      <c r="BI24" s="273">
        <f t="shared" si="0"/>
        <v>12188</v>
      </c>
      <c r="BJ24" s="274">
        <f t="shared" si="1"/>
        <v>3875</v>
      </c>
      <c r="BK24" s="275">
        <f t="shared" si="2"/>
        <v>0.31793567443386939</v>
      </c>
      <c r="BL24" s="276">
        <f t="shared" si="3"/>
        <v>0.68206432556613061</v>
      </c>
      <c r="BM24" s="277"/>
      <c r="BN24" s="281" t="s">
        <v>465</v>
      </c>
      <c r="BO24" s="283" t="s">
        <v>466</v>
      </c>
      <c r="BP24" s="278">
        <f t="shared" si="4"/>
        <v>13684</v>
      </c>
      <c r="BQ24" s="279">
        <f t="shared" si="5"/>
        <v>3875</v>
      </c>
      <c r="BR24" s="280">
        <f t="shared" si="6"/>
        <v>9809</v>
      </c>
      <c r="BS24" s="277"/>
    </row>
    <row r="25" spans="1:71" x14ac:dyDescent="0.2">
      <c r="A25" s="281" t="s">
        <v>467</v>
      </c>
      <c r="B25" s="282" t="s">
        <v>192</v>
      </c>
      <c r="C25" s="269">
        <v>0</v>
      </c>
      <c r="D25" s="269">
        <v>0</v>
      </c>
      <c r="E25" s="269">
        <v>1</v>
      </c>
      <c r="F25" s="269">
        <v>0</v>
      </c>
      <c r="G25" s="269">
        <v>0</v>
      </c>
      <c r="H25" s="269">
        <v>0</v>
      </c>
      <c r="I25" s="269">
        <v>0</v>
      </c>
      <c r="J25" s="269">
        <v>0</v>
      </c>
      <c r="K25" s="269">
        <v>0</v>
      </c>
      <c r="L25" s="269">
        <v>0</v>
      </c>
      <c r="M25" s="269">
        <v>0</v>
      </c>
      <c r="N25" s="269">
        <v>0</v>
      </c>
      <c r="O25" s="269">
        <v>0</v>
      </c>
      <c r="P25" s="269">
        <v>0</v>
      </c>
      <c r="Q25" s="269">
        <v>0</v>
      </c>
      <c r="R25" s="269">
        <v>23</v>
      </c>
      <c r="S25" s="269">
        <v>0</v>
      </c>
      <c r="T25" s="269">
        <v>0</v>
      </c>
      <c r="U25" s="269">
        <v>0</v>
      </c>
      <c r="V25" s="269">
        <v>0</v>
      </c>
      <c r="W25" s="269">
        <v>15264</v>
      </c>
      <c r="X25" s="269">
        <v>0</v>
      </c>
      <c r="Y25" s="269">
        <v>0</v>
      </c>
      <c r="Z25" s="269">
        <v>0</v>
      </c>
      <c r="AA25" s="269">
        <v>0</v>
      </c>
      <c r="AB25" s="269">
        <v>0</v>
      </c>
      <c r="AC25" s="269">
        <v>0</v>
      </c>
      <c r="AD25" s="269">
        <v>0</v>
      </c>
      <c r="AE25" s="269">
        <v>0</v>
      </c>
      <c r="AF25" s="269">
        <v>834</v>
      </c>
      <c r="AG25" s="269">
        <v>0</v>
      </c>
      <c r="AH25" s="269">
        <v>555</v>
      </c>
      <c r="AI25" s="269">
        <v>3</v>
      </c>
      <c r="AJ25" s="269">
        <v>0</v>
      </c>
      <c r="AK25" s="269">
        <v>0</v>
      </c>
      <c r="AL25" s="269">
        <v>1264</v>
      </c>
      <c r="AM25" s="269">
        <v>1</v>
      </c>
      <c r="AN25" s="269">
        <v>0</v>
      </c>
      <c r="AO25" s="269">
        <v>0</v>
      </c>
      <c r="AP25" s="270">
        <v>17945</v>
      </c>
      <c r="AQ25" s="269">
        <v>0</v>
      </c>
      <c r="AR25" s="269">
        <v>9730</v>
      </c>
      <c r="AS25" s="269">
        <v>0</v>
      </c>
      <c r="AT25" s="269">
        <v>5296</v>
      </c>
      <c r="AU25" s="269">
        <v>465</v>
      </c>
      <c r="AV25" s="269">
        <v>230</v>
      </c>
      <c r="AW25" s="270">
        <v>15721</v>
      </c>
      <c r="AX25" s="269">
        <v>33666</v>
      </c>
      <c r="AY25" s="270">
        <v>27943</v>
      </c>
      <c r="AZ25" s="270">
        <v>43664</v>
      </c>
      <c r="BA25" s="269">
        <v>61609</v>
      </c>
      <c r="BB25" s="270">
        <v>-28913</v>
      </c>
      <c r="BC25" s="269">
        <v>14751</v>
      </c>
      <c r="BD25" s="270">
        <v>32696</v>
      </c>
      <c r="BE25" s="271"/>
      <c r="BG25" s="281" t="s">
        <v>467</v>
      </c>
      <c r="BH25" s="283" t="s">
        <v>192</v>
      </c>
      <c r="BI25" s="273">
        <f t="shared" si="0"/>
        <v>33666</v>
      </c>
      <c r="BJ25" s="274">
        <f t="shared" si="1"/>
        <v>28913</v>
      </c>
      <c r="BK25" s="275">
        <f t="shared" si="2"/>
        <v>0.85881898651458444</v>
      </c>
      <c r="BL25" s="276">
        <f t="shared" si="3"/>
        <v>0.14118101348541556</v>
      </c>
      <c r="BM25" s="277"/>
      <c r="BN25" s="281" t="s">
        <v>467</v>
      </c>
      <c r="BO25" s="283" t="s">
        <v>192</v>
      </c>
      <c r="BP25" s="278">
        <f t="shared" si="4"/>
        <v>27943</v>
      </c>
      <c r="BQ25" s="279">
        <f t="shared" si="5"/>
        <v>28913</v>
      </c>
      <c r="BR25" s="280">
        <f t="shared" si="6"/>
        <v>-970</v>
      </c>
      <c r="BS25" s="277"/>
    </row>
    <row r="26" spans="1:71" x14ac:dyDescent="0.2">
      <c r="A26" s="281" t="s">
        <v>468</v>
      </c>
      <c r="B26" s="282" t="s">
        <v>50</v>
      </c>
      <c r="C26" s="269">
        <v>1</v>
      </c>
      <c r="D26" s="269">
        <v>0</v>
      </c>
      <c r="E26" s="269">
        <v>0</v>
      </c>
      <c r="F26" s="269">
        <v>1</v>
      </c>
      <c r="G26" s="269">
        <v>1013</v>
      </c>
      <c r="H26" s="269">
        <v>46</v>
      </c>
      <c r="I26" s="269">
        <v>327</v>
      </c>
      <c r="J26" s="269">
        <v>147</v>
      </c>
      <c r="K26" s="269">
        <v>3</v>
      </c>
      <c r="L26" s="269">
        <v>39</v>
      </c>
      <c r="M26" s="269">
        <v>41</v>
      </c>
      <c r="N26" s="269">
        <v>1187</v>
      </c>
      <c r="O26" s="269">
        <v>122</v>
      </c>
      <c r="P26" s="269">
        <v>88</v>
      </c>
      <c r="Q26" s="269">
        <v>17</v>
      </c>
      <c r="R26" s="269">
        <v>134</v>
      </c>
      <c r="S26" s="269">
        <v>14</v>
      </c>
      <c r="T26" s="269">
        <v>146</v>
      </c>
      <c r="U26" s="269">
        <v>95</v>
      </c>
      <c r="V26" s="269">
        <v>170</v>
      </c>
      <c r="W26" s="269">
        <v>52</v>
      </c>
      <c r="X26" s="269">
        <v>377</v>
      </c>
      <c r="Y26" s="269">
        <v>140</v>
      </c>
      <c r="Z26" s="269">
        <v>19</v>
      </c>
      <c r="AA26" s="269">
        <v>10</v>
      </c>
      <c r="AB26" s="269">
        <v>16</v>
      </c>
      <c r="AC26" s="269">
        <v>583</v>
      </c>
      <c r="AD26" s="269">
        <v>413</v>
      </c>
      <c r="AE26" s="269">
        <v>4</v>
      </c>
      <c r="AF26" s="269">
        <v>119</v>
      </c>
      <c r="AG26" s="269">
        <v>80</v>
      </c>
      <c r="AH26" s="269">
        <v>904</v>
      </c>
      <c r="AI26" s="269">
        <v>888</v>
      </c>
      <c r="AJ26" s="269">
        <v>206</v>
      </c>
      <c r="AK26" s="269">
        <v>59</v>
      </c>
      <c r="AL26" s="269">
        <v>159</v>
      </c>
      <c r="AM26" s="269">
        <v>306</v>
      </c>
      <c r="AN26" s="269">
        <v>38</v>
      </c>
      <c r="AO26" s="269">
        <v>124</v>
      </c>
      <c r="AP26" s="270">
        <v>8088</v>
      </c>
      <c r="AQ26" s="269">
        <v>307</v>
      </c>
      <c r="AR26" s="269">
        <v>4867</v>
      </c>
      <c r="AS26" s="269">
        <v>0</v>
      </c>
      <c r="AT26" s="269">
        <v>660</v>
      </c>
      <c r="AU26" s="269">
        <v>99</v>
      </c>
      <c r="AV26" s="269">
        <v>-2</v>
      </c>
      <c r="AW26" s="270">
        <v>5931</v>
      </c>
      <c r="AX26" s="269">
        <v>14019</v>
      </c>
      <c r="AY26" s="270">
        <v>5167</v>
      </c>
      <c r="AZ26" s="270">
        <v>11098</v>
      </c>
      <c r="BA26" s="269">
        <v>19186</v>
      </c>
      <c r="BB26" s="270">
        <v>-11744</v>
      </c>
      <c r="BC26" s="269">
        <v>-646</v>
      </c>
      <c r="BD26" s="270">
        <v>7442</v>
      </c>
      <c r="BE26" s="271"/>
      <c r="BG26" s="281" t="s">
        <v>468</v>
      </c>
      <c r="BH26" s="283" t="s">
        <v>50</v>
      </c>
      <c r="BI26" s="273">
        <f t="shared" si="0"/>
        <v>14019</v>
      </c>
      <c r="BJ26" s="274">
        <f t="shared" si="1"/>
        <v>11744</v>
      </c>
      <c r="BK26" s="275">
        <f t="shared" si="2"/>
        <v>0.83772023682145658</v>
      </c>
      <c r="BL26" s="276">
        <f t="shared" si="3"/>
        <v>0.16227976317854342</v>
      </c>
      <c r="BM26" s="277"/>
      <c r="BN26" s="281" t="s">
        <v>468</v>
      </c>
      <c r="BO26" s="283" t="s">
        <v>50</v>
      </c>
      <c r="BP26" s="278">
        <f t="shared" si="4"/>
        <v>5167</v>
      </c>
      <c r="BQ26" s="279">
        <f t="shared" si="5"/>
        <v>11744</v>
      </c>
      <c r="BR26" s="280">
        <f t="shared" si="6"/>
        <v>-6577</v>
      </c>
      <c r="BS26" s="277"/>
    </row>
    <row r="27" spans="1:71" x14ac:dyDescent="0.2">
      <c r="A27" s="281" t="s">
        <v>469</v>
      </c>
      <c r="B27" s="282" t="s">
        <v>36</v>
      </c>
      <c r="C27" s="269">
        <v>2</v>
      </c>
      <c r="D27" s="269">
        <v>0</v>
      </c>
      <c r="E27" s="269">
        <v>0</v>
      </c>
      <c r="F27" s="269">
        <v>1</v>
      </c>
      <c r="G27" s="269">
        <v>57</v>
      </c>
      <c r="H27" s="269">
        <v>6</v>
      </c>
      <c r="I27" s="269">
        <v>81</v>
      </c>
      <c r="J27" s="269">
        <v>129</v>
      </c>
      <c r="K27" s="269">
        <v>1</v>
      </c>
      <c r="L27" s="269">
        <v>61</v>
      </c>
      <c r="M27" s="269">
        <v>23</v>
      </c>
      <c r="N27" s="269">
        <v>584</v>
      </c>
      <c r="O27" s="269">
        <v>11</v>
      </c>
      <c r="P27" s="269">
        <v>112</v>
      </c>
      <c r="Q27" s="269">
        <v>22</v>
      </c>
      <c r="R27" s="269">
        <v>72</v>
      </c>
      <c r="S27" s="269">
        <v>3</v>
      </c>
      <c r="T27" s="269">
        <v>89</v>
      </c>
      <c r="U27" s="269">
        <v>40</v>
      </c>
      <c r="V27" s="269">
        <v>36</v>
      </c>
      <c r="W27" s="269">
        <v>21</v>
      </c>
      <c r="X27" s="269">
        <v>12</v>
      </c>
      <c r="Y27" s="269">
        <v>27</v>
      </c>
      <c r="Z27" s="269">
        <v>28</v>
      </c>
      <c r="AA27" s="269">
        <v>93</v>
      </c>
      <c r="AB27" s="269">
        <v>12</v>
      </c>
      <c r="AC27" s="269">
        <v>282</v>
      </c>
      <c r="AD27" s="269">
        <v>65</v>
      </c>
      <c r="AE27" s="269">
        <v>845</v>
      </c>
      <c r="AF27" s="269">
        <v>143</v>
      </c>
      <c r="AG27" s="269">
        <v>8</v>
      </c>
      <c r="AH27" s="269">
        <v>833</v>
      </c>
      <c r="AI27" s="269">
        <v>300</v>
      </c>
      <c r="AJ27" s="269">
        <v>139</v>
      </c>
      <c r="AK27" s="269">
        <v>2</v>
      </c>
      <c r="AL27" s="269">
        <v>32</v>
      </c>
      <c r="AM27" s="269">
        <v>110</v>
      </c>
      <c r="AN27" s="269">
        <v>0</v>
      </c>
      <c r="AO27" s="269">
        <v>0</v>
      </c>
      <c r="AP27" s="270">
        <v>4282</v>
      </c>
      <c r="AQ27" s="269">
        <v>0</v>
      </c>
      <c r="AR27" s="269">
        <v>0</v>
      </c>
      <c r="AS27" s="269">
        <v>0</v>
      </c>
      <c r="AT27" s="269">
        <v>36718</v>
      </c>
      <c r="AU27" s="269">
        <v>999</v>
      </c>
      <c r="AV27" s="269">
        <v>0</v>
      </c>
      <c r="AW27" s="270">
        <v>37717</v>
      </c>
      <c r="AX27" s="269">
        <v>41999</v>
      </c>
      <c r="AY27" s="270">
        <v>0</v>
      </c>
      <c r="AZ27" s="270">
        <v>37717</v>
      </c>
      <c r="BA27" s="269">
        <v>41999</v>
      </c>
      <c r="BB27" s="270">
        <v>0</v>
      </c>
      <c r="BC27" s="269">
        <v>37717</v>
      </c>
      <c r="BD27" s="270">
        <v>41999</v>
      </c>
      <c r="BE27" s="271"/>
      <c r="BG27" s="281" t="s">
        <v>469</v>
      </c>
      <c r="BH27" s="283" t="s">
        <v>36</v>
      </c>
      <c r="BI27" s="273">
        <f t="shared" si="0"/>
        <v>41999</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8</v>
      </c>
      <c r="D28" s="269">
        <v>0</v>
      </c>
      <c r="E28" s="269">
        <v>0</v>
      </c>
      <c r="F28" s="269">
        <v>12</v>
      </c>
      <c r="G28" s="269">
        <v>1601</v>
      </c>
      <c r="H28" s="269">
        <v>85</v>
      </c>
      <c r="I28" s="269">
        <v>933</v>
      </c>
      <c r="J28" s="269">
        <v>1200</v>
      </c>
      <c r="K28" s="269">
        <v>16</v>
      </c>
      <c r="L28" s="269">
        <v>592</v>
      </c>
      <c r="M28" s="269">
        <v>233</v>
      </c>
      <c r="N28" s="269">
        <v>6443</v>
      </c>
      <c r="O28" s="269">
        <v>133</v>
      </c>
      <c r="P28" s="269">
        <v>703</v>
      </c>
      <c r="Q28" s="269">
        <v>174</v>
      </c>
      <c r="R28" s="269">
        <v>466</v>
      </c>
      <c r="S28" s="269">
        <v>18</v>
      </c>
      <c r="T28" s="269">
        <v>782</v>
      </c>
      <c r="U28" s="269">
        <v>215</v>
      </c>
      <c r="V28" s="269">
        <v>122</v>
      </c>
      <c r="W28" s="269">
        <v>411</v>
      </c>
      <c r="X28" s="269">
        <v>136</v>
      </c>
      <c r="Y28" s="269">
        <v>135</v>
      </c>
      <c r="Z28" s="269">
        <v>216</v>
      </c>
      <c r="AA28" s="269">
        <v>134</v>
      </c>
      <c r="AB28" s="269">
        <v>297</v>
      </c>
      <c r="AC28" s="269">
        <v>2159</v>
      </c>
      <c r="AD28" s="269">
        <v>128</v>
      </c>
      <c r="AE28" s="269">
        <v>339</v>
      </c>
      <c r="AF28" s="269">
        <v>431</v>
      </c>
      <c r="AG28" s="269">
        <v>10</v>
      </c>
      <c r="AH28" s="269">
        <v>1224</v>
      </c>
      <c r="AI28" s="269">
        <v>1069</v>
      </c>
      <c r="AJ28" s="269">
        <v>679</v>
      </c>
      <c r="AK28" s="269">
        <v>5</v>
      </c>
      <c r="AL28" s="269">
        <v>133</v>
      </c>
      <c r="AM28" s="269">
        <v>1895</v>
      </c>
      <c r="AN28" s="269">
        <v>0</v>
      </c>
      <c r="AO28" s="269">
        <v>13</v>
      </c>
      <c r="AP28" s="270">
        <v>23150</v>
      </c>
      <c r="AQ28" s="269">
        <v>4</v>
      </c>
      <c r="AR28" s="269">
        <v>10609</v>
      </c>
      <c r="AS28" s="269">
        <v>0</v>
      </c>
      <c r="AT28" s="269">
        <v>0</v>
      </c>
      <c r="AU28" s="269">
        <v>0</v>
      </c>
      <c r="AV28" s="269">
        <v>0</v>
      </c>
      <c r="AW28" s="270">
        <v>10613</v>
      </c>
      <c r="AX28" s="269">
        <v>33763</v>
      </c>
      <c r="AY28" s="270">
        <v>10</v>
      </c>
      <c r="AZ28" s="270">
        <v>10623</v>
      </c>
      <c r="BA28" s="269">
        <v>33773</v>
      </c>
      <c r="BB28" s="270">
        <v>-31669</v>
      </c>
      <c r="BC28" s="269">
        <v>-21046</v>
      </c>
      <c r="BD28" s="270">
        <v>2104</v>
      </c>
      <c r="BE28" s="271"/>
      <c r="BG28" s="281" t="s">
        <v>470</v>
      </c>
      <c r="BH28" s="283" t="s">
        <v>193</v>
      </c>
      <c r="BI28" s="273">
        <f t="shared" si="0"/>
        <v>33763</v>
      </c>
      <c r="BJ28" s="274">
        <f t="shared" si="1"/>
        <v>31669</v>
      </c>
      <c r="BK28" s="275">
        <f t="shared" si="2"/>
        <v>0.937979444954536</v>
      </c>
      <c r="BL28" s="276">
        <f t="shared" si="3"/>
        <v>6.2020555045463999E-2</v>
      </c>
      <c r="BM28" s="277"/>
      <c r="BN28" s="281" t="s">
        <v>470</v>
      </c>
      <c r="BO28" s="283" t="s">
        <v>193</v>
      </c>
      <c r="BP28" s="278">
        <f t="shared" si="4"/>
        <v>10</v>
      </c>
      <c r="BQ28" s="279">
        <f t="shared" si="5"/>
        <v>31669</v>
      </c>
      <c r="BR28" s="280">
        <f t="shared" si="6"/>
        <v>-31659</v>
      </c>
      <c r="BS28" s="277"/>
    </row>
    <row r="29" spans="1:71" x14ac:dyDescent="0.2">
      <c r="A29" s="281" t="s">
        <v>471</v>
      </c>
      <c r="B29" s="282" t="s">
        <v>286</v>
      </c>
      <c r="C29" s="269">
        <v>0</v>
      </c>
      <c r="D29" s="269">
        <v>0</v>
      </c>
      <c r="E29" s="269">
        <v>0</v>
      </c>
      <c r="F29" s="269">
        <v>1</v>
      </c>
      <c r="G29" s="269">
        <v>223</v>
      </c>
      <c r="H29" s="269">
        <v>4</v>
      </c>
      <c r="I29" s="269">
        <v>44</v>
      </c>
      <c r="J29" s="269">
        <v>99</v>
      </c>
      <c r="K29" s="269">
        <v>1</v>
      </c>
      <c r="L29" s="269">
        <v>17</v>
      </c>
      <c r="M29" s="269">
        <v>5</v>
      </c>
      <c r="N29" s="269">
        <v>140</v>
      </c>
      <c r="O29" s="269">
        <v>3</v>
      </c>
      <c r="P29" s="269">
        <v>19</v>
      </c>
      <c r="Q29" s="269">
        <v>8</v>
      </c>
      <c r="R29" s="269">
        <v>23</v>
      </c>
      <c r="S29" s="269">
        <v>1</v>
      </c>
      <c r="T29" s="269">
        <v>47</v>
      </c>
      <c r="U29" s="269">
        <v>13</v>
      </c>
      <c r="V29" s="269">
        <v>5</v>
      </c>
      <c r="W29" s="269">
        <v>11</v>
      </c>
      <c r="X29" s="269">
        <v>6</v>
      </c>
      <c r="Y29" s="269">
        <v>32</v>
      </c>
      <c r="Z29" s="269">
        <v>1</v>
      </c>
      <c r="AA29" s="269">
        <v>285</v>
      </c>
      <c r="AB29" s="269">
        <v>36</v>
      </c>
      <c r="AC29" s="269">
        <v>214</v>
      </c>
      <c r="AD29" s="269">
        <v>31</v>
      </c>
      <c r="AE29" s="269">
        <v>35</v>
      </c>
      <c r="AF29" s="269">
        <v>61</v>
      </c>
      <c r="AG29" s="269">
        <v>1</v>
      </c>
      <c r="AH29" s="269">
        <v>407</v>
      </c>
      <c r="AI29" s="269">
        <v>484</v>
      </c>
      <c r="AJ29" s="269">
        <v>285</v>
      </c>
      <c r="AK29" s="269">
        <v>3</v>
      </c>
      <c r="AL29" s="269">
        <v>19</v>
      </c>
      <c r="AM29" s="269">
        <v>463</v>
      </c>
      <c r="AN29" s="269">
        <v>0</v>
      </c>
      <c r="AO29" s="269">
        <v>3</v>
      </c>
      <c r="AP29" s="270">
        <v>3030</v>
      </c>
      <c r="AQ29" s="269">
        <v>4</v>
      </c>
      <c r="AR29" s="269">
        <v>3004</v>
      </c>
      <c r="AS29" s="269">
        <v>-28</v>
      </c>
      <c r="AT29" s="269">
        <v>0</v>
      </c>
      <c r="AU29" s="269">
        <v>0</v>
      </c>
      <c r="AV29" s="269">
        <v>0</v>
      </c>
      <c r="AW29" s="270">
        <v>2980</v>
      </c>
      <c r="AX29" s="269">
        <v>6010</v>
      </c>
      <c r="AY29" s="270">
        <v>21</v>
      </c>
      <c r="AZ29" s="270">
        <v>3001</v>
      </c>
      <c r="BA29" s="269">
        <v>6031</v>
      </c>
      <c r="BB29" s="270">
        <v>-2943</v>
      </c>
      <c r="BC29" s="269">
        <v>58</v>
      </c>
      <c r="BD29" s="270">
        <v>3088</v>
      </c>
      <c r="BE29" s="271"/>
      <c r="BG29" s="281" t="s">
        <v>471</v>
      </c>
      <c r="BH29" s="283" t="s">
        <v>286</v>
      </c>
      <c r="BI29" s="273">
        <f t="shared" si="0"/>
        <v>6010</v>
      </c>
      <c r="BJ29" s="274">
        <f t="shared" si="1"/>
        <v>2943</v>
      </c>
      <c r="BK29" s="275">
        <f t="shared" si="2"/>
        <v>0.48968386023294508</v>
      </c>
      <c r="BL29" s="276">
        <f t="shared" si="3"/>
        <v>0.51031613976705492</v>
      </c>
      <c r="BM29" s="277"/>
      <c r="BN29" s="281" t="s">
        <v>471</v>
      </c>
      <c r="BO29" s="283" t="s">
        <v>286</v>
      </c>
      <c r="BP29" s="278">
        <f t="shared" si="4"/>
        <v>21</v>
      </c>
      <c r="BQ29" s="279">
        <f t="shared" si="5"/>
        <v>2943</v>
      </c>
      <c r="BR29" s="280">
        <f t="shared" si="6"/>
        <v>-2922</v>
      </c>
      <c r="BS29" s="277"/>
    </row>
    <row r="30" spans="1:71" x14ac:dyDescent="0.2">
      <c r="A30" s="281" t="s">
        <v>472</v>
      </c>
      <c r="B30" s="282" t="s">
        <v>282</v>
      </c>
      <c r="C30" s="269">
        <v>0</v>
      </c>
      <c r="D30" s="269">
        <v>0</v>
      </c>
      <c r="E30" s="269">
        <v>0</v>
      </c>
      <c r="F30" s="269">
        <v>1</v>
      </c>
      <c r="G30" s="269">
        <v>89</v>
      </c>
      <c r="H30" s="269">
        <v>1</v>
      </c>
      <c r="I30" s="269">
        <v>16</v>
      </c>
      <c r="J30" s="269">
        <v>94</v>
      </c>
      <c r="K30" s="269">
        <v>0</v>
      </c>
      <c r="L30" s="269">
        <v>1</v>
      </c>
      <c r="M30" s="269">
        <v>9</v>
      </c>
      <c r="N30" s="269">
        <v>20</v>
      </c>
      <c r="O30" s="269">
        <v>1</v>
      </c>
      <c r="P30" s="269">
        <v>3</v>
      </c>
      <c r="Q30" s="269">
        <v>3</v>
      </c>
      <c r="R30" s="269">
        <v>1</v>
      </c>
      <c r="S30" s="269">
        <v>1</v>
      </c>
      <c r="T30" s="269">
        <v>21</v>
      </c>
      <c r="U30" s="269">
        <v>5</v>
      </c>
      <c r="V30" s="269">
        <v>5</v>
      </c>
      <c r="W30" s="269">
        <v>12</v>
      </c>
      <c r="X30" s="269">
        <v>2</v>
      </c>
      <c r="Y30" s="269">
        <v>83</v>
      </c>
      <c r="Z30" s="269">
        <v>26</v>
      </c>
      <c r="AA30" s="269">
        <v>7</v>
      </c>
      <c r="AB30" s="269">
        <v>0</v>
      </c>
      <c r="AC30" s="269">
        <v>126</v>
      </c>
      <c r="AD30" s="269">
        <v>84</v>
      </c>
      <c r="AE30" s="269">
        <v>1</v>
      </c>
      <c r="AF30" s="269">
        <v>125</v>
      </c>
      <c r="AG30" s="269">
        <v>9</v>
      </c>
      <c r="AH30" s="269">
        <v>2782</v>
      </c>
      <c r="AI30" s="269">
        <v>263</v>
      </c>
      <c r="AJ30" s="269">
        <v>234</v>
      </c>
      <c r="AK30" s="269">
        <v>0</v>
      </c>
      <c r="AL30" s="269">
        <v>10</v>
      </c>
      <c r="AM30" s="269">
        <v>850</v>
      </c>
      <c r="AN30" s="269">
        <v>0</v>
      </c>
      <c r="AO30" s="269">
        <v>38</v>
      </c>
      <c r="AP30" s="270">
        <v>4923</v>
      </c>
      <c r="AQ30" s="269">
        <v>0</v>
      </c>
      <c r="AR30" s="269">
        <v>455</v>
      </c>
      <c r="AS30" s="269">
        <v>630</v>
      </c>
      <c r="AT30" s="269">
        <v>0</v>
      </c>
      <c r="AU30" s="269">
        <v>0</v>
      </c>
      <c r="AV30" s="269">
        <v>0</v>
      </c>
      <c r="AW30" s="270">
        <v>1085</v>
      </c>
      <c r="AX30" s="269">
        <v>6008</v>
      </c>
      <c r="AY30" s="270">
        <v>7</v>
      </c>
      <c r="AZ30" s="270">
        <v>1092</v>
      </c>
      <c r="BA30" s="269">
        <v>6015</v>
      </c>
      <c r="BB30" s="270">
        <v>-2140</v>
      </c>
      <c r="BC30" s="269">
        <v>-1048</v>
      </c>
      <c r="BD30" s="270">
        <v>3875</v>
      </c>
      <c r="BE30" s="271"/>
      <c r="BG30" s="281" t="s">
        <v>472</v>
      </c>
      <c r="BH30" s="283" t="s">
        <v>282</v>
      </c>
      <c r="BI30" s="273">
        <f t="shared" si="0"/>
        <v>6008</v>
      </c>
      <c r="BJ30" s="274">
        <f t="shared" si="1"/>
        <v>2140</v>
      </c>
      <c r="BK30" s="275">
        <f t="shared" si="2"/>
        <v>0.3561917443408788</v>
      </c>
      <c r="BL30" s="276">
        <f t="shared" si="3"/>
        <v>0.64380825565912114</v>
      </c>
      <c r="BM30" s="277"/>
      <c r="BN30" s="281" t="s">
        <v>472</v>
      </c>
      <c r="BO30" s="283" t="s">
        <v>282</v>
      </c>
      <c r="BP30" s="278">
        <f t="shared" si="4"/>
        <v>7</v>
      </c>
      <c r="BQ30" s="279">
        <f t="shared" si="5"/>
        <v>2140</v>
      </c>
      <c r="BR30" s="280">
        <f t="shared" si="6"/>
        <v>-2133</v>
      </c>
      <c r="BS30" s="277"/>
    </row>
    <row r="31" spans="1:71" x14ac:dyDescent="0.2">
      <c r="A31" s="281" t="s">
        <v>473</v>
      </c>
      <c r="B31" s="282" t="s">
        <v>385</v>
      </c>
      <c r="C31" s="269">
        <v>60</v>
      </c>
      <c r="D31" s="269">
        <v>2</v>
      </c>
      <c r="E31" s="269">
        <v>2</v>
      </c>
      <c r="F31" s="269">
        <v>6</v>
      </c>
      <c r="G31" s="269">
        <v>8720</v>
      </c>
      <c r="H31" s="269">
        <v>210</v>
      </c>
      <c r="I31" s="269">
        <v>1738</v>
      </c>
      <c r="J31" s="269">
        <v>1604</v>
      </c>
      <c r="K31" s="269">
        <v>22</v>
      </c>
      <c r="L31" s="269">
        <v>1037</v>
      </c>
      <c r="M31" s="269">
        <v>154</v>
      </c>
      <c r="N31" s="269">
        <v>3384</v>
      </c>
      <c r="O31" s="269">
        <v>143</v>
      </c>
      <c r="P31" s="269">
        <v>1354</v>
      </c>
      <c r="Q31" s="269">
        <v>563</v>
      </c>
      <c r="R31" s="269">
        <v>1776</v>
      </c>
      <c r="S31" s="269">
        <v>95</v>
      </c>
      <c r="T31" s="269">
        <v>1166</v>
      </c>
      <c r="U31" s="269">
        <v>1201</v>
      </c>
      <c r="V31" s="269">
        <v>961</v>
      </c>
      <c r="W31" s="269">
        <v>1313</v>
      </c>
      <c r="X31" s="269">
        <v>551</v>
      </c>
      <c r="Y31" s="269">
        <v>2478</v>
      </c>
      <c r="Z31" s="269">
        <v>37</v>
      </c>
      <c r="AA31" s="269">
        <v>56</v>
      </c>
      <c r="AB31" s="269">
        <v>59</v>
      </c>
      <c r="AC31" s="269">
        <v>1046</v>
      </c>
      <c r="AD31" s="269">
        <v>141</v>
      </c>
      <c r="AE31" s="269">
        <v>98</v>
      </c>
      <c r="AF31" s="269">
        <v>553</v>
      </c>
      <c r="AG31" s="269">
        <v>39</v>
      </c>
      <c r="AH31" s="269">
        <v>1005</v>
      </c>
      <c r="AI31" s="269">
        <v>984</v>
      </c>
      <c r="AJ31" s="269">
        <v>3930</v>
      </c>
      <c r="AK31" s="269">
        <v>48</v>
      </c>
      <c r="AL31" s="269">
        <v>722</v>
      </c>
      <c r="AM31" s="269">
        <v>4778</v>
      </c>
      <c r="AN31" s="269">
        <v>374</v>
      </c>
      <c r="AO31" s="269">
        <v>212</v>
      </c>
      <c r="AP31" s="270">
        <v>42622</v>
      </c>
      <c r="AQ31" s="269">
        <v>1485</v>
      </c>
      <c r="AR31" s="269">
        <v>75160</v>
      </c>
      <c r="AS31" s="269">
        <v>6</v>
      </c>
      <c r="AT31" s="269">
        <v>3545</v>
      </c>
      <c r="AU31" s="269">
        <v>1034</v>
      </c>
      <c r="AV31" s="269">
        <v>94</v>
      </c>
      <c r="AW31" s="270">
        <v>81324</v>
      </c>
      <c r="AX31" s="269">
        <v>123946</v>
      </c>
      <c r="AY31" s="270">
        <v>35825</v>
      </c>
      <c r="AZ31" s="270">
        <v>117149</v>
      </c>
      <c r="BA31" s="269">
        <v>159771</v>
      </c>
      <c r="BB31" s="270">
        <v>-68204</v>
      </c>
      <c r="BC31" s="269">
        <v>48945</v>
      </c>
      <c r="BD31" s="270">
        <v>91567</v>
      </c>
      <c r="BE31" s="271"/>
      <c r="BG31" s="281" t="s">
        <v>473</v>
      </c>
      <c r="BH31" s="283" t="s">
        <v>385</v>
      </c>
      <c r="BI31" s="273">
        <f t="shared" si="0"/>
        <v>123946</v>
      </c>
      <c r="BJ31" s="274">
        <f t="shared" si="1"/>
        <v>68204</v>
      </c>
      <c r="BK31" s="275">
        <f t="shared" si="2"/>
        <v>0.5502718925983896</v>
      </c>
      <c r="BL31" s="276">
        <f t="shared" si="3"/>
        <v>0.4497281074016104</v>
      </c>
      <c r="BM31" s="277"/>
      <c r="BN31" s="281" t="s">
        <v>473</v>
      </c>
      <c r="BO31" s="283" t="s">
        <v>385</v>
      </c>
      <c r="BP31" s="278">
        <f t="shared" si="4"/>
        <v>35825</v>
      </c>
      <c r="BQ31" s="279">
        <f t="shared" si="5"/>
        <v>68204</v>
      </c>
      <c r="BR31" s="280">
        <f t="shared" si="6"/>
        <v>-32379</v>
      </c>
      <c r="BS31" s="277"/>
    </row>
    <row r="32" spans="1:71" x14ac:dyDescent="0.2">
      <c r="A32" s="281" t="s">
        <v>474</v>
      </c>
      <c r="B32" s="282" t="s">
        <v>37</v>
      </c>
      <c r="C32" s="269">
        <v>4</v>
      </c>
      <c r="D32" s="269">
        <v>0</v>
      </c>
      <c r="E32" s="269">
        <v>0</v>
      </c>
      <c r="F32" s="269">
        <v>13</v>
      </c>
      <c r="G32" s="269">
        <v>688</v>
      </c>
      <c r="H32" s="269">
        <v>50</v>
      </c>
      <c r="I32" s="269">
        <v>197</v>
      </c>
      <c r="J32" s="269">
        <v>237</v>
      </c>
      <c r="K32" s="269">
        <v>7</v>
      </c>
      <c r="L32" s="269">
        <v>48</v>
      </c>
      <c r="M32" s="269">
        <v>44</v>
      </c>
      <c r="N32" s="269">
        <v>559</v>
      </c>
      <c r="O32" s="269">
        <v>28</v>
      </c>
      <c r="P32" s="269">
        <v>330</v>
      </c>
      <c r="Q32" s="269">
        <v>76</v>
      </c>
      <c r="R32" s="269">
        <v>277</v>
      </c>
      <c r="S32" s="269">
        <v>21</v>
      </c>
      <c r="T32" s="269">
        <v>155</v>
      </c>
      <c r="U32" s="269">
        <v>133</v>
      </c>
      <c r="V32" s="269">
        <v>135</v>
      </c>
      <c r="W32" s="269">
        <v>125</v>
      </c>
      <c r="X32" s="269">
        <v>121</v>
      </c>
      <c r="Y32" s="269">
        <v>528</v>
      </c>
      <c r="Z32" s="269">
        <v>41</v>
      </c>
      <c r="AA32" s="269">
        <v>74</v>
      </c>
      <c r="AB32" s="269">
        <v>103</v>
      </c>
      <c r="AC32" s="269">
        <v>1616</v>
      </c>
      <c r="AD32" s="269">
        <v>1191</v>
      </c>
      <c r="AE32" s="269">
        <v>7307</v>
      </c>
      <c r="AF32" s="269">
        <v>574</v>
      </c>
      <c r="AG32" s="269">
        <v>13</v>
      </c>
      <c r="AH32" s="269">
        <v>2148</v>
      </c>
      <c r="AI32" s="269">
        <v>402</v>
      </c>
      <c r="AJ32" s="269">
        <v>444</v>
      </c>
      <c r="AK32" s="269">
        <v>31</v>
      </c>
      <c r="AL32" s="269">
        <v>280</v>
      </c>
      <c r="AM32" s="269">
        <v>295</v>
      </c>
      <c r="AN32" s="269">
        <v>0</v>
      </c>
      <c r="AO32" s="269">
        <v>8</v>
      </c>
      <c r="AP32" s="270">
        <v>18303</v>
      </c>
      <c r="AQ32" s="269">
        <v>0</v>
      </c>
      <c r="AR32" s="269">
        <v>28201</v>
      </c>
      <c r="AS32" s="269">
        <v>0</v>
      </c>
      <c r="AT32" s="269">
        <v>0</v>
      </c>
      <c r="AU32" s="269">
        <v>0</v>
      </c>
      <c r="AV32" s="269">
        <v>0</v>
      </c>
      <c r="AW32" s="270">
        <v>28201</v>
      </c>
      <c r="AX32" s="269">
        <v>46504</v>
      </c>
      <c r="AY32" s="270">
        <v>1548</v>
      </c>
      <c r="AZ32" s="270">
        <v>29749</v>
      </c>
      <c r="BA32" s="269">
        <v>48052</v>
      </c>
      <c r="BB32" s="270">
        <v>-23294</v>
      </c>
      <c r="BC32" s="269">
        <v>6455</v>
      </c>
      <c r="BD32" s="270">
        <v>24758</v>
      </c>
      <c r="BE32" s="271"/>
      <c r="BG32" s="281" t="s">
        <v>474</v>
      </c>
      <c r="BH32" s="283" t="s">
        <v>37</v>
      </c>
      <c r="BI32" s="273">
        <f t="shared" si="0"/>
        <v>46504</v>
      </c>
      <c r="BJ32" s="274">
        <f t="shared" si="1"/>
        <v>23294</v>
      </c>
      <c r="BK32" s="275">
        <f t="shared" si="2"/>
        <v>0.50090314811629111</v>
      </c>
      <c r="BL32" s="276">
        <f t="shared" si="3"/>
        <v>0.49909685188370889</v>
      </c>
      <c r="BM32" s="277"/>
      <c r="BN32" s="281" t="s">
        <v>474</v>
      </c>
      <c r="BO32" s="283" t="s">
        <v>37</v>
      </c>
      <c r="BP32" s="278">
        <f t="shared" si="4"/>
        <v>1548</v>
      </c>
      <c r="BQ32" s="279">
        <f t="shared" si="5"/>
        <v>23294</v>
      </c>
      <c r="BR32" s="280">
        <f t="shared" si="6"/>
        <v>-21746</v>
      </c>
      <c r="BS32" s="277"/>
    </row>
    <row r="33" spans="1:71" x14ac:dyDescent="0.2">
      <c r="A33" s="281" t="s">
        <v>475</v>
      </c>
      <c r="B33" s="282" t="s">
        <v>38</v>
      </c>
      <c r="C33" s="269">
        <v>2</v>
      </c>
      <c r="D33" s="269">
        <v>0</v>
      </c>
      <c r="E33" s="269">
        <v>0</v>
      </c>
      <c r="F33" s="269">
        <v>3</v>
      </c>
      <c r="G33" s="269">
        <v>143</v>
      </c>
      <c r="H33" s="269">
        <v>8</v>
      </c>
      <c r="I33" s="269">
        <v>33</v>
      </c>
      <c r="J33" s="269">
        <v>69</v>
      </c>
      <c r="K33" s="269">
        <v>1</v>
      </c>
      <c r="L33" s="269">
        <v>9</v>
      </c>
      <c r="M33" s="269">
        <v>10</v>
      </c>
      <c r="N33" s="269">
        <v>143</v>
      </c>
      <c r="O33" s="269">
        <v>3</v>
      </c>
      <c r="P33" s="269">
        <v>94</v>
      </c>
      <c r="Q33" s="269">
        <v>24</v>
      </c>
      <c r="R33" s="269">
        <v>71</v>
      </c>
      <c r="S33" s="269">
        <v>4</v>
      </c>
      <c r="T33" s="269">
        <v>10</v>
      </c>
      <c r="U33" s="269">
        <v>43</v>
      </c>
      <c r="V33" s="269">
        <v>41</v>
      </c>
      <c r="W33" s="269">
        <v>13</v>
      </c>
      <c r="X33" s="269">
        <v>11</v>
      </c>
      <c r="Y33" s="269">
        <v>144</v>
      </c>
      <c r="Z33" s="269">
        <v>4</v>
      </c>
      <c r="AA33" s="269">
        <v>1</v>
      </c>
      <c r="AB33" s="269">
        <v>4</v>
      </c>
      <c r="AC33" s="269">
        <v>2498</v>
      </c>
      <c r="AD33" s="269">
        <v>356</v>
      </c>
      <c r="AE33" s="269">
        <v>2063</v>
      </c>
      <c r="AF33" s="269">
        <v>897</v>
      </c>
      <c r="AG33" s="269">
        <v>52</v>
      </c>
      <c r="AH33" s="269">
        <v>163</v>
      </c>
      <c r="AI33" s="269">
        <v>294</v>
      </c>
      <c r="AJ33" s="269">
        <v>1217</v>
      </c>
      <c r="AK33" s="269">
        <v>18</v>
      </c>
      <c r="AL33" s="269">
        <v>141</v>
      </c>
      <c r="AM33" s="269">
        <v>505</v>
      </c>
      <c r="AN33" s="269">
        <v>0</v>
      </c>
      <c r="AO33" s="269">
        <v>83</v>
      </c>
      <c r="AP33" s="270">
        <v>9175</v>
      </c>
      <c r="AQ33" s="269">
        <v>0</v>
      </c>
      <c r="AR33" s="269">
        <v>89404</v>
      </c>
      <c r="AS33" s="269">
        <v>13</v>
      </c>
      <c r="AT33" s="269">
        <v>0</v>
      </c>
      <c r="AU33" s="269">
        <v>383</v>
      </c>
      <c r="AV33" s="269">
        <v>0</v>
      </c>
      <c r="AW33" s="270">
        <v>89800</v>
      </c>
      <c r="AX33" s="269">
        <v>98975</v>
      </c>
      <c r="AY33" s="270">
        <v>6987</v>
      </c>
      <c r="AZ33" s="270">
        <v>96787</v>
      </c>
      <c r="BA33" s="269">
        <v>105962</v>
      </c>
      <c r="BB33" s="270">
        <v>-12056</v>
      </c>
      <c r="BC33" s="269">
        <v>84731</v>
      </c>
      <c r="BD33" s="270">
        <v>93906</v>
      </c>
      <c r="BE33" s="271"/>
      <c r="BG33" s="281" t="s">
        <v>475</v>
      </c>
      <c r="BH33" s="283" t="s">
        <v>38</v>
      </c>
      <c r="BI33" s="273">
        <f t="shared" si="0"/>
        <v>98975</v>
      </c>
      <c r="BJ33" s="274">
        <f t="shared" si="1"/>
        <v>12056</v>
      </c>
      <c r="BK33" s="275">
        <f t="shared" si="2"/>
        <v>0.12180853750947208</v>
      </c>
      <c r="BL33" s="276">
        <f t="shared" si="3"/>
        <v>0.87819146249052793</v>
      </c>
      <c r="BM33" s="277"/>
      <c r="BN33" s="281" t="s">
        <v>475</v>
      </c>
      <c r="BO33" s="283" t="s">
        <v>38</v>
      </c>
      <c r="BP33" s="278">
        <f t="shared" si="4"/>
        <v>6987</v>
      </c>
      <c r="BQ33" s="279">
        <f t="shared" si="5"/>
        <v>12056</v>
      </c>
      <c r="BR33" s="280">
        <f t="shared" si="6"/>
        <v>-5069</v>
      </c>
      <c r="BS33" s="277"/>
    </row>
    <row r="34" spans="1:71" x14ac:dyDescent="0.2">
      <c r="A34" s="281" t="s">
        <v>476</v>
      </c>
      <c r="B34" s="282" t="s">
        <v>477</v>
      </c>
      <c r="C34" s="269">
        <v>24</v>
      </c>
      <c r="D34" s="269">
        <v>2</v>
      </c>
      <c r="E34" s="269">
        <v>0</v>
      </c>
      <c r="F34" s="269">
        <v>6</v>
      </c>
      <c r="G34" s="269">
        <v>3041</v>
      </c>
      <c r="H34" s="269">
        <v>48</v>
      </c>
      <c r="I34" s="269">
        <v>682</v>
      </c>
      <c r="J34" s="269">
        <v>866</v>
      </c>
      <c r="K34" s="269">
        <v>42</v>
      </c>
      <c r="L34" s="269">
        <v>294</v>
      </c>
      <c r="M34" s="269">
        <v>184</v>
      </c>
      <c r="N34" s="269">
        <v>2479</v>
      </c>
      <c r="O34" s="269">
        <v>101</v>
      </c>
      <c r="P34" s="269">
        <v>596</v>
      </c>
      <c r="Q34" s="269">
        <v>200</v>
      </c>
      <c r="R34" s="269">
        <v>587</v>
      </c>
      <c r="S34" s="269">
        <v>31</v>
      </c>
      <c r="T34" s="269">
        <v>464</v>
      </c>
      <c r="U34" s="269">
        <v>426</v>
      </c>
      <c r="V34" s="269">
        <v>440</v>
      </c>
      <c r="W34" s="269">
        <v>477</v>
      </c>
      <c r="X34" s="269">
        <v>640</v>
      </c>
      <c r="Y34" s="269">
        <v>1112</v>
      </c>
      <c r="Z34" s="269">
        <v>69</v>
      </c>
      <c r="AA34" s="269">
        <v>41</v>
      </c>
      <c r="AB34" s="269">
        <v>169</v>
      </c>
      <c r="AC34" s="269">
        <v>1919</v>
      </c>
      <c r="AD34" s="269">
        <v>704</v>
      </c>
      <c r="AE34" s="269">
        <v>47</v>
      </c>
      <c r="AF34" s="269">
        <v>3880</v>
      </c>
      <c r="AG34" s="269">
        <v>49</v>
      </c>
      <c r="AH34" s="269">
        <v>2363</v>
      </c>
      <c r="AI34" s="269">
        <v>933</v>
      </c>
      <c r="AJ34" s="269">
        <v>766</v>
      </c>
      <c r="AK34" s="269">
        <v>30</v>
      </c>
      <c r="AL34" s="269">
        <v>242</v>
      </c>
      <c r="AM34" s="269">
        <v>1187</v>
      </c>
      <c r="AN34" s="269">
        <v>192</v>
      </c>
      <c r="AO34" s="269">
        <v>258</v>
      </c>
      <c r="AP34" s="270">
        <v>25591</v>
      </c>
      <c r="AQ34" s="269">
        <v>416</v>
      </c>
      <c r="AR34" s="269">
        <v>22789</v>
      </c>
      <c r="AS34" s="269">
        <v>67</v>
      </c>
      <c r="AT34" s="269">
        <v>353</v>
      </c>
      <c r="AU34" s="269">
        <v>65</v>
      </c>
      <c r="AV34" s="269">
        <v>45</v>
      </c>
      <c r="AW34" s="270">
        <v>23735</v>
      </c>
      <c r="AX34" s="269">
        <v>49326</v>
      </c>
      <c r="AY34" s="270">
        <v>23246</v>
      </c>
      <c r="AZ34" s="270">
        <v>46981</v>
      </c>
      <c r="BA34" s="269">
        <v>72572</v>
      </c>
      <c r="BB34" s="270">
        <v>-23753</v>
      </c>
      <c r="BC34" s="269">
        <v>23228</v>
      </c>
      <c r="BD34" s="270">
        <v>48819</v>
      </c>
      <c r="BE34" s="271"/>
      <c r="BG34" s="281" t="s">
        <v>476</v>
      </c>
      <c r="BH34" s="283" t="s">
        <v>477</v>
      </c>
      <c r="BI34" s="273">
        <f t="shared" si="0"/>
        <v>49326</v>
      </c>
      <c r="BJ34" s="274">
        <f t="shared" si="1"/>
        <v>23753</v>
      </c>
      <c r="BK34" s="275">
        <f t="shared" si="2"/>
        <v>0.48155131168146614</v>
      </c>
      <c r="BL34" s="276">
        <f t="shared" si="3"/>
        <v>0.51844868831853386</v>
      </c>
      <c r="BM34" s="277"/>
      <c r="BN34" s="281" t="s">
        <v>476</v>
      </c>
      <c r="BO34" s="283" t="s">
        <v>477</v>
      </c>
      <c r="BP34" s="278">
        <f t="shared" si="4"/>
        <v>23246</v>
      </c>
      <c r="BQ34" s="279">
        <f t="shared" si="5"/>
        <v>23753</v>
      </c>
      <c r="BR34" s="280">
        <f t="shared" si="6"/>
        <v>-507</v>
      </c>
      <c r="BS34" s="277"/>
    </row>
    <row r="35" spans="1:71" x14ac:dyDescent="0.2">
      <c r="A35" s="281" t="s">
        <v>478</v>
      </c>
      <c r="B35" s="282" t="s">
        <v>194</v>
      </c>
      <c r="C35" s="269">
        <v>2</v>
      </c>
      <c r="D35" s="269">
        <v>0</v>
      </c>
      <c r="E35" s="269">
        <v>0</v>
      </c>
      <c r="F35" s="269">
        <v>1</v>
      </c>
      <c r="G35" s="269">
        <v>431</v>
      </c>
      <c r="H35" s="269">
        <v>13</v>
      </c>
      <c r="I35" s="269">
        <v>110</v>
      </c>
      <c r="J35" s="269">
        <v>448</v>
      </c>
      <c r="K35" s="269">
        <v>2</v>
      </c>
      <c r="L35" s="269">
        <v>60</v>
      </c>
      <c r="M35" s="269">
        <v>21</v>
      </c>
      <c r="N35" s="269">
        <v>248</v>
      </c>
      <c r="O35" s="269">
        <v>9</v>
      </c>
      <c r="P35" s="269">
        <v>173</v>
      </c>
      <c r="Q35" s="269">
        <v>83</v>
      </c>
      <c r="R35" s="269">
        <v>416</v>
      </c>
      <c r="S35" s="269">
        <v>12</v>
      </c>
      <c r="T35" s="269">
        <v>176</v>
      </c>
      <c r="U35" s="269">
        <v>282</v>
      </c>
      <c r="V35" s="269">
        <v>415</v>
      </c>
      <c r="W35" s="269">
        <v>71</v>
      </c>
      <c r="X35" s="269">
        <v>38</v>
      </c>
      <c r="Y35" s="269">
        <v>356</v>
      </c>
      <c r="Z35" s="269">
        <v>13</v>
      </c>
      <c r="AA35" s="269">
        <v>124</v>
      </c>
      <c r="AB35" s="269">
        <v>38</v>
      </c>
      <c r="AC35" s="269">
        <v>3532</v>
      </c>
      <c r="AD35" s="269">
        <v>1443</v>
      </c>
      <c r="AE35" s="269">
        <v>204</v>
      </c>
      <c r="AF35" s="269">
        <v>566</v>
      </c>
      <c r="AG35" s="269">
        <v>408</v>
      </c>
      <c r="AH35" s="269">
        <v>3100</v>
      </c>
      <c r="AI35" s="269">
        <v>1369</v>
      </c>
      <c r="AJ35" s="269">
        <v>704</v>
      </c>
      <c r="AK35" s="269">
        <v>86</v>
      </c>
      <c r="AL35" s="269">
        <v>706</v>
      </c>
      <c r="AM35" s="269">
        <v>1026</v>
      </c>
      <c r="AN35" s="269">
        <v>0</v>
      </c>
      <c r="AO35" s="269">
        <v>197</v>
      </c>
      <c r="AP35" s="270">
        <v>16883</v>
      </c>
      <c r="AQ35" s="269">
        <v>178</v>
      </c>
      <c r="AR35" s="269">
        <v>20809</v>
      </c>
      <c r="AS35" s="269">
        <v>6</v>
      </c>
      <c r="AT35" s="269">
        <v>6254</v>
      </c>
      <c r="AU35" s="269">
        <v>713</v>
      </c>
      <c r="AV35" s="269">
        <v>-16</v>
      </c>
      <c r="AW35" s="270">
        <v>27944</v>
      </c>
      <c r="AX35" s="269">
        <v>44827</v>
      </c>
      <c r="AY35" s="270">
        <v>603</v>
      </c>
      <c r="AZ35" s="270">
        <v>28547</v>
      </c>
      <c r="BA35" s="269">
        <v>45430</v>
      </c>
      <c r="BB35" s="270">
        <v>-43013</v>
      </c>
      <c r="BC35" s="269">
        <v>-14466</v>
      </c>
      <c r="BD35" s="270">
        <v>2417</v>
      </c>
      <c r="BE35" s="271"/>
      <c r="BG35" s="281" t="s">
        <v>478</v>
      </c>
      <c r="BH35" s="283" t="s">
        <v>194</v>
      </c>
      <c r="BI35" s="273">
        <f t="shared" si="0"/>
        <v>44827</v>
      </c>
      <c r="BJ35" s="274">
        <f t="shared" si="1"/>
        <v>43013</v>
      </c>
      <c r="BK35" s="275">
        <f t="shared" si="2"/>
        <v>0.95953331697414501</v>
      </c>
      <c r="BL35" s="276">
        <f t="shared" si="3"/>
        <v>4.0466683025854988E-2</v>
      </c>
      <c r="BM35" s="277"/>
      <c r="BN35" s="281" t="s">
        <v>478</v>
      </c>
      <c r="BO35" s="283" t="s">
        <v>194</v>
      </c>
      <c r="BP35" s="278">
        <f t="shared" si="4"/>
        <v>603</v>
      </c>
      <c r="BQ35" s="279">
        <f t="shared" si="5"/>
        <v>43013</v>
      </c>
      <c r="BR35" s="280">
        <f t="shared" si="6"/>
        <v>-42410</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646</v>
      </c>
      <c r="AP36" s="270">
        <v>646</v>
      </c>
      <c r="AQ36" s="269">
        <v>0</v>
      </c>
      <c r="AR36" s="269">
        <v>1814</v>
      </c>
      <c r="AS36" s="269">
        <v>98687</v>
      </c>
      <c r="AT36" s="269">
        <v>0</v>
      </c>
      <c r="AU36" s="269">
        <v>0</v>
      </c>
      <c r="AV36" s="269">
        <v>0</v>
      </c>
      <c r="AW36" s="270">
        <v>100501</v>
      </c>
      <c r="AX36" s="269">
        <v>101147</v>
      </c>
      <c r="AY36" s="270">
        <v>0</v>
      </c>
      <c r="AZ36" s="270">
        <v>100501</v>
      </c>
      <c r="BA36" s="269">
        <v>101147</v>
      </c>
      <c r="BB36" s="270">
        <v>0</v>
      </c>
      <c r="BC36" s="269">
        <v>100501</v>
      </c>
      <c r="BD36" s="270">
        <v>101147</v>
      </c>
      <c r="BE36" s="271"/>
      <c r="BG36" s="281" t="s">
        <v>479</v>
      </c>
      <c r="BH36" s="283" t="s">
        <v>39</v>
      </c>
      <c r="BI36" s="273">
        <f t="shared" si="0"/>
        <v>101147</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8</v>
      </c>
      <c r="H37" s="269">
        <v>0</v>
      </c>
      <c r="I37" s="269">
        <v>2</v>
      </c>
      <c r="J37" s="269">
        <v>7</v>
      </c>
      <c r="K37" s="269">
        <v>0</v>
      </c>
      <c r="L37" s="269">
        <v>2</v>
      </c>
      <c r="M37" s="269">
        <v>1</v>
      </c>
      <c r="N37" s="269">
        <v>8</v>
      </c>
      <c r="O37" s="269">
        <v>0</v>
      </c>
      <c r="P37" s="269">
        <v>8</v>
      </c>
      <c r="Q37" s="269">
        <v>1</v>
      </c>
      <c r="R37" s="269">
        <v>3</v>
      </c>
      <c r="S37" s="269">
        <v>0</v>
      </c>
      <c r="T37" s="269">
        <v>25</v>
      </c>
      <c r="U37" s="269">
        <v>20</v>
      </c>
      <c r="V37" s="269">
        <v>27</v>
      </c>
      <c r="W37" s="269">
        <v>2</v>
      </c>
      <c r="X37" s="269">
        <v>0</v>
      </c>
      <c r="Y37" s="269">
        <v>6</v>
      </c>
      <c r="Z37" s="269">
        <v>0</v>
      </c>
      <c r="AA37" s="269">
        <v>0</v>
      </c>
      <c r="AB37" s="269">
        <v>0</v>
      </c>
      <c r="AC37" s="269">
        <v>3</v>
      </c>
      <c r="AD37" s="269">
        <v>6</v>
      </c>
      <c r="AE37" s="269">
        <v>0</v>
      </c>
      <c r="AF37" s="269">
        <v>11</v>
      </c>
      <c r="AG37" s="269">
        <v>10</v>
      </c>
      <c r="AH37" s="269">
        <v>13</v>
      </c>
      <c r="AI37" s="269">
        <v>0</v>
      </c>
      <c r="AJ37" s="269">
        <v>6</v>
      </c>
      <c r="AK37" s="269">
        <v>0</v>
      </c>
      <c r="AL37" s="269">
        <v>4</v>
      </c>
      <c r="AM37" s="269">
        <v>5</v>
      </c>
      <c r="AN37" s="269">
        <v>0</v>
      </c>
      <c r="AO37" s="269">
        <v>1</v>
      </c>
      <c r="AP37" s="270">
        <v>179</v>
      </c>
      <c r="AQ37" s="269">
        <v>0</v>
      </c>
      <c r="AR37" s="269">
        <v>16279</v>
      </c>
      <c r="AS37" s="269">
        <v>13616</v>
      </c>
      <c r="AT37" s="269">
        <v>17113</v>
      </c>
      <c r="AU37" s="269">
        <v>2098</v>
      </c>
      <c r="AV37" s="269">
        <v>0</v>
      </c>
      <c r="AW37" s="270">
        <v>49106</v>
      </c>
      <c r="AX37" s="269">
        <v>49285</v>
      </c>
      <c r="AY37" s="270">
        <v>5027</v>
      </c>
      <c r="AZ37" s="270">
        <v>54133</v>
      </c>
      <c r="BA37" s="269">
        <v>54312</v>
      </c>
      <c r="BB37" s="270">
        <v>-3132</v>
      </c>
      <c r="BC37" s="269">
        <v>51001</v>
      </c>
      <c r="BD37" s="270">
        <v>51180</v>
      </c>
      <c r="BE37" s="271"/>
      <c r="BG37" s="281" t="s">
        <v>480</v>
      </c>
      <c r="BH37" s="283" t="s">
        <v>40</v>
      </c>
      <c r="BI37" s="273">
        <f t="shared" si="0"/>
        <v>49285</v>
      </c>
      <c r="BJ37" s="274">
        <f t="shared" si="1"/>
        <v>3132</v>
      </c>
      <c r="BK37" s="275">
        <f t="shared" si="2"/>
        <v>6.3548747083291057E-2</v>
      </c>
      <c r="BL37" s="276">
        <f t="shared" si="3"/>
        <v>0.93645125291670894</v>
      </c>
      <c r="BM37" s="277"/>
      <c r="BN37" s="281" t="s">
        <v>480</v>
      </c>
      <c r="BO37" s="283" t="s">
        <v>40</v>
      </c>
      <c r="BP37" s="278">
        <f t="shared" si="4"/>
        <v>5027</v>
      </c>
      <c r="BQ37" s="279">
        <f t="shared" si="5"/>
        <v>3132</v>
      </c>
      <c r="BR37" s="280">
        <f t="shared" si="6"/>
        <v>1895</v>
      </c>
      <c r="BS37" s="277"/>
    </row>
    <row r="38" spans="1:71" x14ac:dyDescent="0.2">
      <c r="A38" s="281" t="s">
        <v>481</v>
      </c>
      <c r="B38" s="282" t="s">
        <v>482</v>
      </c>
      <c r="C38" s="269">
        <v>0</v>
      </c>
      <c r="D38" s="269">
        <v>0</v>
      </c>
      <c r="E38" s="269">
        <v>0</v>
      </c>
      <c r="F38" s="269">
        <v>0</v>
      </c>
      <c r="G38" s="269">
        <v>0</v>
      </c>
      <c r="H38" s="269">
        <v>0</v>
      </c>
      <c r="I38" s="269">
        <v>0</v>
      </c>
      <c r="J38" s="269">
        <v>1</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2</v>
      </c>
      <c r="AD38" s="269">
        <v>4</v>
      </c>
      <c r="AE38" s="269">
        <v>0</v>
      </c>
      <c r="AF38" s="269">
        <v>104</v>
      </c>
      <c r="AG38" s="269">
        <v>0</v>
      </c>
      <c r="AH38" s="269">
        <v>3</v>
      </c>
      <c r="AI38" s="269">
        <v>2</v>
      </c>
      <c r="AJ38" s="269">
        <v>1293</v>
      </c>
      <c r="AK38" s="269">
        <v>0</v>
      </c>
      <c r="AL38" s="269">
        <v>1</v>
      </c>
      <c r="AM38" s="269">
        <v>3</v>
      </c>
      <c r="AN38" s="269">
        <v>0</v>
      </c>
      <c r="AO38" s="269">
        <v>6</v>
      </c>
      <c r="AP38" s="270">
        <v>1420</v>
      </c>
      <c r="AQ38" s="269">
        <v>545</v>
      </c>
      <c r="AR38" s="269">
        <v>25970</v>
      </c>
      <c r="AS38" s="269">
        <v>40544</v>
      </c>
      <c r="AT38" s="269">
        <v>0</v>
      </c>
      <c r="AU38" s="269">
        <v>0</v>
      </c>
      <c r="AV38" s="269">
        <v>0</v>
      </c>
      <c r="AW38" s="270">
        <v>67059</v>
      </c>
      <c r="AX38" s="269">
        <v>68479</v>
      </c>
      <c r="AY38" s="270">
        <v>11031</v>
      </c>
      <c r="AZ38" s="270">
        <v>78090</v>
      </c>
      <c r="BA38" s="269">
        <v>79510</v>
      </c>
      <c r="BB38" s="270">
        <v>-16552</v>
      </c>
      <c r="BC38" s="269">
        <v>61538</v>
      </c>
      <c r="BD38" s="270">
        <v>62958</v>
      </c>
      <c r="BE38" s="271"/>
      <c r="BG38" s="281" t="s">
        <v>481</v>
      </c>
      <c r="BH38" s="283" t="s">
        <v>482</v>
      </c>
      <c r="BI38" s="273">
        <f t="shared" si="0"/>
        <v>68479</v>
      </c>
      <c r="BJ38" s="274">
        <f t="shared" si="1"/>
        <v>16552</v>
      </c>
      <c r="BK38" s="275">
        <f t="shared" si="2"/>
        <v>0.24170913710772646</v>
      </c>
      <c r="BL38" s="276">
        <f t="shared" si="3"/>
        <v>0.75829086289227354</v>
      </c>
      <c r="BM38" s="277"/>
      <c r="BN38" s="281" t="s">
        <v>481</v>
      </c>
      <c r="BO38" s="283" t="s">
        <v>482</v>
      </c>
      <c r="BP38" s="278">
        <f t="shared" si="4"/>
        <v>11031</v>
      </c>
      <c r="BQ38" s="279">
        <f t="shared" si="5"/>
        <v>16552</v>
      </c>
      <c r="BR38" s="280">
        <f t="shared" si="6"/>
        <v>-5521</v>
      </c>
      <c r="BS38" s="277"/>
    </row>
    <row r="39" spans="1:71" x14ac:dyDescent="0.2">
      <c r="A39" s="281" t="s">
        <v>483</v>
      </c>
      <c r="B39" s="282" t="s">
        <v>484</v>
      </c>
      <c r="C39" s="269">
        <v>0</v>
      </c>
      <c r="D39" s="269">
        <v>0</v>
      </c>
      <c r="E39" s="269">
        <v>0</v>
      </c>
      <c r="F39" s="269">
        <v>1</v>
      </c>
      <c r="G39" s="269">
        <v>83</v>
      </c>
      <c r="H39" s="269">
        <v>1</v>
      </c>
      <c r="I39" s="269">
        <v>15</v>
      </c>
      <c r="J39" s="269">
        <v>56</v>
      </c>
      <c r="K39" s="269">
        <v>0</v>
      </c>
      <c r="L39" s="269">
        <v>5</v>
      </c>
      <c r="M39" s="269">
        <v>1</v>
      </c>
      <c r="N39" s="269">
        <v>74</v>
      </c>
      <c r="O39" s="269">
        <v>1</v>
      </c>
      <c r="P39" s="269">
        <v>22</v>
      </c>
      <c r="Q39" s="269">
        <v>28</v>
      </c>
      <c r="R39" s="269">
        <v>71</v>
      </c>
      <c r="S39" s="269">
        <v>3</v>
      </c>
      <c r="T39" s="269">
        <v>16</v>
      </c>
      <c r="U39" s="269">
        <v>12</v>
      </c>
      <c r="V39" s="269">
        <v>15</v>
      </c>
      <c r="W39" s="269">
        <v>5</v>
      </c>
      <c r="X39" s="269">
        <v>5</v>
      </c>
      <c r="Y39" s="269">
        <v>29</v>
      </c>
      <c r="Z39" s="269">
        <v>1</v>
      </c>
      <c r="AA39" s="269">
        <v>29</v>
      </c>
      <c r="AB39" s="269">
        <v>6</v>
      </c>
      <c r="AC39" s="269">
        <v>29</v>
      </c>
      <c r="AD39" s="269">
        <v>65</v>
      </c>
      <c r="AE39" s="269">
        <v>16</v>
      </c>
      <c r="AF39" s="269">
        <v>75</v>
      </c>
      <c r="AG39" s="269">
        <v>3</v>
      </c>
      <c r="AH39" s="269">
        <v>0</v>
      </c>
      <c r="AI39" s="269">
        <v>94</v>
      </c>
      <c r="AJ39" s="269">
        <v>66</v>
      </c>
      <c r="AK39" s="269">
        <v>0</v>
      </c>
      <c r="AL39" s="269">
        <v>47</v>
      </c>
      <c r="AM39" s="269">
        <v>139</v>
      </c>
      <c r="AN39" s="269">
        <v>0</v>
      </c>
      <c r="AO39" s="269">
        <v>12</v>
      </c>
      <c r="AP39" s="270">
        <v>1025</v>
      </c>
      <c r="AQ39" s="269">
        <v>0</v>
      </c>
      <c r="AR39" s="269">
        <v>5661</v>
      </c>
      <c r="AS39" s="269">
        <v>0</v>
      </c>
      <c r="AT39" s="269">
        <v>0</v>
      </c>
      <c r="AU39" s="269">
        <v>0</v>
      </c>
      <c r="AV39" s="269">
        <v>0</v>
      </c>
      <c r="AW39" s="270">
        <v>5661</v>
      </c>
      <c r="AX39" s="269">
        <v>6686</v>
      </c>
      <c r="AY39" s="270">
        <v>9</v>
      </c>
      <c r="AZ39" s="270">
        <v>5670</v>
      </c>
      <c r="BA39" s="269">
        <v>6695</v>
      </c>
      <c r="BB39" s="270">
        <v>-5527</v>
      </c>
      <c r="BC39" s="269">
        <v>143</v>
      </c>
      <c r="BD39" s="270">
        <v>1168</v>
      </c>
      <c r="BE39" s="271"/>
      <c r="BG39" s="281" t="s">
        <v>483</v>
      </c>
      <c r="BH39" s="283" t="s">
        <v>484</v>
      </c>
      <c r="BI39" s="273">
        <f t="shared" si="0"/>
        <v>6686</v>
      </c>
      <c r="BJ39" s="274">
        <f t="shared" si="1"/>
        <v>5527</v>
      </c>
      <c r="BK39" s="275">
        <f t="shared" si="2"/>
        <v>0.82665270714926709</v>
      </c>
      <c r="BL39" s="276">
        <f t="shared" si="3"/>
        <v>0.17334729285073291</v>
      </c>
      <c r="BM39" s="277"/>
      <c r="BN39" s="281" t="s">
        <v>483</v>
      </c>
      <c r="BO39" s="283" t="s">
        <v>484</v>
      </c>
      <c r="BP39" s="278">
        <f t="shared" si="4"/>
        <v>9</v>
      </c>
      <c r="BQ39" s="279">
        <f t="shared" si="5"/>
        <v>5527</v>
      </c>
      <c r="BR39" s="280">
        <f t="shared" si="6"/>
        <v>-5518</v>
      </c>
      <c r="BS39" s="277"/>
    </row>
    <row r="40" spans="1:71" x14ac:dyDescent="0.2">
      <c r="A40" s="281" t="s">
        <v>485</v>
      </c>
      <c r="B40" s="282" t="s">
        <v>41</v>
      </c>
      <c r="C40" s="269">
        <v>16</v>
      </c>
      <c r="D40" s="269">
        <v>2</v>
      </c>
      <c r="E40" s="269">
        <v>0</v>
      </c>
      <c r="F40" s="269">
        <v>16</v>
      </c>
      <c r="G40" s="269">
        <v>3208</v>
      </c>
      <c r="H40" s="269">
        <v>84</v>
      </c>
      <c r="I40" s="269">
        <v>415</v>
      </c>
      <c r="J40" s="269">
        <v>1786</v>
      </c>
      <c r="K40" s="269">
        <v>9</v>
      </c>
      <c r="L40" s="269">
        <v>620</v>
      </c>
      <c r="M40" s="269">
        <v>214</v>
      </c>
      <c r="N40" s="269">
        <v>1428</v>
      </c>
      <c r="O40" s="269">
        <v>48</v>
      </c>
      <c r="P40" s="269">
        <v>753</v>
      </c>
      <c r="Q40" s="269">
        <v>457</v>
      </c>
      <c r="R40" s="269">
        <v>1327</v>
      </c>
      <c r="S40" s="269">
        <v>54</v>
      </c>
      <c r="T40" s="269">
        <v>1174</v>
      </c>
      <c r="U40" s="269">
        <v>845</v>
      </c>
      <c r="V40" s="269">
        <v>748</v>
      </c>
      <c r="W40" s="269">
        <v>766</v>
      </c>
      <c r="X40" s="269">
        <v>264</v>
      </c>
      <c r="Y40" s="269">
        <v>4014</v>
      </c>
      <c r="Z40" s="269">
        <v>143</v>
      </c>
      <c r="AA40" s="269">
        <v>416</v>
      </c>
      <c r="AB40" s="269">
        <v>240</v>
      </c>
      <c r="AC40" s="269">
        <v>7886</v>
      </c>
      <c r="AD40" s="269">
        <v>2867</v>
      </c>
      <c r="AE40" s="269">
        <v>2068</v>
      </c>
      <c r="AF40" s="269">
        <v>3958</v>
      </c>
      <c r="AG40" s="269">
        <v>375</v>
      </c>
      <c r="AH40" s="269">
        <v>9326</v>
      </c>
      <c r="AI40" s="269">
        <v>3445</v>
      </c>
      <c r="AJ40" s="269">
        <v>2911</v>
      </c>
      <c r="AK40" s="269">
        <v>93</v>
      </c>
      <c r="AL40" s="269">
        <v>3429</v>
      </c>
      <c r="AM40" s="269">
        <v>1707</v>
      </c>
      <c r="AN40" s="269">
        <v>0</v>
      </c>
      <c r="AO40" s="269">
        <v>104</v>
      </c>
      <c r="AP40" s="270">
        <v>57216</v>
      </c>
      <c r="AQ40" s="269">
        <v>585</v>
      </c>
      <c r="AR40" s="269">
        <v>15836</v>
      </c>
      <c r="AS40" s="269">
        <v>0</v>
      </c>
      <c r="AT40" s="269">
        <v>1042</v>
      </c>
      <c r="AU40" s="269">
        <v>200</v>
      </c>
      <c r="AV40" s="269">
        <v>0</v>
      </c>
      <c r="AW40" s="270">
        <v>17663</v>
      </c>
      <c r="AX40" s="269">
        <v>74879</v>
      </c>
      <c r="AY40" s="270">
        <v>2634</v>
      </c>
      <c r="AZ40" s="270">
        <v>20297</v>
      </c>
      <c r="BA40" s="269">
        <v>77513</v>
      </c>
      <c r="BB40" s="270">
        <v>-51926</v>
      </c>
      <c r="BC40" s="269">
        <v>-31629</v>
      </c>
      <c r="BD40" s="270">
        <v>25587</v>
      </c>
      <c r="BE40" s="271"/>
      <c r="BG40" s="281" t="s">
        <v>485</v>
      </c>
      <c r="BH40" s="283" t="s">
        <v>41</v>
      </c>
      <c r="BI40" s="273">
        <f t="shared" si="0"/>
        <v>74879</v>
      </c>
      <c r="BJ40" s="274">
        <f t="shared" si="1"/>
        <v>51926</v>
      </c>
      <c r="BK40" s="275">
        <f t="shared" si="2"/>
        <v>0.69346545760493594</v>
      </c>
      <c r="BL40" s="276">
        <f t="shared" si="3"/>
        <v>0.30653454239506406</v>
      </c>
      <c r="BM40" s="277"/>
      <c r="BN40" s="281" t="s">
        <v>485</v>
      </c>
      <c r="BO40" s="283" t="s">
        <v>41</v>
      </c>
      <c r="BP40" s="278">
        <f t="shared" si="4"/>
        <v>2634</v>
      </c>
      <c r="BQ40" s="279">
        <f t="shared" si="5"/>
        <v>51926</v>
      </c>
      <c r="BR40" s="280">
        <f t="shared" si="6"/>
        <v>-49292</v>
      </c>
      <c r="BS40" s="277"/>
    </row>
    <row r="41" spans="1:71" x14ac:dyDescent="0.2">
      <c r="A41" s="286">
        <v>37</v>
      </c>
      <c r="B41" s="282" t="s">
        <v>42</v>
      </c>
      <c r="C41" s="269">
        <v>0</v>
      </c>
      <c r="D41" s="269">
        <v>0</v>
      </c>
      <c r="E41" s="269">
        <v>0</v>
      </c>
      <c r="F41" s="269">
        <v>0</v>
      </c>
      <c r="G41" s="269">
        <v>18</v>
      </c>
      <c r="H41" s="269">
        <v>0</v>
      </c>
      <c r="I41" s="269">
        <v>3</v>
      </c>
      <c r="J41" s="269">
        <v>3</v>
      </c>
      <c r="K41" s="269">
        <v>0</v>
      </c>
      <c r="L41" s="269">
        <v>2</v>
      </c>
      <c r="M41" s="269">
        <v>0</v>
      </c>
      <c r="N41" s="269">
        <v>7</v>
      </c>
      <c r="O41" s="269">
        <v>0</v>
      </c>
      <c r="P41" s="269">
        <v>3</v>
      </c>
      <c r="Q41" s="269">
        <v>2</v>
      </c>
      <c r="R41" s="269">
        <v>6</v>
      </c>
      <c r="S41" s="269">
        <v>0</v>
      </c>
      <c r="T41" s="269">
        <v>5</v>
      </c>
      <c r="U41" s="269">
        <v>2</v>
      </c>
      <c r="V41" s="269">
        <v>4</v>
      </c>
      <c r="W41" s="269">
        <v>3</v>
      </c>
      <c r="X41" s="269">
        <v>3</v>
      </c>
      <c r="Y41" s="269">
        <v>11</v>
      </c>
      <c r="Z41" s="269">
        <v>0</v>
      </c>
      <c r="AA41" s="269">
        <v>1</v>
      </c>
      <c r="AB41" s="269">
        <v>0</v>
      </c>
      <c r="AC41" s="269">
        <v>80</v>
      </c>
      <c r="AD41" s="269">
        <v>4</v>
      </c>
      <c r="AE41" s="269">
        <v>47</v>
      </c>
      <c r="AF41" s="269">
        <v>18</v>
      </c>
      <c r="AG41" s="269">
        <v>45</v>
      </c>
      <c r="AH41" s="269">
        <v>50</v>
      </c>
      <c r="AI41" s="269">
        <v>162</v>
      </c>
      <c r="AJ41" s="269">
        <v>806</v>
      </c>
      <c r="AK41" s="269">
        <v>3</v>
      </c>
      <c r="AL41" s="269">
        <v>23</v>
      </c>
      <c r="AM41" s="269">
        <v>782</v>
      </c>
      <c r="AN41" s="269">
        <v>0</v>
      </c>
      <c r="AO41" s="269">
        <v>4</v>
      </c>
      <c r="AP41" s="270">
        <v>2097</v>
      </c>
      <c r="AQ41" s="269">
        <v>10279</v>
      </c>
      <c r="AR41" s="269">
        <v>53907</v>
      </c>
      <c r="AS41" s="269">
        <v>0</v>
      </c>
      <c r="AT41" s="269">
        <v>0</v>
      </c>
      <c r="AU41" s="269">
        <v>0</v>
      </c>
      <c r="AV41" s="269">
        <v>0</v>
      </c>
      <c r="AW41" s="270">
        <v>64186</v>
      </c>
      <c r="AX41" s="269">
        <v>66283</v>
      </c>
      <c r="AY41" s="270">
        <v>14276</v>
      </c>
      <c r="AZ41" s="270">
        <v>78462</v>
      </c>
      <c r="BA41" s="269">
        <v>80559</v>
      </c>
      <c r="BB41" s="270">
        <v>-28502</v>
      </c>
      <c r="BC41" s="269">
        <v>49960</v>
      </c>
      <c r="BD41" s="270">
        <v>52057</v>
      </c>
      <c r="BE41" s="271"/>
      <c r="BG41" s="286">
        <v>37</v>
      </c>
      <c r="BH41" s="283" t="s">
        <v>42</v>
      </c>
      <c r="BI41" s="273">
        <f t="shared" si="0"/>
        <v>66283</v>
      </c>
      <c r="BJ41" s="274">
        <f t="shared" si="1"/>
        <v>28502</v>
      </c>
      <c r="BK41" s="275">
        <f t="shared" si="2"/>
        <v>0.43000467691564959</v>
      </c>
      <c r="BL41" s="276">
        <f t="shared" si="3"/>
        <v>0.56999532308435041</v>
      </c>
      <c r="BM41" s="277"/>
      <c r="BN41" s="286">
        <v>37</v>
      </c>
      <c r="BO41" s="283" t="s">
        <v>42</v>
      </c>
      <c r="BP41" s="278">
        <f t="shared" si="4"/>
        <v>14276</v>
      </c>
      <c r="BQ41" s="279">
        <f t="shared" si="5"/>
        <v>28502</v>
      </c>
      <c r="BR41" s="280">
        <f t="shared" si="6"/>
        <v>-14226</v>
      </c>
      <c r="BS41" s="277"/>
    </row>
    <row r="42" spans="1:71" x14ac:dyDescent="0.2">
      <c r="A42" s="287">
        <v>38</v>
      </c>
      <c r="B42" s="268" t="s">
        <v>283</v>
      </c>
      <c r="C42" s="269">
        <v>1</v>
      </c>
      <c r="D42" s="269">
        <v>0</v>
      </c>
      <c r="E42" s="269">
        <v>0</v>
      </c>
      <c r="F42" s="269">
        <v>0</v>
      </c>
      <c r="G42" s="269">
        <v>137</v>
      </c>
      <c r="H42" s="269">
        <v>4</v>
      </c>
      <c r="I42" s="269">
        <v>23</v>
      </c>
      <c r="J42" s="269">
        <v>37</v>
      </c>
      <c r="K42" s="269">
        <v>0</v>
      </c>
      <c r="L42" s="269">
        <v>3</v>
      </c>
      <c r="M42" s="269">
        <v>7</v>
      </c>
      <c r="N42" s="269">
        <v>37</v>
      </c>
      <c r="O42" s="269">
        <v>1</v>
      </c>
      <c r="P42" s="269">
        <v>18</v>
      </c>
      <c r="Q42" s="269">
        <v>12</v>
      </c>
      <c r="R42" s="269">
        <v>58</v>
      </c>
      <c r="S42" s="269">
        <v>4</v>
      </c>
      <c r="T42" s="269">
        <v>45</v>
      </c>
      <c r="U42" s="269">
        <v>34</v>
      </c>
      <c r="V42" s="269">
        <v>27</v>
      </c>
      <c r="W42" s="269">
        <v>39</v>
      </c>
      <c r="X42" s="269">
        <v>15</v>
      </c>
      <c r="Y42" s="269">
        <v>58</v>
      </c>
      <c r="Z42" s="269">
        <v>0</v>
      </c>
      <c r="AA42" s="269">
        <v>4</v>
      </c>
      <c r="AB42" s="269">
        <v>19</v>
      </c>
      <c r="AC42" s="269">
        <v>309</v>
      </c>
      <c r="AD42" s="269">
        <v>140</v>
      </c>
      <c r="AE42" s="269">
        <v>41</v>
      </c>
      <c r="AF42" s="269">
        <v>137</v>
      </c>
      <c r="AG42" s="269">
        <v>7</v>
      </c>
      <c r="AH42" s="269">
        <v>449</v>
      </c>
      <c r="AI42" s="269">
        <v>290</v>
      </c>
      <c r="AJ42" s="269">
        <v>165</v>
      </c>
      <c r="AK42" s="269">
        <v>9</v>
      </c>
      <c r="AL42" s="269">
        <v>55</v>
      </c>
      <c r="AM42" s="269">
        <v>133</v>
      </c>
      <c r="AN42" s="269">
        <v>0</v>
      </c>
      <c r="AO42" s="269">
        <v>1</v>
      </c>
      <c r="AP42" s="270">
        <v>2319</v>
      </c>
      <c r="AQ42" s="269">
        <v>0</v>
      </c>
      <c r="AR42" s="269">
        <v>0</v>
      </c>
      <c r="AS42" s="269">
        <v>0</v>
      </c>
      <c r="AT42" s="269">
        <v>0</v>
      </c>
      <c r="AU42" s="269">
        <v>0</v>
      </c>
      <c r="AV42" s="269">
        <v>0</v>
      </c>
      <c r="AW42" s="270">
        <v>0</v>
      </c>
      <c r="AX42" s="269">
        <v>2319</v>
      </c>
      <c r="AY42" s="270">
        <v>0</v>
      </c>
      <c r="AZ42" s="270">
        <v>0</v>
      </c>
      <c r="BA42" s="269">
        <v>2319</v>
      </c>
      <c r="BB42" s="270">
        <v>0</v>
      </c>
      <c r="BC42" s="269">
        <v>0</v>
      </c>
      <c r="BD42" s="270">
        <v>2319</v>
      </c>
      <c r="BE42" s="271"/>
      <c r="BG42" s="287">
        <v>38</v>
      </c>
      <c r="BH42" s="272" t="s">
        <v>283</v>
      </c>
      <c r="BI42" s="273">
        <f t="shared" si="0"/>
        <v>2319</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3</v>
      </c>
      <c r="D43" s="269">
        <v>0</v>
      </c>
      <c r="E43" s="269">
        <v>0</v>
      </c>
      <c r="F43" s="269">
        <v>4</v>
      </c>
      <c r="G43" s="269">
        <v>821</v>
      </c>
      <c r="H43" s="269">
        <v>10</v>
      </c>
      <c r="I43" s="269">
        <v>61</v>
      </c>
      <c r="J43" s="269">
        <v>74</v>
      </c>
      <c r="K43" s="269">
        <v>1</v>
      </c>
      <c r="L43" s="269">
        <v>29</v>
      </c>
      <c r="M43" s="269">
        <v>37</v>
      </c>
      <c r="N43" s="269">
        <v>538</v>
      </c>
      <c r="O43" s="269">
        <v>20</v>
      </c>
      <c r="P43" s="269">
        <v>123</v>
      </c>
      <c r="Q43" s="269">
        <v>104</v>
      </c>
      <c r="R43" s="269">
        <v>295</v>
      </c>
      <c r="S43" s="269">
        <v>7</v>
      </c>
      <c r="T43" s="269">
        <v>41</v>
      </c>
      <c r="U43" s="269">
        <v>76</v>
      </c>
      <c r="V43" s="269">
        <v>48</v>
      </c>
      <c r="W43" s="269">
        <v>65</v>
      </c>
      <c r="X43" s="269">
        <v>22</v>
      </c>
      <c r="Y43" s="269">
        <v>654</v>
      </c>
      <c r="Z43" s="269">
        <v>7</v>
      </c>
      <c r="AA43" s="269">
        <v>32</v>
      </c>
      <c r="AB43" s="269">
        <v>98</v>
      </c>
      <c r="AC43" s="269">
        <v>846</v>
      </c>
      <c r="AD43" s="269">
        <v>213</v>
      </c>
      <c r="AE43" s="269">
        <v>179</v>
      </c>
      <c r="AF43" s="269">
        <v>607</v>
      </c>
      <c r="AG43" s="269">
        <v>14</v>
      </c>
      <c r="AH43" s="269">
        <v>387</v>
      </c>
      <c r="AI43" s="269">
        <v>734</v>
      </c>
      <c r="AJ43" s="269">
        <v>283</v>
      </c>
      <c r="AK43" s="269">
        <v>11</v>
      </c>
      <c r="AL43" s="269">
        <v>121</v>
      </c>
      <c r="AM43" s="269">
        <v>209</v>
      </c>
      <c r="AN43" s="269">
        <v>1</v>
      </c>
      <c r="AO43" s="269">
        <v>1</v>
      </c>
      <c r="AP43" s="270">
        <v>6776</v>
      </c>
      <c r="AQ43" s="269">
        <v>0</v>
      </c>
      <c r="AR43" s="269">
        <v>10583</v>
      </c>
      <c r="AS43" s="269">
        <v>0</v>
      </c>
      <c r="AT43" s="269">
        <v>0</v>
      </c>
      <c r="AU43" s="269">
        <v>0</v>
      </c>
      <c r="AV43" s="269">
        <v>0</v>
      </c>
      <c r="AW43" s="270">
        <v>10583</v>
      </c>
      <c r="AX43" s="269">
        <v>17359</v>
      </c>
      <c r="AY43" s="270">
        <v>8</v>
      </c>
      <c r="AZ43" s="270">
        <v>10591</v>
      </c>
      <c r="BA43" s="269">
        <v>17367</v>
      </c>
      <c r="BB43" s="270">
        <v>-13958</v>
      </c>
      <c r="BC43" s="269">
        <v>-3367</v>
      </c>
      <c r="BD43" s="270">
        <v>3409</v>
      </c>
      <c r="BE43" s="271"/>
      <c r="BG43" s="287">
        <v>39</v>
      </c>
      <c r="BH43" s="272" t="s">
        <v>284</v>
      </c>
      <c r="BI43" s="273">
        <f t="shared" si="0"/>
        <v>17359</v>
      </c>
      <c r="BJ43" s="274">
        <f t="shared" si="1"/>
        <v>13958</v>
      </c>
      <c r="BK43" s="275">
        <f t="shared" si="2"/>
        <v>0.80407857595483612</v>
      </c>
      <c r="BL43" s="276">
        <f t="shared" si="3"/>
        <v>0.19592142404516388</v>
      </c>
      <c r="BM43" s="277"/>
      <c r="BN43" s="287">
        <v>39</v>
      </c>
      <c r="BO43" s="272" t="s">
        <v>284</v>
      </c>
      <c r="BP43" s="278">
        <f t="shared" si="4"/>
        <v>8</v>
      </c>
      <c r="BQ43" s="279">
        <f t="shared" si="5"/>
        <v>13958</v>
      </c>
      <c r="BR43" s="280">
        <f t="shared" si="6"/>
        <v>-13950</v>
      </c>
      <c r="BS43" s="277"/>
    </row>
    <row r="44" spans="1:71" x14ac:dyDescent="0.2">
      <c r="A44" s="288">
        <v>40</v>
      </c>
      <c r="B44" s="289" t="s">
        <v>43</v>
      </c>
      <c r="C44" s="290">
        <v>444</v>
      </c>
      <c r="D44" s="290">
        <v>16</v>
      </c>
      <c r="E44" s="290">
        <v>10</v>
      </c>
      <c r="F44" s="290">
        <v>90</v>
      </c>
      <c r="G44" s="290">
        <v>74502</v>
      </c>
      <c r="H44" s="290">
        <v>1661</v>
      </c>
      <c r="I44" s="290">
        <v>13721</v>
      </c>
      <c r="J44" s="290">
        <v>27271</v>
      </c>
      <c r="K44" s="290">
        <v>1496</v>
      </c>
      <c r="L44" s="290">
        <v>11330</v>
      </c>
      <c r="M44" s="290">
        <v>2111</v>
      </c>
      <c r="N44" s="290">
        <v>109481</v>
      </c>
      <c r="O44" s="290">
        <v>2796</v>
      </c>
      <c r="P44" s="290">
        <v>16367</v>
      </c>
      <c r="Q44" s="290">
        <v>7117</v>
      </c>
      <c r="R44" s="290">
        <v>23419</v>
      </c>
      <c r="S44" s="290">
        <v>1134</v>
      </c>
      <c r="T44" s="290">
        <v>17303</v>
      </c>
      <c r="U44" s="290">
        <v>15025</v>
      </c>
      <c r="V44" s="290">
        <v>14523</v>
      </c>
      <c r="W44" s="290">
        <v>25496</v>
      </c>
      <c r="X44" s="290">
        <v>4070</v>
      </c>
      <c r="Y44" s="290">
        <v>22622</v>
      </c>
      <c r="Z44" s="290">
        <v>1360</v>
      </c>
      <c r="AA44" s="290">
        <v>1557</v>
      </c>
      <c r="AB44" s="290">
        <v>1278</v>
      </c>
      <c r="AC44" s="290">
        <v>25442</v>
      </c>
      <c r="AD44" s="290">
        <v>8101</v>
      </c>
      <c r="AE44" s="290">
        <v>13452</v>
      </c>
      <c r="AF44" s="290">
        <v>17201</v>
      </c>
      <c r="AG44" s="290">
        <v>1204</v>
      </c>
      <c r="AH44" s="290">
        <v>29043</v>
      </c>
      <c r="AI44" s="290">
        <v>13506</v>
      </c>
      <c r="AJ44" s="290">
        <v>27774</v>
      </c>
      <c r="AK44" s="290">
        <v>476</v>
      </c>
      <c r="AL44" s="290">
        <v>10133</v>
      </c>
      <c r="AM44" s="290">
        <v>25826</v>
      </c>
      <c r="AN44" s="290">
        <v>2319</v>
      </c>
      <c r="AO44" s="290">
        <v>2330</v>
      </c>
      <c r="AP44" s="291">
        <v>573007</v>
      </c>
      <c r="AQ44" s="290">
        <v>15341</v>
      </c>
      <c r="AR44" s="290">
        <v>476195</v>
      </c>
      <c r="AS44" s="290">
        <v>153544</v>
      </c>
      <c r="AT44" s="290">
        <v>83047</v>
      </c>
      <c r="AU44" s="290">
        <v>8972</v>
      </c>
      <c r="AV44" s="290">
        <v>-1168</v>
      </c>
      <c r="AW44" s="291">
        <v>735931</v>
      </c>
      <c r="AX44" s="290">
        <v>1308938</v>
      </c>
      <c r="AY44" s="291">
        <v>574307</v>
      </c>
      <c r="AZ44" s="291">
        <v>1310238</v>
      </c>
      <c r="BA44" s="290">
        <v>1883245</v>
      </c>
      <c r="BB44" s="291">
        <v>-716438</v>
      </c>
      <c r="BC44" s="290">
        <v>593800</v>
      </c>
      <c r="BD44" s="291">
        <v>1166807</v>
      </c>
      <c r="BE44" s="271"/>
      <c r="BG44" s="288">
        <v>40</v>
      </c>
      <c r="BH44" s="292" t="s">
        <v>43</v>
      </c>
      <c r="BI44" s="293">
        <f t="shared" si="0"/>
        <v>1308938</v>
      </c>
      <c r="BJ44" s="294">
        <f t="shared" si="1"/>
        <v>716438</v>
      </c>
      <c r="BK44" s="295">
        <f t="shared" si="2"/>
        <v>0.54734296047635567</v>
      </c>
      <c r="BL44" s="296">
        <f t="shared" si="3"/>
        <v>0.45265703952364433</v>
      </c>
      <c r="BM44" s="277"/>
      <c r="BN44" s="288">
        <v>40</v>
      </c>
      <c r="BO44" s="292" t="s">
        <v>43</v>
      </c>
      <c r="BP44" s="297">
        <f t="shared" si="4"/>
        <v>574307</v>
      </c>
      <c r="BQ44" s="298">
        <f t="shared" si="5"/>
        <v>716438</v>
      </c>
      <c r="BR44" s="299">
        <f t="shared" si="6"/>
        <v>-142131</v>
      </c>
    </row>
    <row r="45" spans="1:71" x14ac:dyDescent="0.2">
      <c r="A45" s="300">
        <v>41</v>
      </c>
      <c r="B45" s="301" t="s">
        <v>52</v>
      </c>
      <c r="C45" s="302">
        <v>3</v>
      </c>
      <c r="D45" s="302">
        <v>0</v>
      </c>
      <c r="E45" s="302">
        <v>1</v>
      </c>
      <c r="F45" s="302">
        <v>18</v>
      </c>
      <c r="G45" s="302">
        <v>1224</v>
      </c>
      <c r="H45" s="302">
        <v>33</v>
      </c>
      <c r="I45" s="302">
        <v>407</v>
      </c>
      <c r="J45" s="302">
        <v>510</v>
      </c>
      <c r="K45" s="302">
        <v>21</v>
      </c>
      <c r="L45" s="302">
        <v>304</v>
      </c>
      <c r="M45" s="302">
        <v>69</v>
      </c>
      <c r="N45" s="302">
        <v>1421</v>
      </c>
      <c r="O45" s="302">
        <v>23</v>
      </c>
      <c r="P45" s="302">
        <v>434</v>
      </c>
      <c r="Q45" s="302">
        <v>193</v>
      </c>
      <c r="R45" s="302">
        <v>523</v>
      </c>
      <c r="S45" s="302">
        <v>31</v>
      </c>
      <c r="T45" s="302">
        <v>311</v>
      </c>
      <c r="U45" s="302">
        <v>346</v>
      </c>
      <c r="V45" s="302">
        <v>396</v>
      </c>
      <c r="W45" s="302">
        <v>232</v>
      </c>
      <c r="X45" s="302">
        <v>146</v>
      </c>
      <c r="Y45" s="302">
        <v>897</v>
      </c>
      <c r="Z45" s="302">
        <v>18</v>
      </c>
      <c r="AA45" s="302">
        <v>43</v>
      </c>
      <c r="AB45" s="302">
        <v>102</v>
      </c>
      <c r="AC45" s="302">
        <v>2157</v>
      </c>
      <c r="AD45" s="302">
        <v>762</v>
      </c>
      <c r="AE45" s="302">
        <v>285</v>
      </c>
      <c r="AF45" s="302">
        <v>865</v>
      </c>
      <c r="AG45" s="302">
        <v>59</v>
      </c>
      <c r="AH45" s="302">
        <v>1067</v>
      </c>
      <c r="AI45" s="302">
        <v>467</v>
      </c>
      <c r="AJ45" s="302">
        <v>527</v>
      </c>
      <c r="AK45" s="302">
        <v>43</v>
      </c>
      <c r="AL45" s="302">
        <v>358</v>
      </c>
      <c r="AM45" s="302">
        <v>1035</v>
      </c>
      <c r="AN45" s="302">
        <v>0</v>
      </c>
      <c r="AO45" s="302">
        <v>10</v>
      </c>
      <c r="AP45" s="303">
        <v>15341</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99</v>
      </c>
      <c r="D46" s="269">
        <v>12</v>
      </c>
      <c r="E46" s="269">
        <v>5</v>
      </c>
      <c r="F46" s="269">
        <v>84</v>
      </c>
      <c r="G46" s="269">
        <v>15807</v>
      </c>
      <c r="H46" s="269">
        <v>672</v>
      </c>
      <c r="I46" s="269">
        <v>3771</v>
      </c>
      <c r="J46" s="269">
        <v>3813</v>
      </c>
      <c r="K46" s="269">
        <v>71</v>
      </c>
      <c r="L46" s="269">
        <v>3647</v>
      </c>
      <c r="M46" s="269">
        <v>868</v>
      </c>
      <c r="N46" s="269">
        <v>8415</v>
      </c>
      <c r="O46" s="269">
        <v>362</v>
      </c>
      <c r="P46" s="269">
        <v>8342</v>
      </c>
      <c r="Q46" s="269">
        <v>2423</v>
      </c>
      <c r="R46" s="269">
        <v>9239</v>
      </c>
      <c r="S46" s="269">
        <v>398</v>
      </c>
      <c r="T46" s="269">
        <v>5337</v>
      </c>
      <c r="U46" s="269">
        <v>4537</v>
      </c>
      <c r="V46" s="269">
        <v>3761</v>
      </c>
      <c r="W46" s="269">
        <v>4082</v>
      </c>
      <c r="X46" s="269">
        <v>1941</v>
      </c>
      <c r="Y46" s="269">
        <v>14468</v>
      </c>
      <c r="Z46" s="269">
        <v>149</v>
      </c>
      <c r="AA46" s="269">
        <v>432</v>
      </c>
      <c r="AB46" s="269">
        <v>1966</v>
      </c>
      <c r="AC46" s="269">
        <v>38902</v>
      </c>
      <c r="AD46" s="269">
        <v>7769</v>
      </c>
      <c r="AE46" s="269">
        <v>4214</v>
      </c>
      <c r="AF46" s="269">
        <v>19912</v>
      </c>
      <c r="AG46" s="269">
        <v>560</v>
      </c>
      <c r="AH46" s="269">
        <v>35559</v>
      </c>
      <c r="AI46" s="269">
        <v>27238</v>
      </c>
      <c r="AJ46" s="269">
        <v>28131</v>
      </c>
      <c r="AK46" s="269">
        <v>567</v>
      </c>
      <c r="AL46" s="269">
        <v>8272</v>
      </c>
      <c r="AM46" s="269">
        <v>13952</v>
      </c>
      <c r="AN46" s="269">
        <v>0</v>
      </c>
      <c r="AO46" s="269">
        <v>32</v>
      </c>
      <c r="AP46" s="270">
        <v>279809</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166</v>
      </c>
      <c r="D47" s="269">
        <v>20</v>
      </c>
      <c r="E47" s="269">
        <v>4</v>
      </c>
      <c r="F47" s="269">
        <v>10</v>
      </c>
      <c r="G47" s="269">
        <v>10126</v>
      </c>
      <c r="H47" s="269">
        <v>-54</v>
      </c>
      <c r="I47" s="269">
        <v>1162</v>
      </c>
      <c r="J47" s="269">
        <v>2406</v>
      </c>
      <c r="K47" s="269">
        <v>59</v>
      </c>
      <c r="L47" s="269">
        <v>-109</v>
      </c>
      <c r="M47" s="269">
        <v>387</v>
      </c>
      <c r="N47" s="269">
        <v>16012</v>
      </c>
      <c r="O47" s="269">
        <v>311</v>
      </c>
      <c r="P47" s="269">
        <v>868</v>
      </c>
      <c r="Q47" s="269">
        <v>1323</v>
      </c>
      <c r="R47" s="269">
        <v>4791</v>
      </c>
      <c r="S47" s="269">
        <v>47</v>
      </c>
      <c r="T47" s="269">
        <v>-1153</v>
      </c>
      <c r="U47" s="269">
        <v>-510</v>
      </c>
      <c r="V47" s="269">
        <v>-1078</v>
      </c>
      <c r="W47" s="269">
        <v>396</v>
      </c>
      <c r="X47" s="269">
        <v>305</v>
      </c>
      <c r="Y47" s="269">
        <v>1103</v>
      </c>
      <c r="Z47" s="269">
        <v>109</v>
      </c>
      <c r="AA47" s="269">
        <v>400</v>
      </c>
      <c r="AB47" s="269">
        <v>138</v>
      </c>
      <c r="AC47" s="269">
        <v>12432</v>
      </c>
      <c r="AD47" s="269">
        <v>6162</v>
      </c>
      <c r="AE47" s="269">
        <v>39005</v>
      </c>
      <c r="AF47" s="269">
        <v>2786</v>
      </c>
      <c r="AG47" s="269">
        <v>305</v>
      </c>
      <c r="AH47" s="269">
        <v>0</v>
      </c>
      <c r="AI47" s="269">
        <v>818</v>
      </c>
      <c r="AJ47" s="269">
        <v>2328</v>
      </c>
      <c r="AK47" s="269">
        <v>-9</v>
      </c>
      <c r="AL47" s="269">
        <v>2233</v>
      </c>
      <c r="AM47" s="269">
        <v>4349</v>
      </c>
      <c r="AN47" s="269">
        <v>0</v>
      </c>
      <c r="AO47" s="269">
        <v>883</v>
      </c>
      <c r="AP47" s="270">
        <v>108531</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132</v>
      </c>
      <c r="D48" s="269">
        <v>3</v>
      </c>
      <c r="E48" s="269">
        <v>4</v>
      </c>
      <c r="F48" s="269">
        <v>26</v>
      </c>
      <c r="G48" s="269">
        <v>6592</v>
      </c>
      <c r="H48" s="269">
        <v>312</v>
      </c>
      <c r="I48" s="269">
        <v>1011</v>
      </c>
      <c r="J48" s="269">
        <v>5106</v>
      </c>
      <c r="K48" s="269">
        <v>200</v>
      </c>
      <c r="L48" s="269">
        <v>1380</v>
      </c>
      <c r="M48" s="269">
        <v>467</v>
      </c>
      <c r="N48" s="269">
        <v>8035</v>
      </c>
      <c r="O48" s="269">
        <v>108</v>
      </c>
      <c r="P48" s="269">
        <v>2436</v>
      </c>
      <c r="Q48" s="269">
        <v>1310</v>
      </c>
      <c r="R48" s="269">
        <v>4414</v>
      </c>
      <c r="S48" s="269">
        <v>274</v>
      </c>
      <c r="T48" s="269">
        <v>5088</v>
      </c>
      <c r="U48" s="269">
        <v>3606</v>
      </c>
      <c r="V48" s="269">
        <v>4134</v>
      </c>
      <c r="W48" s="269">
        <v>2230</v>
      </c>
      <c r="X48" s="269">
        <v>768</v>
      </c>
      <c r="Y48" s="269">
        <v>1539</v>
      </c>
      <c r="Z48" s="269">
        <v>404</v>
      </c>
      <c r="AA48" s="269">
        <v>665</v>
      </c>
      <c r="AB48" s="269">
        <v>315</v>
      </c>
      <c r="AC48" s="269">
        <v>8698</v>
      </c>
      <c r="AD48" s="269">
        <v>1828</v>
      </c>
      <c r="AE48" s="269">
        <v>32288</v>
      </c>
      <c r="AF48" s="269">
        <v>5106</v>
      </c>
      <c r="AG48" s="269">
        <v>218</v>
      </c>
      <c r="AH48" s="269">
        <v>35317</v>
      </c>
      <c r="AI48" s="269">
        <v>8663</v>
      </c>
      <c r="AJ48" s="269">
        <v>4102</v>
      </c>
      <c r="AK48" s="269">
        <v>71</v>
      </c>
      <c r="AL48" s="269">
        <v>3478</v>
      </c>
      <c r="AM48" s="269">
        <v>4233</v>
      </c>
      <c r="AN48" s="269">
        <v>0</v>
      </c>
      <c r="AO48" s="269">
        <v>122</v>
      </c>
      <c r="AP48" s="270">
        <v>154683</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33</v>
      </c>
      <c r="D49" s="269">
        <v>2</v>
      </c>
      <c r="E49" s="269">
        <v>2</v>
      </c>
      <c r="F49" s="269">
        <v>17</v>
      </c>
      <c r="G49" s="269">
        <v>10595</v>
      </c>
      <c r="H49" s="269">
        <v>121</v>
      </c>
      <c r="I49" s="269">
        <v>500</v>
      </c>
      <c r="J49" s="269">
        <v>781</v>
      </c>
      <c r="K49" s="269">
        <v>291</v>
      </c>
      <c r="L49" s="269">
        <v>627</v>
      </c>
      <c r="M49" s="269">
        <v>125</v>
      </c>
      <c r="N49" s="269">
        <v>2562</v>
      </c>
      <c r="O49" s="269">
        <v>27</v>
      </c>
      <c r="P49" s="269">
        <v>807</v>
      </c>
      <c r="Q49" s="269">
        <v>80</v>
      </c>
      <c r="R49" s="269">
        <v>418</v>
      </c>
      <c r="S49" s="269">
        <v>30</v>
      </c>
      <c r="T49" s="269">
        <v>214</v>
      </c>
      <c r="U49" s="269">
        <v>91</v>
      </c>
      <c r="V49" s="269">
        <v>261</v>
      </c>
      <c r="W49" s="269">
        <v>260</v>
      </c>
      <c r="X49" s="269">
        <v>212</v>
      </c>
      <c r="Y49" s="269">
        <v>1548</v>
      </c>
      <c r="Z49" s="269">
        <v>64</v>
      </c>
      <c r="AA49" s="269">
        <v>141</v>
      </c>
      <c r="AB49" s="269">
        <v>76</v>
      </c>
      <c r="AC49" s="269">
        <v>3982</v>
      </c>
      <c r="AD49" s="269">
        <v>510</v>
      </c>
      <c r="AE49" s="269">
        <v>4676</v>
      </c>
      <c r="AF49" s="269">
        <v>3052</v>
      </c>
      <c r="AG49" s="269">
        <v>71</v>
      </c>
      <c r="AH49" s="269">
        <v>161</v>
      </c>
      <c r="AI49" s="269">
        <v>617</v>
      </c>
      <c r="AJ49" s="269">
        <v>942</v>
      </c>
      <c r="AK49" s="269">
        <v>40</v>
      </c>
      <c r="AL49" s="269">
        <v>1114</v>
      </c>
      <c r="AM49" s="269">
        <v>2662</v>
      </c>
      <c r="AN49" s="269">
        <v>0</v>
      </c>
      <c r="AO49" s="269">
        <v>44</v>
      </c>
      <c r="AP49" s="270">
        <v>37756</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-57</v>
      </c>
      <c r="D50" s="269">
        <v>-2</v>
      </c>
      <c r="E50" s="269">
        <v>0</v>
      </c>
      <c r="F50" s="269">
        <v>0</v>
      </c>
      <c r="G50" s="269">
        <v>-384</v>
      </c>
      <c r="H50" s="269">
        <v>0</v>
      </c>
      <c r="I50" s="269">
        <v>0</v>
      </c>
      <c r="J50" s="269">
        <v>0</v>
      </c>
      <c r="K50" s="269">
        <v>-4</v>
      </c>
      <c r="L50" s="269">
        <v>0</v>
      </c>
      <c r="M50" s="269">
        <v>0</v>
      </c>
      <c r="N50" s="269">
        <v>0</v>
      </c>
      <c r="O50" s="269">
        <v>0</v>
      </c>
      <c r="P50" s="269">
        <v>0</v>
      </c>
      <c r="Q50" s="269">
        <v>0</v>
      </c>
      <c r="R50" s="269">
        <v>0</v>
      </c>
      <c r="S50" s="269">
        <v>0</v>
      </c>
      <c r="T50" s="269">
        <v>0</v>
      </c>
      <c r="U50" s="269">
        <v>0</v>
      </c>
      <c r="V50" s="269">
        <v>0</v>
      </c>
      <c r="W50" s="269">
        <v>0</v>
      </c>
      <c r="X50" s="269">
        <v>0</v>
      </c>
      <c r="Y50" s="269">
        <v>-178</v>
      </c>
      <c r="Z50" s="269">
        <v>0</v>
      </c>
      <c r="AA50" s="269">
        <v>-150</v>
      </c>
      <c r="AB50" s="269">
        <v>0</v>
      </c>
      <c r="AC50" s="269">
        <v>-46</v>
      </c>
      <c r="AD50" s="269">
        <v>-374</v>
      </c>
      <c r="AE50" s="269">
        <v>-14</v>
      </c>
      <c r="AF50" s="269">
        <v>-103</v>
      </c>
      <c r="AG50" s="269">
        <v>0</v>
      </c>
      <c r="AH50" s="269">
        <v>0</v>
      </c>
      <c r="AI50" s="269">
        <v>-129</v>
      </c>
      <c r="AJ50" s="269">
        <v>-846</v>
      </c>
      <c r="AK50" s="269">
        <v>-20</v>
      </c>
      <c r="AL50" s="269">
        <v>-1</v>
      </c>
      <c r="AM50" s="269">
        <v>0</v>
      </c>
      <c r="AN50" s="269">
        <v>0</v>
      </c>
      <c r="AO50" s="269">
        <v>-12</v>
      </c>
      <c r="AP50" s="270">
        <v>-2320</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376</v>
      </c>
      <c r="D51" s="290">
        <v>35</v>
      </c>
      <c r="E51" s="290">
        <v>16</v>
      </c>
      <c r="F51" s="290">
        <v>155</v>
      </c>
      <c r="G51" s="290">
        <v>43960</v>
      </c>
      <c r="H51" s="290">
        <v>1084</v>
      </c>
      <c r="I51" s="290">
        <v>6851</v>
      </c>
      <c r="J51" s="290">
        <v>12616</v>
      </c>
      <c r="K51" s="290">
        <v>638</v>
      </c>
      <c r="L51" s="290">
        <v>5849</v>
      </c>
      <c r="M51" s="290">
        <v>1916</v>
      </c>
      <c r="N51" s="290">
        <v>36445</v>
      </c>
      <c r="O51" s="290">
        <v>831</v>
      </c>
      <c r="P51" s="290">
        <v>12887</v>
      </c>
      <c r="Q51" s="290">
        <v>5329</v>
      </c>
      <c r="R51" s="290">
        <v>19385</v>
      </c>
      <c r="S51" s="290">
        <v>780</v>
      </c>
      <c r="T51" s="290">
        <v>9797</v>
      </c>
      <c r="U51" s="290">
        <v>8070</v>
      </c>
      <c r="V51" s="290">
        <v>7474</v>
      </c>
      <c r="W51" s="290">
        <v>7200</v>
      </c>
      <c r="X51" s="290">
        <v>3372</v>
      </c>
      <c r="Y51" s="290">
        <v>19377</v>
      </c>
      <c r="Z51" s="290">
        <v>744</v>
      </c>
      <c r="AA51" s="290">
        <v>1531</v>
      </c>
      <c r="AB51" s="290">
        <v>2597</v>
      </c>
      <c r="AC51" s="290">
        <v>66125</v>
      </c>
      <c r="AD51" s="290">
        <v>16657</v>
      </c>
      <c r="AE51" s="290">
        <v>80454</v>
      </c>
      <c r="AF51" s="290">
        <v>31618</v>
      </c>
      <c r="AG51" s="290">
        <v>1213</v>
      </c>
      <c r="AH51" s="290">
        <v>72104</v>
      </c>
      <c r="AI51" s="290">
        <v>37674</v>
      </c>
      <c r="AJ51" s="290">
        <v>35184</v>
      </c>
      <c r="AK51" s="290">
        <v>692</v>
      </c>
      <c r="AL51" s="290">
        <v>15454</v>
      </c>
      <c r="AM51" s="290">
        <v>26231</v>
      </c>
      <c r="AN51" s="290">
        <v>0</v>
      </c>
      <c r="AO51" s="290">
        <v>1079</v>
      </c>
      <c r="AP51" s="291">
        <v>593800</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820</v>
      </c>
      <c r="D52" s="306">
        <v>51</v>
      </c>
      <c r="E52" s="306">
        <v>26</v>
      </c>
      <c r="F52" s="306">
        <v>245</v>
      </c>
      <c r="G52" s="306">
        <v>118462</v>
      </c>
      <c r="H52" s="306">
        <v>2745</v>
      </c>
      <c r="I52" s="306">
        <v>20572</v>
      </c>
      <c r="J52" s="306">
        <v>39887</v>
      </c>
      <c r="K52" s="306">
        <v>2134</v>
      </c>
      <c r="L52" s="306">
        <v>17179</v>
      </c>
      <c r="M52" s="306">
        <v>4027</v>
      </c>
      <c r="N52" s="306">
        <v>145926</v>
      </c>
      <c r="O52" s="306">
        <v>3627</v>
      </c>
      <c r="P52" s="306">
        <v>29254</v>
      </c>
      <c r="Q52" s="306">
        <v>12446</v>
      </c>
      <c r="R52" s="306">
        <v>42804</v>
      </c>
      <c r="S52" s="306">
        <v>1914</v>
      </c>
      <c r="T52" s="306">
        <v>27100</v>
      </c>
      <c r="U52" s="306">
        <v>23095</v>
      </c>
      <c r="V52" s="306">
        <v>21997</v>
      </c>
      <c r="W52" s="306">
        <v>32696</v>
      </c>
      <c r="X52" s="306">
        <v>7442</v>
      </c>
      <c r="Y52" s="306">
        <v>41999</v>
      </c>
      <c r="Z52" s="306">
        <v>2104</v>
      </c>
      <c r="AA52" s="306">
        <v>3088</v>
      </c>
      <c r="AB52" s="306">
        <v>3875</v>
      </c>
      <c r="AC52" s="306">
        <v>91567</v>
      </c>
      <c r="AD52" s="306">
        <v>24758</v>
      </c>
      <c r="AE52" s="306">
        <v>93906</v>
      </c>
      <c r="AF52" s="306">
        <v>48819</v>
      </c>
      <c r="AG52" s="306">
        <v>2417</v>
      </c>
      <c r="AH52" s="306">
        <v>101147</v>
      </c>
      <c r="AI52" s="306">
        <v>51180</v>
      </c>
      <c r="AJ52" s="306">
        <v>62958</v>
      </c>
      <c r="AK52" s="306">
        <v>1168</v>
      </c>
      <c r="AL52" s="306">
        <v>25587</v>
      </c>
      <c r="AM52" s="306">
        <v>52057</v>
      </c>
      <c r="AN52" s="306">
        <v>2319</v>
      </c>
      <c r="AO52" s="306">
        <v>3409</v>
      </c>
      <c r="AP52" s="307">
        <v>1166807</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5">
        <v>0.14146341463414633</v>
      </c>
      <c r="D5" s="445">
        <v>0</v>
      </c>
      <c r="E5" s="445">
        <v>0</v>
      </c>
      <c r="F5" s="445">
        <v>0</v>
      </c>
      <c r="G5" s="445">
        <v>0.16933700258310683</v>
      </c>
      <c r="H5" s="445">
        <v>8.378870673952642E-3</v>
      </c>
      <c r="I5" s="445">
        <v>3.4026832587983669E-4</v>
      </c>
      <c r="J5" s="445">
        <v>1.3036829042043774E-3</v>
      </c>
      <c r="K5" s="445">
        <v>0</v>
      </c>
      <c r="L5" s="445">
        <v>8.1494848361371441E-4</v>
      </c>
      <c r="M5" s="445">
        <v>2.4832381425378696E-4</v>
      </c>
      <c r="N5" s="445">
        <v>0</v>
      </c>
      <c r="O5" s="445">
        <v>0</v>
      </c>
      <c r="P5" s="445">
        <v>0</v>
      </c>
      <c r="Q5" s="445">
        <v>0</v>
      </c>
      <c r="R5" s="445">
        <v>0</v>
      </c>
      <c r="S5" s="445">
        <v>0</v>
      </c>
      <c r="T5" s="445">
        <v>0</v>
      </c>
      <c r="U5" s="445">
        <v>0</v>
      </c>
      <c r="V5" s="445">
        <v>0</v>
      </c>
      <c r="W5" s="445">
        <v>0</v>
      </c>
      <c r="X5" s="445">
        <v>1.6124697661918839E-3</v>
      </c>
      <c r="Y5" s="445">
        <v>1.0714540822400534E-3</v>
      </c>
      <c r="Z5" s="445">
        <v>0</v>
      </c>
      <c r="AA5" s="445">
        <v>0</v>
      </c>
      <c r="AB5" s="445">
        <v>0</v>
      </c>
      <c r="AC5" s="445">
        <v>1.2013061474111853E-4</v>
      </c>
      <c r="AD5" s="445">
        <v>0</v>
      </c>
      <c r="AE5" s="445">
        <v>0</v>
      </c>
      <c r="AF5" s="445">
        <v>2.0483828017779962E-5</v>
      </c>
      <c r="AG5" s="445">
        <v>0</v>
      </c>
      <c r="AH5" s="445">
        <v>3.9546402760338912E-5</v>
      </c>
      <c r="AI5" s="445">
        <v>2.2665103556076594E-3</v>
      </c>
      <c r="AJ5" s="445">
        <v>1.6836621239556531E-3</v>
      </c>
      <c r="AK5" s="445">
        <v>2.5684931506849314E-3</v>
      </c>
      <c r="AL5" s="445">
        <v>0</v>
      </c>
      <c r="AM5" s="445">
        <v>2.0919376836928752E-2</v>
      </c>
      <c r="AN5" s="445">
        <v>0</v>
      </c>
      <c r="AO5" s="445">
        <v>0</v>
      </c>
      <c r="AP5" s="446">
        <v>1.8563481364098775E-2</v>
      </c>
      <c r="AQ5" s="313">
        <v>3.3080634045485873E-3</v>
      </c>
      <c r="AR5" s="313">
        <v>1.0919276675383911E-2</v>
      </c>
      <c r="AS5" s="313">
        <v>0</v>
      </c>
      <c r="AT5" s="313">
        <v>0</v>
      </c>
      <c r="AU5" s="313">
        <v>2.4294120822760893E-3</v>
      </c>
      <c r="AV5" s="313">
        <v>0</v>
      </c>
      <c r="AW5" s="314">
        <v>7.3002417593738909E-3</v>
      </c>
      <c r="AX5" s="313">
        <v>6.4067117466276476E-3</v>
      </c>
      <c r="AY5" s="314">
        <v>1.9920331821448084E-4</v>
      </c>
      <c r="AZ5" s="314">
        <v>3.9756095308743815E-3</v>
      </c>
      <c r="BA5" s="313">
        <v>4.4350643845473747E-3</v>
      </c>
      <c r="BB5" s="314">
        <v>1.2161862260140233E-2</v>
      </c>
      <c r="BC5" s="313">
        <v>-4.9959453103982625E-3</v>
      </c>
      <c r="BD5" s="314">
        <v>1.8737081849981021E-4</v>
      </c>
    </row>
    <row r="6" spans="1:56" x14ac:dyDescent="0.2">
      <c r="A6" s="267" t="s">
        <v>445</v>
      </c>
      <c r="B6" s="272" t="s">
        <v>446</v>
      </c>
      <c r="C6" s="445">
        <v>0</v>
      </c>
      <c r="D6" s="445">
        <v>0.15686274509803921</v>
      </c>
      <c r="E6" s="445">
        <v>0</v>
      </c>
      <c r="F6" s="445">
        <v>0</v>
      </c>
      <c r="G6" s="445">
        <v>3.6298559875740745E-4</v>
      </c>
      <c r="H6" s="445">
        <v>0</v>
      </c>
      <c r="I6" s="445">
        <v>5.5415127357573398E-3</v>
      </c>
      <c r="J6" s="445">
        <v>2.256374257276807E-4</v>
      </c>
      <c r="K6" s="445">
        <v>0</v>
      </c>
      <c r="L6" s="445">
        <v>0</v>
      </c>
      <c r="M6" s="445">
        <v>0</v>
      </c>
      <c r="N6" s="445">
        <v>0</v>
      </c>
      <c r="O6" s="445">
        <v>0</v>
      </c>
      <c r="P6" s="445">
        <v>0</v>
      </c>
      <c r="Q6" s="445">
        <v>0</v>
      </c>
      <c r="R6" s="445">
        <v>0</v>
      </c>
      <c r="S6" s="445">
        <v>0</v>
      </c>
      <c r="T6" s="445">
        <v>0</v>
      </c>
      <c r="U6" s="445">
        <v>0</v>
      </c>
      <c r="V6" s="445">
        <v>0</v>
      </c>
      <c r="W6" s="445">
        <v>0</v>
      </c>
      <c r="X6" s="445">
        <v>1.3437248051599031E-4</v>
      </c>
      <c r="Y6" s="445">
        <v>4.7620181432891261E-5</v>
      </c>
      <c r="Z6" s="445">
        <v>0</v>
      </c>
      <c r="AA6" s="445">
        <v>0</v>
      </c>
      <c r="AB6" s="445">
        <v>0</v>
      </c>
      <c r="AC6" s="445">
        <v>0</v>
      </c>
      <c r="AD6" s="445">
        <v>0</v>
      </c>
      <c r="AE6" s="445">
        <v>0</v>
      </c>
      <c r="AF6" s="445">
        <v>0</v>
      </c>
      <c r="AG6" s="445">
        <v>0</v>
      </c>
      <c r="AH6" s="445">
        <v>0</v>
      </c>
      <c r="AI6" s="445">
        <v>5.8616647127784291E-5</v>
      </c>
      <c r="AJ6" s="445">
        <v>3.1767209885955718E-5</v>
      </c>
      <c r="AK6" s="445">
        <v>0</v>
      </c>
      <c r="AL6" s="445">
        <v>0</v>
      </c>
      <c r="AM6" s="445">
        <v>1.2678410204199242E-3</v>
      </c>
      <c r="AN6" s="445">
        <v>0</v>
      </c>
      <c r="AO6" s="445">
        <v>0</v>
      </c>
      <c r="AP6" s="446">
        <v>2.1254586234055846E-4</v>
      </c>
      <c r="AQ6" s="313">
        <v>1.837813002526993E-4</v>
      </c>
      <c r="AR6" s="313">
        <v>5.6393540150961169E-4</v>
      </c>
      <c r="AS6" s="313">
        <v>0</v>
      </c>
      <c r="AT6" s="313">
        <v>0</v>
      </c>
      <c r="AU6" s="313">
        <v>0</v>
      </c>
      <c r="AV6" s="313">
        <v>3.706199460916442E-3</v>
      </c>
      <c r="AW6" s="314">
        <v>3.7968434108850177E-4</v>
      </c>
      <c r="AX6" s="313">
        <v>3.2896518569090186E-4</v>
      </c>
      <c r="AY6" s="314">
        <v>1.9723100813314933E-6</v>
      </c>
      <c r="AZ6" s="314">
        <v>2.0284350269791094E-4</v>
      </c>
      <c r="BA6" s="313">
        <v>2.2510473216922028E-4</v>
      </c>
      <c r="BB6" s="314">
        <v>6.1456845109324307E-4</v>
      </c>
      <c r="BC6" s="313">
        <v>-2.4837796287491363E-4</v>
      </c>
      <c r="BD6" s="314">
        <v>1.1002776906724606E-5</v>
      </c>
    </row>
    <row r="7" spans="1:56" x14ac:dyDescent="0.2">
      <c r="A7" s="267" t="s">
        <v>447</v>
      </c>
      <c r="B7" s="272" t="s">
        <v>250</v>
      </c>
      <c r="C7" s="445">
        <v>0</v>
      </c>
      <c r="D7" s="445">
        <v>0</v>
      </c>
      <c r="E7" s="445">
        <v>3.8461538461538464E-2</v>
      </c>
      <c r="F7" s="445">
        <v>0</v>
      </c>
      <c r="G7" s="445">
        <v>2.7578463980010466E-2</v>
      </c>
      <c r="H7" s="445">
        <v>0</v>
      </c>
      <c r="I7" s="445">
        <v>0</v>
      </c>
      <c r="J7" s="445">
        <v>5.0141650161706821E-5</v>
      </c>
      <c r="K7" s="445">
        <v>0</v>
      </c>
      <c r="L7" s="445">
        <v>0</v>
      </c>
      <c r="M7" s="445">
        <v>0</v>
      </c>
      <c r="N7" s="445">
        <v>0</v>
      </c>
      <c r="O7" s="445">
        <v>0</v>
      </c>
      <c r="P7" s="445">
        <v>0</v>
      </c>
      <c r="Q7" s="445">
        <v>0</v>
      </c>
      <c r="R7" s="445">
        <v>0</v>
      </c>
      <c r="S7" s="445">
        <v>0</v>
      </c>
      <c r="T7" s="445">
        <v>0</v>
      </c>
      <c r="U7" s="445">
        <v>0</v>
      </c>
      <c r="V7" s="445">
        <v>0</v>
      </c>
      <c r="W7" s="445">
        <v>0</v>
      </c>
      <c r="X7" s="445">
        <v>5.9123891427035743E-3</v>
      </c>
      <c r="Y7" s="445">
        <v>0</v>
      </c>
      <c r="Z7" s="445">
        <v>0</v>
      </c>
      <c r="AA7" s="445">
        <v>0</v>
      </c>
      <c r="AB7" s="445">
        <v>0</v>
      </c>
      <c r="AC7" s="445">
        <v>0</v>
      </c>
      <c r="AD7" s="445">
        <v>0</v>
      </c>
      <c r="AE7" s="445">
        <v>0</v>
      </c>
      <c r="AF7" s="445">
        <v>0</v>
      </c>
      <c r="AG7" s="445">
        <v>0</v>
      </c>
      <c r="AH7" s="445">
        <v>9.886600690084728E-6</v>
      </c>
      <c r="AI7" s="445">
        <v>5.8616647127784291E-5</v>
      </c>
      <c r="AJ7" s="445">
        <v>3.8120651863146859E-4</v>
      </c>
      <c r="AK7" s="445">
        <v>0</v>
      </c>
      <c r="AL7" s="445">
        <v>0</v>
      </c>
      <c r="AM7" s="445">
        <v>4.4950727087615496E-3</v>
      </c>
      <c r="AN7" s="445">
        <v>0</v>
      </c>
      <c r="AO7" s="445">
        <v>0</v>
      </c>
      <c r="AP7" s="446">
        <v>3.0647742085880528E-3</v>
      </c>
      <c r="AQ7" s="313">
        <v>1.056742476453021E-3</v>
      </c>
      <c r="AR7" s="313">
        <v>1.0712116731972216E-3</v>
      </c>
      <c r="AS7" s="313">
        <v>0</v>
      </c>
      <c r="AT7" s="313">
        <v>0</v>
      </c>
      <c r="AU7" s="313">
        <v>0</v>
      </c>
      <c r="AV7" s="313">
        <v>0</v>
      </c>
      <c r="AW7" s="314">
        <v>7.2695660427920454E-4</v>
      </c>
      <c r="AX7" s="313">
        <v>8.862169095449784E-4</v>
      </c>
      <c r="AY7" s="314">
        <v>3.2871834688858222E-6</v>
      </c>
      <c r="AZ7" s="314">
        <v>3.8814211972999346E-4</v>
      </c>
      <c r="BA7" s="313">
        <v>6.0577813360195552E-4</v>
      </c>
      <c r="BB7" s="314">
        <v>1.6924179089014117E-3</v>
      </c>
      <c r="BC7" s="313">
        <v>-1.0412520313769107E-3</v>
      </c>
      <c r="BD7" s="314">
        <v>8.4138882227894041E-6</v>
      </c>
    </row>
    <row r="8" spans="1:56" x14ac:dyDescent="0.2">
      <c r="A8" s="267" t="s">
        <v>448</v>
      </c>
      <c r="B8" s="272" t="s">
        <v>27</v>
      </c>
      <c r="C8" s="445">
        <v>0</v>
      </c>
      <c r="D8" s="445">
        <v>0</v>
      </c>
      <c r="E8" s="445">
        <v>0</v>
      </c>
      <c r="F8" s="445">
        <v>0</v>
      </c>
      <c r="G8" s="445">
        <v>3.0389491988992251E-4</v>
      </c>
      <c r="H8" s="445">
        <v>3.6429872495446266E-4</v>
      </c>
      <c r="I8" s="445">
        <v>4.9581956056776203E-3</v>
      </c>
      <c r="J8" s="445">
        <v>5.3651565673026296E-3</v>
      </c>
      <c r="K8" s="445">
        <v>0.58716026241799435</v>
      </c>
      <c r="L8" s="445">
        <v>5.821060597240817E-5</v>
      </c>
      <c r="M8" s="445">
        <v>6.8785696548298983E-2</v>
      </c>
      <c r="N8" s="445">
        <v>5.1519263188191278E-2</v>
      </c>
      <c r="O8" s="445">
        <v>0.14860766473669698</v>
      </c>
      <c r="P8" s="445">
        <v>2.7346687632460521E-4</v>
      </c>
      <c r="Q8" s="445">
        <v>8.0347099469709143E-5</v>
      </c>
      <c r="R8" s="445">
        <v>7.0086907765629382E-5</v>
      </c>
      <c r="S8" s="445">
        <v>0</v>
      </c>
      <c r="T8" s="445">
        <v>1.8450184501845018E-4</v>
      </c>
      <c r="U8" s="445">
        <v>4.3299415457891315E-5</v>
      </c>
      <c r="V8" s="445">
        <v>0</v>
      </c>
      <c r="W8" s="445">
        <v>1.2233912405187178E-4</v>
      </c>
      <c r="X8" s="445">
        <v>5.3748992206396125E-4</v>
      </c>
      <c r="Y8" s="445">
        <v>6.6668254006047763E-3</v>
      </c>
      <c r="Z8" s="445">
        <v>0.29752851711026618</v>
      </c>
      <c r="AA8" s="445">
        <v>0</v>
      </c>
      <c r="AB8" s="445">
        <v>0</v>
      </c>
      <c r="AC8" s="445">
        <v>0</v>
      </c>
      <c r="AD8" s="445">
        <v>0</v>
      </c>
      <c r="AE8" s="445">
        <v>0</v>
      </c>
      <c r="AF8" s="445">
        <v>0</v>
      </c>
      <c r="AG8" s="445">
        <v>0</v>
      </c>
      <c r="AH8" s="445">
        <v>9.886600690084728E-6</v>
      </c>
      <c r="AI8" s="445">
        <v>3.9077764751856194E-5</v>
      </c>
      <c r="AJ8" s="445">
        <v>1.5883604942977859E-5</v>
      </c>
      <c r="AK8" s="445">
        <v>0</v>
      </c>
      <c r="AL8" s="445">
        <v>0</v>
      </c>
      <c r="AM8" s="445">
        <v>0</v>
      </c>
      <c r="AN8" s="445">
        <v>0</v>
      </c>
      <c r="AO8" s="445">
        <v>2.9334115576415371E-4</v>
      </c>
      <c r="AP8" s="446">
        <v>9.322878590889495E-3</v>
      </c>
      <c r="AQ8" s="313">
        <v>-3.675626005053986E-4</v>
      </c>
      <c r="AR8" s="313">
        <v>-2.0361874779781897E-5</v>
      </c>
      <c r="AS8" s="313">
        <v>0</v>
      </c>
      <c r="AT8" s="313">
        <v>0</v>
      </c>
      <c r="AU8" s="313">
        <v>-5.398693516169087E-5</v>
      </c>
      <c r="AV8" s="313">
        <v>-8.4231805929919131E-3</v>
      </c>
      <c r="AW8" s="314">
        <v>-3.8778736056295152E-5</v>
      </c>
      <c r="AX8" s="313">
        <v>1.3759313157413973E-2</v>
      </c>
      <c r="AY8" s="314">
        <v>1.5646993311896513E-4</v>
      </c>
      <c r="AZ8" s="314">
        <v>5.2634656997485236E-5</v>
      </c>
      <c r="BA8" s="313">
        <v>9.4387374756780395E-3</v>
      </c>
      <c r="BB8" s="314">
        <v>2.6163897870967703E-2</v>
      </c>
      <c r="BC8" s="313">
        <v>-2.8563465730615068E-2</v>
      </c>
      <c r="BD8" s="314">
        <v>2.4432636954638465E-4</v>
      </c>
    </row>
    <row r="9" spans="1:56" x14ac:dyDescent="0.2">
      <c r="A9" s="267" t="s">
        <v>449</v>
      </c>
      <c r="B9" s="272" t="s">
        <v>191</v>
      </c>
      <c r="C9" s="445">
        <v>0.13170731707317074</v>
      </c>
      <c r="D9" s="445">
        <v>3.9215686274509803E-2</v>
      </c>
      <c r="E9" s="445">
        <v>0.11538461538461539</v>
      </c>
      <c r="F9" s="445">
        <v>0</v>
      </c>
      <c r="G9" s="445">
        <v>0.18733433506103223</v>
      </c>
      <c r="H9" s="445">
        <v>2.185792349726776E-3</v>
      </c>
      <c r="I9" s="445">
        <v>1.6041221077192299E-3</v>
      </c>
      <c r="J9" s="445">
        <v>7.4711058740943165E-3</v>
      </c>
      <c r="K9" s="445">
        <v>0</v>
      </c>
      <c r="L9" s="445">
        <v>0</v>
      </c>
      <c r="M9" s="445">
        <v>4.9664762850757391E-4</v>
      </c>
      <c r="N9" s="445">
        <v>0</v>
      </c>
      <c r="O9" s="445">
        <v>0</v>
      </c>
      <c r="P9" s="445">
        <v>0</v>
      </c>
      <c r="Q9" s="445">
        <v>0</v>
      </c>
      <c r="R9" s="445">
        <v>0</v>
      </c>
      <c r="S9" s="445">
        <v>0</v>
      </c>
      <c r="T9" s="445">
        <v>0</v>
      </c>
      <c r="U9" s="445">
        <v>0</v>
      </c>
      <c r="V9" s="445">
        <v>0</v>
      </c>
      <c r="W9" s="445">
        <v>0</v>
      </c>
      <c r="X9" s="445">
        <v>1.4780972856758936E-3</v>
      </c>
      <c r="Y9" s="445">
        <v>2.3810090716445631E-5</v>
      </c>
      <c r="Z9" s="445">
        <v>0</v>
      </c>
      <c r="AA9" s="445">
        <v>0</v>
      </c>
      <c r="AB9" s="445">
        <v>0</v>
      </c>
      <c r="AC9" s="445">
        <v>1.5289350967051448E-4</v>
      </c>
      <c r="AD9" s="445">
        <v>0</v>
      </c>
      <c r="AE9" s="445">
        <v>0</v>
      </c>
      <c r="AF9" s="445">
        <v>1.2290296810667977E-4</v>
      </c>
      <c r="AG9" s="445">
        <v>0</v>
      </c>
      <c r="AH9" s="445">
        <v>3.2625782277279601E-4</v>
      </c>
      <c r="AI9" s="445">
        <v>6.2719812426729193E-3</v>
      </c>
      <c r="AJ9" s="445">
        <v>6.3057911623622094E-3</v>
      </c>
      <c r="AK9" s="445">
        <v>1.7123287671232876E-3</v>
      </c>
      <c r="AL9" s="445">
        <v>0</v>
      </c>
      <c r="AM9" s="445">
        <v>0.16487696179188197</v>
      </c>
      <c r="AN9" s="445">
        <v>0</v>
      </c>
      <c r="AO9" s="445">
        <v>2.3467292461132297E-3</v>
      </c>
      <c r="AP9" s="446">
        <v>2.7442413355422104E-2</v>
      </c>
      <c r="AQ9" s="313">
        <v>5.9614059269469333E-2</v>
      </c>
      <c r="AR9" s="313">
        <v>9.1393832299599312E-2</v>
      </c>
      <c r="AS9" s="313">
        <v>0</v>
      </c>
      <c r="AT9" s="313">
        <v>0</v>
      </c>
      <c r="AU9" s="313">
        <v>0</v>
      </c>
      <c r="AV9" s="313">
        <v>7.4123989218328841E-3</v>
      </c>
      <c r="AW9" s="314">
        <v>6.1265772672103792E-2</v>
      </c>
      <c r="AX9" s="313">
        <v>4.2443853293155719E-2</v>
      </c>
      <c r="AY9" s="314">
        <v>1.0511097860109305E-2</v>
      </c>
      <c r="AZ9" s="314">
        <v>3.7502962623237435E-2</v>
      </c>
      <c r="BA9" s="313">
        <v>3.2301276164248771E-2</v>
      </c>
      <c r="BB9" s="314">
        <v>8.0074619441437331E-2</v>
      </c>
      <c r="BC9" s="313">
        <v>-9.1525666475490899E-3</v>
      </c>
      <c r="BD9" s="314">
        <v>6.0385828552788571E-3</v>
      </c>
    </row>
    <row r="10" spans="1:56" x14ac:dyDescent="0.2">
      <c r="A10" s="281" t="s">
        <v>450</v>
      </c>
      <c r="B10" s="283" t="s">
        <v>28</v>
      </c>
      <c r="C10" s="445">
        <v>3.6585365853658539E-3</v>
      </c>
      <c r="D10" s="445">
        <v>0</v>
      </c>
      <c r="E10" s="445">
        <v>3.8461538461538464E-2</v>
      </c>
      <c r="F10" s="445">
        <v>4.0816326530612249E-3</v>
      </c>
      <c r="G10" s="445">
        <v>1.0045415407472439E-3</v>
      </c>
      <c r="H10" s="445">
        <v>0.24590163934426229</v>
      </c>
      <c r="I10" s="445">
        <v>8.360878864475986E-3</v>
      </c>
      <c r="J10" s="445">
        <v>1.0028330032341363E-3</v>
      </c>
      <c r="K10" s="445">
        <v>0</v>
      </c>
      <c r="L10" s="445">
        <v>1.3970545433377962E-3</v>
      </c>
      <c r="M10" s="445">
        <v>3.2282095852992302E-3</v>
      </c>
      <c r="N10" s="445">
        <v>3.4263941997998986E-4</v>
      </c>
      <c r="O10" s="445">
        <v>8.271298593879239E-4</v>
      </c>
      <c r="P10" s="445">
        <v>1.2647843030012989E-3</v>
      </c>
      <c r="Q10" s="445">
        <v>1.1248593925759281E-3</v>
      </c>
      <c r="R10" s="445">
        <v>1.3783758527240444E-3</v>
      </c>
      <c r="S10" s="445">
        <v>1.0449320794148381E-3</v>
      </c>
      <c r="T10" s="445">
        <v>3.7638376383763838E-3</v>
      </c>
      <c r="U10" s="445">
        <v>2.597964927473479E-3</v>
      </c>
      <c r="V10" s="445">
        <v>1.727508296585898E-3</v>
      </c>
      <c r="W10" s="445">
        <v>1.7433325177391729E-3</v>
      </c>
      <c r="X10" s="445">
        <v>4.29991937651169E-3</v>
      </c>
      <c r="Y10" s="445">
        <v>3.3334127003023881E-3</v>
      </c>
      <c r="Z10" s="445">
        <v>0</v>
      </c>
      <c r="AA10" s="445">
        <v>9.7150259067357511E-4</v>
      </c>
      <c r="AB10" s="445">
        <v>1.8064516129032257E-3</v>
      </c>
      <c r="AC10" s="445">
        <v>4.4448327454213853E-3</v>
      </c>
      <c r="AD10" s="445">
        <v>1.6156393892883109E-3</v>
      </c>
      <c r="AE10" s="445">
        <v>1.0648946819159585E-5</v>
      </c>
      <c r="AF10" s="445">
        <v>1.4338679612445973E-3</v>
      </c>
      <c r="AG10" s="445">
        <v>1.2412081092263137E-3</v>
      </c>
      <c r="AH10" s="445">
        <v>3.3317844325585536E-3</v>
      </c>
      <c r="AI10" s="445">
        <v>4.6893317702227433E-4</v>
      </c>
      <c r="AJ10" s="445">
        <v>2.684329235363258E-3</v>
      </c>
      <c r="AK10" s="445">
        <v>2.6541095890410957E-2</v>
      </c>
      <c r="AL10" s="445">
        <v>2.0713643647164576E-3</v>
      </c>
      <c r="AM10" s="445">
        <v>2.8430374397295272E-3</v>
      </c>
      <c r="AN10" s="445">
        <v>2.2854678740836569E-2</v>
      </c>
      <c r="AO10" s="445">
        <v>4.9867996479906126E-3</v>
      </c>
      <c r="AP10" s="446">
        <v>2.5754045013442668E-3</v>
      </c>
      <c r="AQ10" s="313">
        <v>7.3053066850447971E-3</v>
      </c>
      <c r="AR10" s="313">
        <v>1.4139108787299856E-2</v>
      </c>
      <c r="AS10" s="313">
        <v>0</v>
      </c>
      <c r="AT10" s="313">
        <v>4.7230281357533233E-5</v>
      </c>
      <c r="AU10" s="313">
        <v>2.5913728877611617E-3</v>
      </c>
      <c r="AV10" s="313">
        <v>5.2897574123989217E-2</v>
      </c>
      <c r="AW10" s="314">
        <v>9.6101810966973834E-3</v>
      </c>
      <c r="AX10" s="313">
        <v>7.0364888183968351E-3</v>
      </c>
      <c r="AY10" s="314">
        <v>8.4020409464721617E-4</v>
      </c>
      <c r="AZ10" s="314">
        <v>5.504169218883222E-3</v>
      </c>
      <c r="BA10" s="313">
        <v>5.0684063629047446E-3</v>
      </c>
      <c r="BB10" s="314">
        <v>1.3535811268618804E-2</v>
      </c>
      <c r="BC10" s="313">
        <v>-3.2979432369261261E-3</v>
      </c>
      <c r="BD10" s="314">
        <v>4.1357496725864844E-4</v>
      </c>
    </row>
    <row r="11" spans="1:56" x14ac:dyDescent="0.2">
      <c r="A11" s="281" t="s">
        <v>451</v>
      </c>
      <c r="B11" s="283" t="s">
        <v>285</v>
      </c>
      <c r="C11" s="445">
        <v>2.6829268292682926E-2</v>
      </c>
      <c r="D11" s="445">
        <v>0</v>
      </c>
      <c r="E11" s="445">
        <v>0</v>
      </c>
      <c r="F11" s="445">
        <v>0</v>
      </c>
      <c r="G11" s="445">
        <v>1.7938241799057925E-2</v>
      </c>
      <c r="H11" s="445">
        <v>6.1930783242258652E-3</v>
      </c>
      <c r="I11" s="445">
        <v>0.30332490764145442</v>
      </c>
      <c r="J11" s="445">
        <v>1.4265299471005591E-2</v>
      </c>
      <c r="K11" s="445">
        <v>0</v>
      </c>
      <c r="L11" s="445">
        <v>7.2763257465510217E-3</v>
      </c>
      <c r="M11" s="445">
        <v>2.0859200397318103E-2</v>
      </c>
      <c r="N11" s="445">
        <v>3.2893384318079027E-4</v>
      </c>
      <c r="O11" s="445">
        <v>2.4813895781637717E-3</v>
      </c>
      <c r="P11" s="445">
        <v>3.6576194708415944E-3</v>
      </c>
      <c r="Q11" s="445">
        <v>1.687289088863892E-3</v>
      </c>
      <c r="R11" s="445">
        <v>1.1914774320156995E-3</v>
      </c>
      <c r="S11" s="445">
        <v>5.7471264367816091E-3</v>
      </c>
      <c r="T11" s="445">
        <v>6.2361623616236164E-3</v>
      </c>
      <c r="U11" s="445">
        <v>7.4042000432994158E-3</v>
      </c>
      <c r="V11" s="445">
        <v>6.0008182934036458E-3</v>
      </c>
      <c r="W11" s="445">
        <v>1.4068999265965255E-3</v>
      </c>
      <c r="X11" s="445">
        <v>8.9223327062617583E-2</v>
      </c>
      <c r="Y11" s="445">
        <v>5.0048810685968712E-2</v>
      </c>
      <c r="Z11" s="445">
        <v>3.326996197718631E-3</v>
      </c>
      <c r="AA11" s="445">
        <v>2.9145077720207253E-3</v>
      </c>
      <c r="AB11" s="445">
        <v>3.6129032258064514E-3</v>
      </c>
      <c r="AC11" s="445">
        <v>8.4965107516900198E-3</v>
      </c>
      <c r="AD11" s="445">
        <v>4.6853542289361011E-3</v>
      </c>
      <c r="AE11" s="445">
        <v>3.5141524503226628E-4</v>
      </c>
      <c r="AF11" s="445">
        <v>4.0148302914848723E-3</v>
      </c>
      <c r="AG11" s="445">
        <v>2.1928009929664875E-2</v>
      </c>
      <c r="AH11" s="445">
        <v>1.2654848883308452E-3</v>
      </c>
      <c r="AI11" s="445">
        <v>6.8581477139507624E-3</v>
      </c>
      <c r="AJ11" s="445">
        <v>3.8597160011436195E-3</v>
      </c>
      <c r="AK11" s="445">
        <v>1.8835616438356163E-2</v>
      </c>
      <c r="AL11" s="445">
        <v>3.0875053738226442E-3</v>
      </c>
      <c r="AM11" s="445">
        <v>6.1663176902241774E-3</v>
      </c>
      <c r="AN11" s="445">
        <v>0.5812850366537301</v>
      </c>
      <c r="AO11" s="445">
        <v>0.10442945145203872</v>
      </c>
      <c r="AP11" s="446">
        <v>1.4369985781710257E-2</v>
      </c>
      <c r="AQ11" s="313">
        <v>5.1458764070755805E-3</v>
      </c>
      <c r="AR11" s="313">
        <v>1.121673710694942E-3</v>
      </c>
      <c r="AS11" s="313">
        <v>5.0074611170644264E-6</v>
      </c>
      <c r="AT11" s="313">
        <v>6.9495985426084607E-4</v>
      </c>
      <c r="AU11" s="313">
        <v>4.1749896525040938E-3</v>
      </c>
      <c r="AV11" s="313">
        <v>-0.21731805929919137</v>
      </c>
      <c r="AW11" s="314">
        <v>7.4374143033342191E-4</v>
      </c>
      <c r="AX11" s="313">
        <v>1.5290607845039344E-2</v>
      </c>
      <c r="AY11" s="314">
        <v>2.664722407217603E-2</v>
      </c>
      <c r="AZ11" s="314">
        <v>1.2871482173472748E-2</v>
      </c>
      <c r="BA11" s="313">
        <v>1.8897730200911195E-2</v>
      </c>
      <c r="BB11" s="314">
        <v>2.4109449696336077E-2</v>
      </c>
      <c r="BC11" s="313">
        <v>5.5546344424753412E-4</v>
      </c>
      <c r="BD11" s="314">
        <v>1.603266400852521E-2</v>
      </c>
    </row>
    <row r="12" spans="1:56" x14ac:dyDescent="0.2">
      <c r="A12" s="281" t="s">
        <v>452</v>
      </c>
      <c r="B12" s="283" t="s">
        <v>29</v>
      </c>
      <c r="C12" s="445">
        <v>6.8292682926829273E-2</v>
      </c>
      <c r="D12" s="445">
        <v>0</v>
      </c>
      <c r="E12" s="445">
        <v>0</v>
      </c>
      <c r="F12" s="445">
        <v>2.0408163265306121E-2</v>
      </c>
      <c r="G12" s="445">
        <v>1.0898009488274721E-2</v>
      </c>
      <c r="H12" s="445">
        <v>0.11402550091074681</v>
      </c>
      <c r="I12" s="445">
        <v>3.5485125413182966E-2</v>
      </c>
      <c r="J12" s="445">
        <v>0.36066888961315718</v>
      </c>
      <c r="K12" s="445">
        <v>1.8744142455482662E-3</v>
      </c>
      <c r="L12" s="445">
        <v>0.21060597240817278</v>
      </c>
      <c r="M12" s="445">
        <v>3.4765333995530175E-2</v>
      </c>
      <c r="N12" s="445">
        <v>3.8375615037758862E-3</v>
      </c>
      <c r="O12" s="445">
        <v>8.822718500137855E-3</v>
      </c>
      <c r="P12" s="445">
        <v>9.1269569973336986E-3</v>
      </c>
      <c r="Q12" s="445">
        <v>4.5797846697734216E-3</v>
      </c>
      <c r="R12" s="445">
        <v>4.1351275581721332E-3</v>
      </c>
      <c r="S12" s="445">
        <v>1.7241379310344827E-2</v>
      </c>
      <c r="T12" s="445">
        <v>1.7970479704797048E-2</v>
      </c>
      <c r="U12" s="445">
        <v>1.3769214115609439E-2</v>
      </c>
      <c r="V12" s="445">
        <v>1.0455971268809382E-2</v>
      </c>
      <c r="W12" s="445">
        <v>1.0062392953266455E-2</v>
      </c>
      <c r="X12" s="445">
        <v>3.6683687180865357E-2</v>
      </c>
      <c r="Y12" s="445">
        <v>5.7382318626633963E-3</v>
      </c>
      <c r="Z12" s="445">
        <v>4.7528517110266159E-4</v>
      </c>
      <c r="AA12" s="445">
        <v>9.0673575129533671E-3</v>
      </c>
      <c r="AB12" s="445">
        <v>1.4709677419354838E-2</v>
      </c>
      <c r="AC12" s="445">
        <v>1.092096497646532E-5</v>
      </c>
      <c r="AD12" s="445">
        <v>0</v>
      </c>
      <c r="AE12" s="445">
        <v>3.1946840457478754E-5</v>
      </c>
      <c r="AF12" s="445">
        <v>5.5306335648005903E-4</v>
      </c>
      <c r="AG12" s="445">
        <v>2.4824162184526274E-3</v>
      </c>
      <c r="AH12" s="445">
        <v>9.1945386417787974E-4</v>
      </c>
      <c r="AI12" s="445">
        <v>7.6592418913638141E-3</v>
      </c>
      <c r="AJ12" s="445">
        <v>0.18034245052257061</v>
      </c>
      <c r="AK12" s="445">
        <v>2.5684931506849314E-3</v>
      </c>
      <c r="AL12" s="445">
        <v>4.6117168874819248E-3</v>
      </c>
      <c r="AM12" s="445">
        <v>5.8013331540426837E-3</v>
      </c>
      <c r="AN12" s="445">
        <v>8.1931867184131084E-3</v>
      </c>
      <c r="AO12" s="445">
        <v>7.9202112056321501E-3</v>
      </c>
      <c r="AP12" s="446">
        <v>3.0834576755196019E-2</v>
      </c>
      <c r="AQ12" s="313">
        <v>1.1118768665288306E-2</v>
      </c>
      <c r="AR12" s="313">
        <v>8.3271214860273276E-3</v>
      </c>
      <c r="AS12" s="313">
        <v>0</v>
      </c>
      <c r="AT12" s="313">
        <v>0</v>
      </c>
      <c r="AU12" s="313">
        <v>0</v>
      </c>
      <c r="AV12" s="313">
        <v>2.368598382749326</v>
      </c>
      <c r="AW12" s="314">
        <v>9.7930778219778199E-3</v>
      </c>
      <c r="AX12" s="313">
        <v>4.0682129968483603E-2</v>
      </c>
      <c r="AY12" s="314">
        <v>0.10052995971885377</v>
      </c>
      <c r="AZ12" s="314">
        <v>5.227514074384159E-2</v>
      </c>
      <c r="BA12" s="313">
        <v>5.9691176353896376E-2</v>
      </c>
      <c r="BB12" s="314">
        <v>7.8258581441798772E-2</v>
      </c>
      <c r="BC12" s="313">
        <v>2.3799124806378087E-2</v>
      </c>
      <c r="BD12" s="314">
        <v>4.9484018304737441E-2</v>
      </c>
    </row>
    <row r="13" spans="1:56" x14ac:dyDescent="0.2">
      <c r="A13" s="281" t="s">
        <v>453</v>
      </c>
      <c r="B13" s="283" t="s">
        <v>30</v>
      </c>
      <c r="C13" s="445">
        <v>7.3170731707317077E-3</v>
      </c>
      <c r="D13" s="445">
        <v>0</v>
      </c>
      <c r="E13" s="445">
        <v>7.6923076923076927E-2</v>
      </c>
      <c r="F13" s="445">
        <v>3.2653061224489799E-2</v>
      </c>
      <c r="G13" s="445">
        <v>4.1025814185139536E-3</v>
      </c>
      <c r="H13" s="445">
        <v>6.1930783242258652E-3</v>
      </c>
      <c r="I13" s="445">
        <v>4.0832199105580403E-3</v>
      </c>
      <c r="J13" s="445">
        <v>8.1304685737207616E-2</v>
      </c>
      <c r="K13" s="445">
        <v>6.1855670103092786E-2</v>
      </c>
      <c r="L13" s="445">
        <v>1.1060015134757553E-3</v>
      </c>
      <c r="M13" s="445">
        <v>2.2845790911348397E-2</v>
      </c>
      <c r="N13" s="445">
        <v>2.2949988350259722E-2</v>
      </c>
      <c r="O13" s="445">
        <v>2.7570995312930797E-3</v>
      </c>
      <c r="P13" s="445">
        <v>3.0423189991112326E-3</v>
      </c>
      <c r="Q13" s="445">
        <v>1.2855535915153463E-3</v>
      </c>
      <c r="R13" s="445">
        <v>1.0513036164844407E-3</v>
      </c>
      <c r="S13" s="445">
        <v>1.0449320794148381E-3</v>
      </c>
      <c r="T13" s="445">
        <v>1.3653136531365313E-3</v>
      </c>
      <c r="U13" s="445">
        <v>1.0391859709893917E-3</v>
      </c>
      <c r="V13" s="445">
        <v>4.0914670182297586E-4</v>
      </c>
      <c r="W13" s="445">
        <v>1.9574259848299485E-3</v>
      </c>
      <c r="X13" s="445">
        <v>2.149959688255845E-3</v>
      </c>
      <c r="Y13" s="445">
        <v>1.2881259077597086E-2</v>
      </c>
      <c r="Z13" s="445">
        <v>5.6558935361216728E-2</v>
      </c>
      <c r="AA13" s="445">
        <v>1.1658031088082901E-2</v>
      </c>
      <c r="AB13" s="445">
        <v>1.1870967741935483E-2</v>
      </c>
      <c r="AC13" s="445">
        <v>1.6272237814933328E-3</v>
      </c>
      <c r="AD13" s="445">
        <v>3.6351886258986993E-4</v>
      </c>
      <c r="AE13" s="445">
        <v>3.0881945775562794E-4</v>
      </c>
      <c r="AF13" s="445">
        <v>7.3926135316167887E-2</v>
      </c>
      <c r="AG13" s="445">
        <v>4.1373603640877118E-4</v>
      </c>
      <c r="AH13" s="445">
        <v>1.0835714356332862E-2</v>
      </c>
      <c r="AI13" s="445">
        <v>3.4388432981633452E-3</v>
      </c>
      <c r="AJ13" s="445">
        <v>2.2713555068458336E-3</v>
      </c>
      <c r="AK13" s="445">
        <v>3.4246575342465752E-3</v>
      </c>
      <c r="AL13" s="445">
        <v>2.5403525227654668E-3</v>
      </c>
      <c r="AM13" s="445">
        <v>5.2058320686939313E-3</v>
      </c>
      <c r="AN13" s="445">
        <v>0</v>
      </c>
      <c r="AO13" s="445">
        <v>1.496039894397184E-2</v>
      </c>
      <c r="AP13" s="446">
        <v>1.207997552294424E-2</v>
      </c>
      <c r="AQ13" s="313">
        <v>1.056742476453021E-3</v>
      </c>
      <c r="AR13" s="313">
        <v>1.6486921479299057E-2</v>
      </c>
      <c r="AS13" s="313">
        <v>0</v>
      </c>
      <c r="AT13" s="313">
        <v>0</v>
      </c>
      <c r="AU13" s="313">
        <v>0</v>
      </c>
      <c r="AV13" s="313">
        <v>-2.3584905660377358E-3</v>
      </c>
      <c r="AW13" s="314">
        <v>1.0801324959441494E-2</v>
      </c>
      <c r="AX13" s="313">
        <v>1.7352837041663516E-2</v>
      </c>
      <c r="AY13" s="314">
        <v>2.3713741544542323E-3</v>
      </c>
      <c r="AZ13" s="314">
        <v>6.8545098051286469E-3</v>
      </c>
      <c r="BA13" s="313">
        <v>1.259438006616158E-2</v>
      </c>
      <c r="BB13" s="314">
        <v>3.1620253209265856E-2</v>
      </c>
      <c r="BC13" s="313">
        <v>-2.0286995897570218E-2</v>
      </c>
      <c r="BD13" s="314">
        <v>2.1351859420755573E-3</v>
      </c>
    </row>
    <row r="14" spans="1:56" x14ac:dyDescent="0.2">
      <c r="A14" s="281" t="s">
        <v>454</v>
      </c>
      <c r="B14" s="283" t="s">
        <v>455</v>
      </c>
      <c r="C14" s="445">
        <v>8.5365853658536592E-3</v>
      </c>
      <c r="D14" s="445">
        <v>0</v>
      </c>
      <c r="E14" s="445">
        <v>0</v>
      </c>
      <c r="F14" s="445">
        <v>4.0816326530612249E-3</v>
      </c>
      <c r="G14" s="445">
        <v>1.9862909625027434E-2</v>
      </c>
      <c r="H14" s="445">
        <v>1.0564663023679418E-2</v>
      </c>
      <c r="I14" s="445">
        <v>2.6006222049387517E-2</v>
      </c>
      <c r="J14" s="445">
        <v>1.8853260460801765E-2</v>
      </c>
      <c r="K14" s="445">
        <v>0</v>
      </c>
      <c r="L14" s="445">
        <v>0.25996856627277493</v>
      </c>
      <c r="M14" s="445">
        <v>7.9463620561211826E-3</v>
      </c>
      <c r="N14" s="445">
        <v>7.1954278195797872E-4</v>
      </c>
      <c r="O14" s="445">
        <v>5.5141990625861594E-3</v>
      </c>
      <c r="P14" s="445">
        <v>5.0249538524646201E-3</v>
      </c>
      <c r="Q14" s="445">
        <v>1.3578659810380846E-2</v>
      </c>
      <c r="R14" s="445">
        <v>2.1236333052985702E-2</v>
      </c>
      <c r="S14" s="445">
        <v>4.0752351097178681E-2</v>
      </c>
      <c r="T14" s="445">
        <v>2.0442804428044279E-2</v>
      </c>
      <c r="U14" s="445">
        <v>4.0311755791296817E-2</v>
      </c>
      <c r="V14" s="445">
        <v>4.1914806564531525E-2</v>
      </c>
      <c r="W14" s="445">
        <v>3.8108637142158064E-2</v>
      </c>
      <c r="X14" s="445">
        <v>6.0064498790647673E-2</v>
      </c>
      <c r="Y14" s="445">
        <v>1.4357484702016714E-2</v>
      </c>
      <c r="Z14" s="445">
        <v>0</v>
      </c>
      <c r="AA14" s="445">
        <v>3.8860103626943004E-2</v>
      </c>
      <c r="AB14" s="445">
        <v>1.3935483870967743E-2</v>
      </c>
      <c r="AC14" s="445">
        <v>5.3949566983738685E-3</v>
      </c>
      <c r="AD14" s="445">
        <v>2.9889328701833751E-3</v>
      </c>
      <c r="AE14" s="445">
        <v>5.1114944731966007E-4</v>
      </c>
      <c r="AF14" s="445">
        <v>2.1712857698846762E-3</v>
      </c>
      <c r="AG14" s="445">
        <v>4.5510964004964833E-3</v>
      </c>
      <c r="AH14" s="445">
        <v>1.9278871345665221E-3</v>
      </c>
      <c r="AI14" s="445">
        <v>3.6733098866744821E-3</v>
      </c>
      <c r="AJ14" s="445">
        <v>2.3825407414466786E-3</v>
      </c>
      <c r="AK14" s="445">
        <v>7.7054794520547941E-3</v>
      </c>
      <c r="AL14" s="445">
        <v>1.6531832571227575E-2</v>
      </c>
      <c r="AM14" s="445">
        <v>2.7277791651458979E-3</v>
      </c>
      <c r="AN14" s="445">
        <v>3.5791289348857266E-2</v>
      </c>
      <c r="AO14" s="445">
        <v>1.4373716632443531E-2</v>
      </c>
      <c r="AP14" s="446">
        <v>1.4100018254947048E-2</v>
      </c>
      <c r="AQ14" s="313">
        <v>1.677004364805881E-3</v>
      </c>
      <c r="AR14" s="313">
        <v>2.8913862187290294E-3</v>
      </c>
      <c r="AS14" s="313">
        <v>3.0044766702386555E-5</v>
      </c>
      <c r="AT14" s="313">
        <v>0</v>
      </c>
      <c r="AU14" s="313">
        <v>0</v>
      </c>
      <c r="AV14" s="313">
        <v>5.0876010781671158E-2</v>
      </c>
      <c r="AW14" s="314">
        <v>2.0234397201911616E-3</v>
      </c>
      <c r="AX14" s="313">
        <v>1.4723257655019872E-2</v>
      </c>
      <c r="AY14" s="314">
        <v>2.3217376840740562E-2</v>
      </c>
      <c r="AZ14" s="314">
        <v>1.1946220308359061E-2</v>
      </c>
      <c r="BA14" s="313">
        <v>1.7421185153445002E-2</v>
      </c>
      <c r="BB14" s="314">
        <v>2.4012908292141352E-2</v>
      </c>
      <c r="BC14" s="313">
        <v>-1.2780175180654647E-3</v>
      </c>
      <c r="BD14" s="314">
        <v>1.3797482241032655E-2</v>
      </c>
    </row>
    <row r="15" spans="1:56" x14ac:dyDescent="0.2">
      <c r="A15" s="281" t="s">
        <v>456</v>
      </c>
      <c r="B15" s="283" t="s">
        <v>31</v>
      </c>
      <c r="C15" s="445">
        <v>2.4390243902439024E-3</v>
      </c>
      <c r="D15" s="445">
        <v>0</v>
      </c>
      <c r="E15" s="445">
        <v>0</v>
      </c>
      <c r="F15" s="445">
        <v>0</v>
      </c>
      <c r="G15" s="445">
        <v>3.2668703888166671E-3</v>
      </c>
      <c r="H15" s="445">
        <v>7.2859744990892532E-4</v>
      </c>
      <c r="I15" s="445">
        <v>5.492902974917363E-3</v>
      </c>
      <c r="J15" s="445">
        <v>6.844335247072981E-3</v>
      </c>
      <c r="K15" s="445">
        <v>4.6860356138706655E-4</v>
      </c>
      <c r="L15" s="445">
        <v>3.7836893882065314E-3</v>
      </c>
      <c r="M15" s="445">
        <v>8.6913334988825433E-2</v>
      </c>
      <c r="N15" s="445">
        <v>5.0367994737058512E-3</v>
      </c>
      <c r="O15" s="445">
        <v>9.0984284532671638E-3</v>
      </c>
      <c r="P15" s="445">
        <v>3.6918028303821698E-3</v>
      </c>
      <c r="Q15" s="445">
        <v>6.5884621565161497E-3</v>
      </c>
      <c r="R15" s="445">
        <v>4.5322867021773666E-3</v>
      </c>
      <c r="S15" s="445">
        <v>1.8808777429467086E-2</v>
      </c>
      <c r="T15" s="445">
        <v>3.6088560885608856E-2</v>
      </c>
      <c r="U15" s="445">
        <v>9.2660749079887424E-3</v>
      </c>
      <c r="V15" s="445">
        <v>2.8185661681138338E-3</v>
      </c>
      <c r="W15" s="445">
        <v>5.8722779544898461E-3</v>
      </c>
      <c r="X15" s="445">
        <v>5.5092717011556037E-3</v>
      </c>
      <c r="Y15" s="445">
        <v>5.7001357175170839E-2</v>
      </c>
      <c r="Z15" s="445">
        <v>0</v>
      </c>
      <c r="AA15" s="445">
        <v>4.5336787564766836E-3</v>
      </c>
      <c r="AB15" s="445">
        <v>5.1612903225806454E-4</v>
      </c>
      <c r="AC15" s="445">
        <v>2.0749833455284108E-4</v>
      </c>
      <c r="AD15" s="445">
        <v>0</v>
      </c>
      <c r="AE15" s="445">
        <v>7.4542627734117093E-5</v>
      </c>
      <c r="AF15" s="445">
        <v>2.0483828017779962E-5</v>
      </c>
      <c r="AG15" s="445">
        <v>0</v>
      </c>
      <c r="AH15" s="445">
        <v>1.7795881242152511E-4</v>
      </c>
      <c r="AI15" s="445">
        <v>1.9343493552168817E-3</v>
      </c>
      <c r="AJ15" s="445">
        <v>7.4652943231995935E-4</v>
      </c>
      <c r="AK15" s="445">
        <v>8.5616438356164379E-4</v>
      </c>
      <c r="AL15" s="445">
        <v>1.2897174346347756E-3</v>
      </c>
      <c r="AM15" s="445">
        <v>1.4983575695871833E-3</v>
      </c>
      <c r="AN15" s="445">
        <v>2.1561017680034496E-3</v>
      </c>
      <c r="AO15" s="445">
        <v>4.9867996479906126E-3</v>
      </c>
      <c r="AP15" s="446">
        <v>5.659033584817369E-3</v>
      </c>
      <c r="AQ15" s="313">
        <v>7.8107052607397196E-4</v>
      </c>
      <c r="AR15" s="313">
        <v>4.4087885392745155E-4</v>
      </c>
      <c r="AS15" s="313">
        <v>0</v>
      </c>
      <c r="AT15" s="313">
        <v>0</v>
      </c>
      <c r="AU15" s="313">
        <v>0</v>
      </c>
      <c r="AV15" s="313">
        <v>-0.19878706199460916</v>
      </c>
      <c r="AW15" s="314">
        <v>-3.3569652108434603E-5</v>
      </c>
      <c r="AX15" s="313">
        <v>7.0377128749017316E-3</v>
      </c>
      <c r="AY15" s="314">
        <v>1.4662153144618321E-2</v>
      </c>
      <c r="AZ15" s="314">
        <v>6.8468146798366172E-3</v>
      </c>
      <c r="BA15" s="313">
        <v>9.4594103592446008E-3</v>
      </c>
      <c r="BB15" s="314">
        <v>1.0952740039311189E-2</v>
      </c>
      <c r="BC15" s="313">
        <v>2.3470104647764565E-3</v>
      </c>
      <c r="BD15" s="314">
        <v>8.6384743161207825E-3</v>
      </c>
    </row>
    <row r="16" spans="1:56" x14ac:dyDescent="0.2">
      <c r="A16" s="281" t="s">
        <v>457</v>
      </c>
      <c r="B16" s="283" t="s">
        <v>32</v>
      </c>
      <c r="C16" s="445">
        <v>0</v>
      </c>
      <c r="D16" s="445">
        <v>0</v>
      </c>
      <c r="E16" s="445">
        <v>0</v>
      </c>
      <c r="F16" s="445">
        <v>4.0816326530612249E-3</v>
      </c>
      <c r="G16" s="445">
        <v>0</v>
      </c>
      <c r="H16" s="445">
        <v>3.6429872495446266E-4</v>
      </c>
      <c r="I16" s="445">
        <v>1.8180050554151273E-2</v>
      </c>
      <c r="J16" s="445">
        <v>5.0141650161706821E-5</v>
      </c>
      <c r="K16" s="445">
        <v>0</v>
      </c>
      <c r="L16" s="445">
        <v>1.6298969672274288E-3</v>
      </c>
      <c r="M16" s="445">
        <v>8.443009684628756E-3</v>
      </c>
      <c r="N16" s="445">
        <v>0.53726546331702374</v>
      </c>
      <c r="O16" s="445">
        <v>1.1028398125172319E-3</v>
      </c>
      <c r="P16" s="445">
        <v>0.23600191426813427</v>
      </c>
      <c r="Q16" s="445">
        <v>0.11939578981198778</v>
      </c>
      <c r="R16" s="445">
        <v>9.5551817587141388E-2</v>
      </c>
      <c r="S16" s="445">
        <v>2.2988505747126436E-2</v>
      </c>
      <c r="T16" s="445">
        <v>5.9040590405904057E-3</v>
      </c>
      <c r="U16" s="445">
        <v>4.5940679800822691E-2</v>
      </c>
      <c r="V16" s="445">
        <v>9.2285311633404556E-3</v>
      </c>
      <c r="W16" s="445">
        <v>5.5052605823342302E-2</v>
      </c>
      <c r="X16" s="445">
        <v>4.0311744154797099E-3</v>
      </c>
      <c r="Y16" s="445">
        <v>2.4810114526536347E-2</v>
      </c>
      <c r="Z16" s="445">
        <v>0</v>
      </c>
      <c r="AA16" s="445">
        <v>0</v>
      </c>
      <c r="AB16" s="445">
        <v>0</v>
      </c>
      <c r="AC16" s="445">
        <v>0</v>
      </c>
      <c r="AD16" s="445">
        <v>0</v>
      </c>
      <c r="AE16" s="445">
        <v>0</v>
      </c>
      <c r="AF16" s="445">
        <v>1.8435445216001968E-4</v>
      </c>
      <c r="AG16" s="445">
        <v>0</v>
      </c>
      <c r="AH16" s="445">
        <v>3.9546402760338912E-5</v>
      </c>
      <c r="AI16" s="445">
        <v>0</v>
      </c>
      <c r="AJ16" s="445">
        <v>0</v>
      </c>
      <c r="AK16" s="445">
        <v>0</v>
      </c>
      <c r="AL16" s="445">
        <v>2.3449407902450463E-4</v>
      </c>
      <c r="AM16" s="445">
        <v>1.9209712430604912E-5</v>
      </c>
      <c r="AN16" s="445">
        <v>0</v>
      </c>
      <c r="AO16" s="445">
        <v>3.8134350249339984E-3</v>
      </c>
      <c r="AP16" s="446">
        <v>8.20169916704305E-2</v>
      </c>
      <c r="AQ16" s="313">
        <v>0</v>
      </c>
      <c r="AR16" s="313">
        <v>-1.1331825964400361E-4</v>
      </c>
      <c r="AS16" s="313">
        <v>0</v>
      </c>
      <c r="AT16" s="313">
        <v>-1.5282369610687538E-3</v>
      </c>
      <c r="AU16" s="313">
        <v>-1.4936385394734475E-3</v>
      </c>
      <c r="AV16" s="313">
        <v>-0.86725067385444743</v>
      </c>
      <c r="AW16" s="314">
        <v>-1.8741126470191596E-3</v>
      </c>
      <c r="AX16" s="313">
        <v>7.5247649582000004E-2</v>
      </c>
      <c r="AY16" s="314">
        <v>0.19208327882087414</v>
      </c>
      <c r="AZ16" s="314">
        <v>8.8934717635072533E-2</v>
      </c>
      <c r="BA16" s="313">
        <v>0.11235733100126501</v>
      </c>
      <c r="BB16" s="314">
        <v>9.4587618093978351E-2</v>
      </c>
      <c r="BC16" s="313">
        <v>8.2739537965378043E-2</v>
      </c>
      <c r="BD16" s="314">
        <v>0.12212596949836074</v>
      </c>
    </row>
    <row r="17" spans="1:56" x14ac:dyDescent="0.2">
      <c r="A17" s="281" t="s">
        <v>458</v>
      </c>
      <c r="B17" s="283" t="s">
        <v>33</v>
      </c>
      <c r="C17" s="445">
        <v>0</v>
      </c>
      <c r="D17" s="445">
        <v>0</v>
      </c>
      <c r="E17" s="445">
        <v>0</v>
      </c>
      <c r="F17" s="445">
        <v>0</v>
      </c>
      <c r="G17" s="445">
        <v>1.5194745994496126E-3</v>
      </c>
      <c r="H17" s="445">
        <v>0</v>
      </c>
      <c r="I17" s="445">
        <v>4.2776589539179465E-3</v>
      </c>
      <c r="J17" s="445">
        <v>5.1395191415749492E-3</v>
      </c>
      <c r="K17" s="445">
        <v>0</v>
      </c>
      <c r="L17" s="445">
        <v>2.6194772687583678E-3</v>
      </c>
      <c r="M17" s="445">
        <v>1.0429600198659052E-2</v>
      </c>
      <c r="N17" s="445">
        <v>8.6961884790921432E-3</v>
      </c>
      <c r="O17" s="445">
        <v>0.41797628894403088</v>
      </c>
      <c r="P17" s="445">
        <v>6.8332535721610715E-2</v>
      </c>
      <c r="Q17" s="445">
        <v>3.9129037441748352E-2</v>
      </c>
      <c r="R17" s="445">
        <v>2.0185029436501262E-2</v>
      </c>
      <c r="S17" s="445">
        <v>3.8140020898641588E-2</v>
      </c>
      <c r="T17" s="445">
        <v>4.771217712177122E-2</v>
      </c>
      <c r="U17" s="445">
        <v>6.6767698636068407E-2</v>
      </c>
      <c r="V17" s="445">
        <v>4.1914806564531525E-2</v>
      </c>
      <c r="W17" s="445">
        <v>2.4804257401517007E-2</v>
      </c>
      <c r="X17" s="445">
        <v>1.5049717817790917E-2</v>
      </c>
      <c r="Y17" s="445">
        <v>9.5716564680111433E-3</v>
      </c>
      <c r="Z17" s="445">
        <v>4.7528517110266159E-4</v>
      </c>
      <c r="AA17" s="445">
        <v>3.2383419689119172E-4</v>
      </c>
      <c r="AB17" s="445">
        <v>0</v>
      </c>
      <c r="AC17" s="445">
        <v>1.092096497646532E-5</v>
      </c>
      <c r="AD17" s="445">
        <v>0</v>
      </c>
      <c r="AE17" s="445">
        <v>0</v>
      </c>
      <c r="AF17" s="445">
        <v>0</v>
      </c>
      <c r="AG17" s="445">
        <v>0</v>
      </c>
      <c r="AH17" s="445">
        <v>2.0761861449177928E-4</v>
      </c>
      <c r="AI17" s="445">
        <v>7.8155529503712388E-5</v>
      </c>
      <c r="AJ17" s="445">
        <v>1.667778519012675E-3</v>
      </c>
      <c r="AK17" s="445">
        <v>0</v>
      </c>
      <c r="AL17" s="445">
        <v>7.0348223707351388E-4</v>
      </c>
      <c r="AM17" s="445">
        <v>3.073553988896786E-4</v>
      </c>
      <c r="AN17" s="445">
        <v>4.3122035360068997E-4</v>
      </c>
      <c r="AO17" s="445">
        <v>3.2267527134056907E-3</v>
      </c>
      <c r="AP17" s="446">
        <v>1.0309331363284588E-2</v>
      </c>
      <c r="AQ17" s="313">
        <v>9.1890650126349649E-5</v>
      </c>
      <c r="AR17" s="313">
        <v>5.5154121686104877E-4</v>
      </c>
      <c r="AS17" s="313">
        <v>0</v>
      </c>
      <c r="AT17" s="313">
        <v>0</v>
      </c>
      <c r="AU17" s="313">
        <v>-1.8175601504435927E-3</v>
      </c>
      <c r="AV17" s="313">
        <v>-0.75977088948787064</v>
      </c>
      <c r="AW17" s="314">
        <v>-1.000722905094542E-3</v>
      </c>
      <c r="AX17" s="313">
        <v>1.9475657035280064E-2</v>
      </c>
      <c r="AY17" s="314">
        <v>4.2066744288025648E-2</v>
      </c>
      <c r="AZ17" s="314">
        <v>1.9163016612236482E-2</v>
      </c>
      <c r="BA17" s="313">
        <v>2.6651105623400201E-2</v>
      </c>
      <c r="BB17" s="314">
        <v>2.7632622282344754E-2</v>
      </c>
      <c r="BC17" s="313">
        <v>9.8809269594602005E-3</v>
      </c>
      <c r="BD17" s="314">
        <v>2.611153126617044E-2</v>
      </c>
    </row>
    <row r="18" spans="1:56" x14ac:dyDescent="0.2">
      <c r="A18" s="281" t="s">
        <v>459</v>
      </c>
      <c r="B18" s="283" t="s">
        <v>34</v>
      </c>
      <c r="C18" s="445">
        <v>1.2195121951219512E-3</v>
      </c>
      <c r="D18" s="445">
        <v>0</v>
      </c>
      <c r="E18" s="445">
        <v>0</v>
      </c>
      <c r="F18" s="445">
        <v>2.4489795918367346E-2</v>
      </c>
      <c r="G18" s="445">
        <v>1.4181762928196383E-2</v>
      </c>
      <c r="H18" s="445">
        <v>2.5500910746812386E-3</v>
      </c>
      <c r="I18" s="445">
        <v>1.9298075053470736E-2</v>
      </c>
      <c r="J18" s="445">
        <v>9.1759219795923483E-3</v>
      </c>
      <c r="K18" s="445">
        <v>4.6860356138706655E-4</v>
      </c>
      <c r="L18" s="445">
        <v>2.3284242388963267E-3</v>
      </c>
      <c r="M18" s="445">
        <v>1.1174571641420413E-2</v>
      </c>
      <c r="N18" s="445">
        <v>8.7715691514877406E-4</v>
      </c>
      <c r="O18" s="445">
        <v>1.6542597187758478E-3</v>
      </c>
      <c r="P18" s="445">
        <v>7.3425856293156497E-2</v>
      </c>
      <c r="Q18" s="445">
        <v>3.7200707054475333E-2</v>
      </c>
      <c r="R18" s="445">
        <v>3.368844033267919E-2</v>
      </c>
      <c r="S18" s="445">
        <v>4.0229885057471264E-2</v>
      </c>
      <c r="T18" s="445">
        <v>2.1365313653136531E-2</v>
      </c>
      <c r="U18" s="445">
        <v>2.8144620047629357E-2</v>
      </c>
      <c r="V18" s="445">
        <v>2.7640132745374368E-2</v>
      </c>
      <c r="W18" s="445">
        <v>1.0337655982383166E-2</v>
      </c>
      <c r="X18" s="445">
        <v>1.3168503090567052E-2</v>
      </c>
      <c r="Y18" s="445">
        <v>0.1019071882663873</v>
      </c>
      <c r="Z18" s="445">
        <v>4.7528517110266159E-4</v>
      </c>
      <c r="AA18" s="445">
        <v>9.7150259067357511E-4</v>
      </c>
      <c r="AB18" s="445">
        <v>2.5806451612903227E-4</v>
      </c>
      <c r="AC18" s="445">
        <v>3.0797121233632203E-3</v>
      </c>
      <c r="AD18" s="445">
        <v>1.2117295419662331E-4</v>
      </c>
      <c r="AE18" s="445">
        <v>3.3011735139394714E-4</v>
      </c>
      <c r="AF18" s="445">
        <v>1.4133841332268173E-3</v>
      </c>
      <c r="AG18" s="445">
        <v>0</v>
      </c>
      <c r="AH18" s="445">
        <v>4.4588569112282124E-3</v>
      </c>
      <c r="AI18" s="445">
        <v>1.7584994138335287E-4</v>
      </c>
      <c r="AJ18" s="445">
        <v>3.1767209885955717E-4</v>
      </c>
      <c r="AK18" s="445">
        <v>2.5684931506849314E-3</v>
      </c>
      <c r="AL18" s="445">
        <v>1.7977879391878689E-3</v>
      </c>
      <c r="AM18" s="445">
        <v>2.4780529035480338E-3</v>
      </c>
      <c r="AN18" s="445">
        <v>4.3122035360068997E-4</v>
      </c>
      <c r="AO18" s="445">
        <v>4.6934584922264594E-3</v>
      </c>
      <c r="AP18" s="446">
        <v>1.2362798646219983E-2</v>
      </c>
      <c r="AQ18" s="313">
        <v>1.9986216402481049E-3</v>
      </c>
      <c r="AR18" s="313">
        <v>9.0743137605549761E-4</v>
      </c>
      <c r="AS18" s="313">
        <v>0</v>
      </c>
      <c r="AT18" s="313">
        <v>9.0074893731866945E-4</v>
      </c>
      <c r="AU18" s="313">
        <v>4.7148590041210031E-3</v>
      </c>
      <c r="AV18" s="313">
        <v>-0.12297843665768195</v>
      </c>
      <c r="AW18" s="314">
        <v>7.3853234638556137E-4</v>
      </c>
      <c r="AX18" s="313">
        <v>1.3579988879446654E-2</v>
      </c>
      <c r="AY18" s="314">
        <v>3.4910545876261211E-2</v>
      </c>
      <c r="AZ18" s="314">
        <v>1.6737513120188622E-2</v>
      </c>
      <c r="BA18" s="313">
        <v>2.0355064083850887E-2</v>
      </c>
      <c r="BB18" s="314">
        <v>2.1232633584753052E-2</v>
      </c>
      <c r="BC18" s="313">
        <v>1.181117855665953E-2</v>
      </c>
      <c r="BD18" s="314">
        <v>1.9872633148972099E-2</v>
      </c>
    </row>
    <row r="19" spans="1:56" x14ac:dyDescent="0.2">
      <c r="A19" s="281" t="s">
        <v>460</v>
      </c>
      <c r="B19" s="285" t="s">
        <v>269</v>
      </c>
      <c r="C19" s="445">
        <v>0</v>
      </c>
      <c r="D19" s="445">
        <v>0</v>
      </c>
      <c r="E19" s="445">
        <v>0</v>
      </c>
      <c r="F19" s="445">
        <v>4.0816326530612249E-3</v>
      </c>
      <c r="G19" s="445">
        <v>0</v>
      </c>
      <c r="H19" s="445">
        <v>0</v>
      </c>
      <c r="I19" s="445">
        <v>2.0902197161189965E-3</v>
      </c>
      <c r="J19" s="445">
        <v>2.507082508085341E-5</v>
      </c>
      <c r="K19" s="445">
        <v>0</v>
      </c>
      <c r="L19" s="445">
        <v>4.6568484777926536E-4</v>
      </c>
      <c r="M19" s="445">
        <v>2.2349143282840824E-3</v>
      </c>
      <c r="N19" s="445">
        <v>1.2335019119279634E-4</v>
      </c>
      <c r="O19" s="445">
        <v>0</v>
      </c>
      <c r="P19" s="445">
        <v>1.0938675052984208E-3</v>
      </c>
      <c r="Q19" s="445">
        <v>0.16374738871926722</v>
      </c>
      <c r="R19" s="445">
        <v>4.1024203345481729E-2</v>
      </c>
      <c r="S19" s="445">
        <v>1.5673981191222569E-2</v>
      </c>
      <c r="T19" s="445">
        <v>2.2878228782287824E-3</v>
      </c>
      <c r="U19" s="445">
        <v>1.3639315869235766E-2</v>
      </c>
      <c r="V19" s="445">
        <v>2.2730372323498658E-3</v>
      </c>
      <c r="W19" s="445">
        <v>8.0743821874235382E-3</v>
      </c>
      <c r="X19" s="445">
        <v>5.3748992206396125E-4</v>
      </c>
      <c r="Y19" s="445">
        <v>6.8573061263363412E-3</v>
      </c>
      <c r="Z19" s="445">
        <v>0</v>
      </c>
      <c r="AA19" s="445">
        <v>1.0686528497409326E-2</v>
      </c>
      <c r="AB19" s="445">
        <v>0</v>
      </c>
      <c r="AC19" s="445">
        <v>0</v>
      </c>
      <c r="AD19" s="445">
        <v>0</v>
      </c>
      <c r="AE19" s="445">
        <v>0</v>
      </c>
      <c r="AF19" s="445">
        <v>2.0483828017779962E-5</v>
      </c>
      <c r="AG19" s="445">
        <v>0</v>
      </c>
      <c r="AH19" s="445">
        <v>3.3614442346288078E-4</v>
      </c>
      <c r="AI19" s="445">
        <v>0</v>
      </c>
      <c r="AJ19" s="445">
        <v>0</v>
      </c>
      <c r="AK19" s="445">
        <v>0</v>
      </c>
      <c r="AL19" s="445">
        <v>1.3561574236917185E-2</v>
      </c>
      <c r="AM19" s="445">
        <v>0</v>
      </c>
      <c r="AN19" s="445">
        <v>0</v>
      </c>
      <c r="AO19" s="445">
        <v>0</v>
      </c>
      <c r="AP19" s="446">
        <v>4.5714501198570118E-3</v>
      </c>
      <c r="AQ19" s="313">
        <v>0</v>
      </c>
      <c r="AR19" s="313">
        <v>4.3379646269970129E-5</v>
      </c>
      <c r="AS19" s="313">
        <v>0</v>
      </c>
      <c r="AT19" s="313">
        <v>8.2754200121449295E-3</v>
      </c>
      <c r="AU19" s="313">
        <v>5.1989418560708309E-2</v>
      </c>
      <c r="AV19" s="313">
        <v>0.31603773584905659</v>
      </c>
      <c r="AW19" s="314">
        <v>3.6631435895565969E-3</v>
      </c>
      <c r="AX19" s="313">
        <v>7.4388973943815195E-3</v>
      </c>
      <c r="AY19" s="314">
        <v>3.1624677280762944E-2</v>
      </c>
      <c r="AZ19" s="314">
        <v>1.6754442395831088E-2</v>
      </c>
      <c r="BA19" s="313">
        <v>1.5120857018402208E-2</v>
      </c>
      <c r="BB19" s="314">
        <v>1.3159652992518631E-2</v>
      </c>
      <c r="BC19" s="313">
        <v>2.0694077701658712E-2</v>
      </c>
      <c r="BD19" s="314">
        <v>1.6199000106468048E-2</v>
      </c>
    </row>
    <row r="20" spans="1:56" x14ac:dyDescent="0.2">
      <c r="A20" s="281" t="s">
        <v>461</v>
      </c>
      <c r="B20" s="285" t="s">
        <v>270</v>
      </c>
      <c r="C20" s="445">
        <v>0</v>
      </c>
      <c r="D20" s="445">
        <v>0</v>
      </c>
      <c r="E20" s="445">
        <v>0</v>
      </c>
      <c r="F20" s="445">
        <v>4.0816326530612249E-3</v>
      </c>
      <c r="G20" s="445">
        <v>0</v>
      </c>
      <c r="H20" s="445">
        <v>0</v>
      </c>
      <c r="I20" s="445">
        <v>1.9443904335990667E-4</v>
      </c>
      <c r="J20" s="445">
        <v>0</v>
      </c>
      <c r="K20" s="445">
        <v>0</v>
      </c>
      <c r="L20" s="445">
        <v>3.3762151463996742E-3</v>
      </c>
      <c r="M20" s="445">
        <v>1.4899428855227217E-3</v>
      </c>
      <c r="N20" s="445">
        <v>1.4390855639159574E-4</v>
      </c>
      <c r="O20" s="445">
        <v>0</v>
      </c>
      <c r="P20" s="445">
        <v>5.127503931086347E-4</v>
      </c>
      <c r="Q20" s="445">
        <v>5.0618672665916761E-3</v>
      </c>
      <c r="R20" s="445">
        <v>0.15253247360059807</v>
      </c>
      <c r="S20" s="445">
        <v>2.0898641588296763E-3</v>
      </c>
      <c r="T20" s="445">
        <v>3.1365313653136532E-3</v>
      </c>
      <c r="U20" s="445">
        <v>2.4247672656419138E-3</v>
      </c>
      <c r="V20" s="445">
        <v>9.5467563758694363E-4</v>
      </c>
      <c r="W20" s="445">
        <v>9.1754343038903837E-4</v>
      </c>
      <c r="X20" s="445">
        <v>1.3437248051599031E-4</v>
      </c>
      <c r="Y20" s="445">
        <v>7.1430272149336892E-5</v>
      </c>
      <c r="Z20" s="445">
        <v>0</v>
      </c>
      <c r="AA20" s="445">
        <v>3.2383419689119172E-4</v>
      </c>
      <c r="AB20" s="445">
        <v>0</v>
      </c>
      <c r="AC20" s="445">
        <v>0</v>
      </c>
      <c r="AD20" s="445">
        <v>0</v>
      </c>
      <c r="AE20" s="445">
        <v>0</v>
      </c>
      <c r="AF20" s="445">
        <v>2.0483828017779962E-5</v>
      </c>
      <c r="AG20" s="445">
        <v>0</v>
      </c>
      <c r="AH20" s="445">
        <v>1.9773201380169456E-5</v>
      </c>
      <c r="AI20" s="445">
        <v>0</v>
      </c>
      <c r="AJ20" s="445">
        <v>0</v>
      </c>
      <c r="AK20" s="445">
        <v>0</v>
      </c>
      <c r="AL20" s="445">
        <v>2.0049243756595145E-2</v>
      </c>
      <c r="AM20" s="445">
        <v>0</v>
      </c>
      <c r="AN20" s="445">
        <v>0</v>
      </c>
      <c r="AO20" s="445">
        <v>0</v>
      </c>
      <c r="AP20" s="446">
        <v>6.3540928362616957E-3</v>
      </c>
      <c r="AQ20" s="313">
        <v>0</v>
      </c>
      <c r="AR20" s="313">
        <v>2.5673668200594567E-5</v>
      </c>
      <c r="AS20" s="313">
        <v>0</v>
      </c>
      <c r="AT20" s="313">
        <v>4.8815869374536133E-3</v>
      </c>
      <c r="AU20" s="313">
        <v>8.8520578020119131E-2</v>
      </c>
      <c r="AV20" s="313">
        <v>4.1442048517520216E-2</v>
      </c>
      <c r="AW20" s="314">
        <v>3.7725343524616685E-3</v>
      </c>
      <c r="AX20" s="313">
        <v>6.5349316655155436E-3</v>
      </c>
      <c r="AY20" s="314">
        <v>4.7417621538677984E-2</v>
      </c>
      <c r="AZ20" s="314">
        <v>2.4206709533644628E-2</v>
      </c>
      <c r="BA20" s="313">
        <v>1.9520213694970978E-2</v>
      </c>
      <c r="BB20" s="314">
        <v>1.2570985893770313E-2</v>
      </c>
      <c r="BC20" s="313">
        <v>3.6958640875787145E-2</v>
      </c>
      <c r="BD20" s="314">
        <v>2.33404495411033E-2</v>
      </c>
    </row>
    <row r="21" spans="1:56" x14ac:dyDescent="0.2">
      <c r="A21" s="281" t="s">
        <v>462</v>
      </c>
      <c r="B21" s="285" t="s">
        <v>271</v>
      </c>
      <c r="C21" s="445">
        <v>0</v>
      </c>
      <c r="D21" s="445">
        <v>0</v>
      </c>
      <c r="E21" s="445">
        <v>0</v>
      </c>
      <c r="F21" s="445">
        <v>0</v>
      </c>
      <c r="G21" s="445">
        <v>0</v>
      </c>
      <c r="H21" s="445">
        <v>0</v>
      </c>
      <c r="I21" s="445">
        <v>0</v>
      </c>
      <c r="J21" s="445">
        <v>0</v>
      </c>
      <c r="K21" s="445">
        <v>0</v>
      </c>
      <c r="L21" s="445">
        <v>0</v>
      </c>
      <c r="M21" s="445">
        <v>0</v>
      </c>
      <c r="N21" s="445">
        <v>0</v>
      </c>
      <c r="O21" s="445">
        <v>0</v>
      </c>
      <c r="P21" s="445">
        <v>0</v>
      </c>
      <c r="Q21" s="445">
        <v>2.8121484814398199E-3</v>
      </c>
      <c r="R21" s="445">
        <v>5.8172133445472387E-3</v>
      </c>
      <c r="S21" s="445">
        <v>8.8296760710553812E-2</v>
      </c>
      <c r="T21" s="445">
        <v>1.4760147601476016E-4</v>
      </c>
      <c r="U21" s="445">
        <v>9.5258714007360904E-4</v>
      </c>
      <c r="V21" s="445">
        <v>1.3183615947629222E-3</v>
      </c>
      <c r="W21" s="445">
        <v>3.9760215316858333E-4</v>
      </c>
      <c r="X21" s="445">
        <v>1.3437248051599031E-4</v>
      </c>
      <c r="Y21" s="445">
        <v>1.9048072573156505E-4</v>
      </c>
      <c r="Z21" s="445">
        <v>0</v>
      </c>
      <c r="AA21" s="445">
        <v>0</v>
      </c>
      <c r="AB21" s="445">
        <v>0</v>
      </c>
      <c r="AC21" s="445">
        <v>1.1576222875053239E-3</v>
      </c>
      <c r="AD21" s="445">
        <v>0</v>
      </c>
      <c r="AE21" s="445">
        <v>0</v>
      </c>
      <c r="AF21" s="445">
        <v>2.0483828017779962E-5</v>
      </c>
      <c r="AG21" s="445">
        <v>4.1373603640877118E-4</v>
      </c>
      <c r="AH21" s="445">
        <v>3.2329184256577061E-3</v>
      </c>
      <c r="AI21" s="445">
        <v>0</v>
      </c>
      <c r="AJ21" s="445">
        <v>1.3850503510276693E-2</v>
      </c>
      <c r="AK21" s="445">
        <v>0</v>
      </c>
      <c r="AL21" s="445">
        <v>7.0348223707351392E-3</v>
      </c>
      <c r="AM21" s="445">
        <v>6.9154964750177688E-4</v>
      </c>
      <c r="AN21" s="445">
        <v>5.1746442432082798E-3</v>
      </c>
      <c r="AO21" s="445">
        <v>5.8668231152830741E-3</v>
      </c>
      <c r="AP21" s="446">
        <v>1.7869279152421952E-3</v>
      </c>
      <c r="AQ21" s="313">
        <v>1.4243050769584195E-3</v>
      </c>
      <c r="AR21" s="313">
        <v>3.3906948002854204E-4</v>
      </c>
      <c r="AS21" s="313">
        <v>0</v>
      </c>
      <c r="AT21" s="313">
        <v>2.4094190675393024E-2</v>
      </c>
      <c r="AU21" s="313">
        <v>5.6722273209883212E-2</v>
      </c>
      <c r="AV21" s="313">
        <v>0.17958221024258761</v>
      </c>
      <c r="AW21" s="314">
        <v>6.5240882511426708E-3</v>
      </c>
      <c r="AX21" s="313">
        <v>5.4213462601860624E-3</v>
      </c>
      <c r="AY21" s="314">
        <v>3.3009896394551427E-3</v>
      </c>
      <c r="AZ21" s="314">
        <v>5.0150670553217947E-3</v>
      </c>
      <c r="BA21" s="313">
        <v>4.7478722591201873E-3</v>
      </c>
      <c r="BB21" s="314">
        <v>5.9290550185930506E-3</v>
      </c>
      <c r="BC21" s="313">
        <v>4.0134007975190589E-3</v>
      </c>
      <c r="BD21" s="314">
        <v>4.0985343977549158E-3</v>
      </c>
    </row>
    <row r="22" spans="1:56" x14ac:dyDescent="0.2">
      <c r="A22" s="281" t="s">
        <v>463</v>
      </c>
      <c r="B22" s="285" t="s">
        <v>281</v>
      </c>
      <c r="C22" s="445">
        <v>0</v>
      </c>
      <c r="D22" s="445">
        <v>0</v>
      </c>
      <c r="E22" s="445">
        <v>0</v>
      </c>
      <c r="F22" s="445">
        <v>0</v>
      </c>
      <c r="G22" s="445">
        <v>0</v>
      </c>
      <c r="H22" s="445">
        <v>0</v>
      </c>
      <c r="I22" s="445">
        <v>0</v>
      </c>
      <c r="J22" s="445">
        <v>0</v>
      </c>
      <c r="K22" s="445">
        <v>0</v>
      </c>
      <c r="L22" s="445">
        <v>0</v>
      </c>
      <c r="M22" s="445">
        <v>0</v>
      </c>
      <c r="N22" s="445">
        <v>0</v>
      </c>
      <c r="O22" s="445">
        <v>0</v>
      </c>
      <c r="P22" s="445">
        <v>2.7688521227866277E-3</v>
      </c>
      <c r="Q22" s="445">
        <v>7.7936686485617869E-3</v>
      </c>
      <c r="R22" s="445">
        <v>9.8822539949537432E-3</v>
      </c>
      <c r="S22" s="445">
        <v>0.14054336468129572</v>
      </c>
      <c r="T22" s="445">
        <v>0.28970479704797047</v>
      </c>
      <c r="U22" s="445">
        <v>0.15020567222342499</v>
      </c>
      <c r="V22" s="445">
        <v>0.322043915079329</v>
      </c>
      <c r="W22" s="445">
        <v>1.11634450697333E-2</v>
      </c>
      <c r="X22" s="445">
        <v>8.59983875302338E-3</v>
      </c>
      <c r="Y22" s="445">
        <v>3.333412700302388E-4</v>
      </c>
      <c r="Z22" s="445">
        <v>0</v>
      </c>
      <c r="AA22" s="445">
        <v>0</v>
      </c>
      <c r="AB22" s="445">
        <v>0</v>
      </c>
      <c r="AC22" s="445">
        <v>2.184192995293064E-5</v>
      </c>
      <c r="AD22" s="445">
        <v>4.0390984732207768E-5</v>
      </c>
      <c r="AE22" s="445">
        <v>0</v>
      </c>
      <c r="AF22" s="445">
        <v>0</v>
      </c>
      <c r="AG22" s="445">
        <v>2.0686801820438559E-3</v>
      </c>
      <c r="AH22" s="445">
        <v>2.2442583566492334E-3</v>
      </c>
      <c r="AI22" s="445">
        <v>1.426338413442751E-3</v>
      </c>
      <c r="AJ22" s="445">
        <v>0</v>
      </c>
      <c r="AK22" s="445">
        <v>0</v>
      </c>
      <c r="AL22" s="445">
        <v>2.0322820182123735E-2</v>
      </c>
      <c r="AM22" s="445">
        <v>0</v>
      </c>
      <c r="AN22" s="445">
        <v>8.2794307891332478E-2</v>
      </c>
      <c r="AO22" s="445">
        <v>8.8002346729246107E-3</v>
      </c>
      <c r="AP22" s="446">
        <v>1.7798144851719263E-2</v>
      </c>
      <c r="AQ22" s="313">
        <v>2.2972662531587412E-5</v>
      </c>
      <c r="AR22" s="313">
        <v>5.1170276620495381E-4</v>
      </c>
      <c r="AS22" s="313">
        <v>0</v>
      </c>
      <c r="AT22" s="313">
        <v>0</v>
      </c>
      <c r="AU22" s="313">
        <v>0</v>
      </c>
      <c r="AV22" s="313">
        <v>-0.32311320754716982</v>
      </c>
      <c r="AW22" s="314">
        <v>-2.1993910002077847E-4</v>
      </c>
      <c r="AX22" s="313">
        <v>1.9123128761869907E-2</v>
      </c>
      <c r="AY22" s="314">
        <v>9.9417576832982815E-3</v>
      </c>
      <c r="AZ22" s="314">
        <v>4.5376614822042532E-3</v>
      </c>
      <c r="BA22" s="313">
        <v>1.6206914265166694E-2</v>
      </c>
      <c r="BB22" s="314">
        <v>3.6035845116976981E-2</v>
      </c>
      <c r="BC22" s="313">
        <v>-2.9982123238048667E-2</v>
      </c>
      <c r="BD22" s="314">
        <v>5.3062509688106873E-3</v>
      </c>
    </row>
    <row r="23" spans="1:56" x14ac:dyDescent="0.2">
      <c r="A23" s="281" t="s">
        <v>464</v>
      </c>
      <c r="B23" s="283" t="s">
        <v>35</v>
      </c>
      <c r="C23" s="445">
        <v>0</v>
      </c>
      <c r="D23" s="445">
        <v>0</v>
      </c>
      <c r="E23" s="445">
        <v>0</v>
      </c>
      <c r="F23" s="445">
        <v>0</v>
      </c>
      <c r="G23" s="445">
        <v>0</v>
      </c>
      <c r="H23" s="445">
        <v>0</v>
      </c>
      <c r="I23" s="445">
        <v>2.4304880419988333E-4</v>
      </c>
      <c r="J23" s="445">
        <v>0</v>
      </c>
      <c r="K23" s="445">
        <v>0</v>
      </c>
      <c r="L23" s="445">
        <v>0</v>
      </c>
      <c r="M23" s="445">
        <v>0</v>
      </c>
      <c r="N23" s="445">
        <v>0</v>
      </c>
      <c r="O23" s="445">
        <v>0</v>
      </c>
      <c r="P23" s="445">
        <v>8.5458398851439123E-4</v>
      </c>
      <c r="Q23" s="445">
        <v>2.442551823879158E-2</v>
      </c>
      <c r="R23" s="445">
        <v>2.3689374824782731E-2</v>
      </c>
      <c r="S23" s="445">
        <v>1.9853709508881923E-2</v>
      </c>
      <c r="T23" s="445">
        <v>2.118081180811808E-2</v>
      </c>
      <c r="U23" s="445">
        <v>0.11898679367828534</v>
      </c>
      <c r="V23" s="445">
        <v>1.932081647497386E-2</v>
      </c>
      <c r="W23" s="445">
        <v>3.2878639588940543E-2</v>
      </c>
      <c r="X23" s="445">
        <v>1.6124697661918839E-3</v>
      </c>
      <c r="Y23" s="445">
        <v>8.4763922950546449E-3</v>
      </c>
      <c r="Z23" s="445">
        <v>0</v>
      </c>
      <c r="AA23" s="445">
        <v>3.2383419689119172E-4</v>
      </c>
      <c r="AB23" s="445">
        <v>0</v>
      </c>
      <c r="AC23" s="445">
        <v>2.1841929952930641E-4</v>
      </c>
      <c r="AD23" s="445">
        <v>0</v>
      </c>
      <c r="AE23" s="445">
        <v>1.0648946819159585E-5</v>
      </c>
      <c r="AF23" s="445">
        <v>1.0241914008889981E-4</v>
      </c>
      <c r="AG23" s="445">
        <v>4.1373603640877118E-4</v>
      </c>
      <c r="AH23" s="445">
        <v>1.8586809297359288E-3</v>
      </c>
      <c r="AI23" s="445">
        <v>4.8847205939820239E-4</v>
      </c>
      <c r="AJ23" s="445">
        <v>9.5301629657867148E-5</v>
      </c>
      <c r="AK23" s="445">
        <v>0</v>
      </c>
      <c r="AL23" s="445">
        <v>1.1529292218704811E-2</v>
      </c>
      <c r="AM23" s="445">
        <v>1.536776994448393E-4</v>
      </c>
      <c r="AN23" s="445">
        <v>0</v>
      </c>
      <c r="AO23" s="445">
        <v>8.8002346729246109E-4</v>
      </c>
      <c r="AP23" s="446">
        <v>6.1098365025235536E-3</v>
      </c>
      <c r="AQ23" s="313">
        <v>5.2607397197335171E-3</v>
      </c>
      <c r="AR23" s="313">
        <v>1.0239367117519889E-2</v>
      </c>
      <c r="AS23" s="313">
        <v>0</v>
      </c>
      <c r="AT23" s="313">
        <v>1.5801902705620402E-2</v>
      </c>
      <c r="AU23" s="313">
        <v>5.7909985783440407E-2</v>
      </c>
      <c r="AV23" s="313">
        <v>0.39487870619946092</v>
      </c>
      <c r="AW23" s="314">
        <v>1.2078708100877963E-2</v>
      </c>
      <c r="AX23" s="313">
        <v>1.5018255272699899E-2</v>
      </c>
      <c r="AY23" s="314">
        <v>7.0511400280988443E-2</v>
      </c>
      <c r="AZ23" s="314">
        <v>3.9436285901607047E-2</v>
      </c>
      <c r="BA23" s="313">
        <v>3.2644153687645679E-2</v>
      </c>
      <c r="BB23" s="314">
        <v>1.5228817844618965E-2</v>
      </c>
      <c r="BC23" s="313">
        <v>6.5965961251747515E-2</v>
      </c>
      <c r="BD23" s="314">
        <v>4.2217978602187803E-2</v>
      </c>
    </row>
    <row r="24" spans="1:56" x14ac:dyDescent="0.2">
      <c r="A24" s="281" t="s">
        <v>465</v>
      </c>
      <c r="B24" s="283" t="s">
        <v>466</v>
      </c>
      <c r="C24" s="445">
        <v>0</v>
      </c>
      <c r="D24" s="445">
        <v>0</v>
      </c>
      <c r="E24" s="445">
        <v>0</v>
      </c>
      <c r="F24" s="445">
        <v>0</v>
      </c>
      <c r="G24" s="445">
        <v>1.6883051104995694E-5</v>
      </c>
      <c r="H24" s="445">
        <v>0</v>
      </c>
      <c r="I24" s="445">
        <v>0</v>
      </c>
      <c r="J24" s="445">
        <v>5.0141650161706821E-5</v>
      </c>
      <c r="K24" s="445">
        <v>0</v>
      </c>
      <c r="L24" s="445">
        <v>0</v>
      </c>
      <c r="M24" s="445">
        <v>0</v>
      </c>
      <c r="N24" s="445">
        <v>0</v>
      </c>
      <c r="O24" s="445">
        <v>0</v>
      </c>
      <c r="P24" s="445">
        <v>3.4183359540575651E-5</v>
      </c>
      <c r="Q24" s="445">
        <v>8.0347099469709143E-4</v>
      </c>
      <c r="R24" s="445">
        <v>1.8689842070834502E-4</v>
      </c>
      <c r="S24" s="445">
        <v>0</v>
      </c>
      <c r="T24" s="445">
        <v>3.690036900369004E-5</v>
      </c>
      <c r="U24" s="445">
        <v>4.3299415457891315E-5</v>
      </c>
      <c r="V24" s="445">
        <v>2.6776378597081419E-2</v>
      </c>
      <c r="W24" s="445">
        <v>6.4839735747492045E-3</v>
      </c>
      <c r="X24" s="445">
        <v>0</v>
      </c>
      <c r="Y24" s="445">
        <v>1.7381366223005309E-3</v>
      </c>
      <c r="Z24" s="445">
        <v>0</v>
      </c>
      <c r="AA24" s="445">
        <v>0</v>
      </c>
      <c r="AB24" s="445">
        <v>0</v>
      </c>
      <c r="AC24" s="445">
        <v>3.0578701934102896E-4</v>
      </c>
      <c r="AD24" s="445">
        <v>1.2117295419662331E-4</v>
      </c>
      <c r="AE24" s="445">
        <v>5.3244734095797924E-5</v>
      </c>
      <c r="AF24" s="445">
        <v>1.2290296810667977E-4</v>
      </c>
      <c r="AG24" s="445">
        <v>0</v>
      </c>
      <c r="AH24" s="445">
        <v>1.6906087180044885E-3</v>
      </c>
      <c r="AI24" s="445">
        <v>7.8155529503712388E-5</v>
      </c>
      <c r="AJ24" s="445">
        <v>1.5883604942977859E-5</v>
      </c>
      <c r="AK24" s="445">
        <v>0</v>
      </c>
      <c r="AL24" s="445">
        <v>1.9150349787001211E-3</v>
      </c>
      <c r="AM24" s="445">
        <v>1.536776994448393E-4</v>
      </c>
      <c r="AN24" s="445">
        <v>0</v>
      </c>
      <c r="AO24" s="445">
        <v>0</v>
      </c>
      <c r="AP24" s="446">
        <v>1.0061646870476438E-3</v>
      </c>
      <c r="AQ24" s="313">
        <v>6.4323455088444756E-4</v>
      </c>
      <c r="AR24" s="313">
        <v>1.1068892190070134E-2</v>
      </c>
      <c r="AS24" s="313">
        <v>0</v>
      </c>
      <c r="AT24" s="313">
        <v>4.651845354564469E-2</v>
      </c>
      <c r="AU24" s="313">
        <v>2.5769763717180441E-2</v>
      </c>
      <c r="AV24" s="313">
        <v>-0.22540431266846361</v>
      </c>
      <c r="AW24" s="314">
        <v>1.5675291173323006E-2</v>
      </c>
      <c r="AX24" s="313">
        <v>9.5785481649403904E-3</v>
      </c>
      <c r="AY24" s="314">
        <v>4.1811658850840108E-2</v>
      </c>
      <c r="AZ24" s="314">
        <v>2.7912066264262916E-2</v>
      </c>
      <c r="BA24" s="313">
        <v>1.9816525026091686E-2</v>
      </c>
      <c r="BB24" s="314">
        <v>0</v>
      </c>
      <c r="BC24" s="313">
        <v>5.8501719614181928E-2</v>
      </c>
      <c r="BD24" s="314">
        <v>3.0710368402095834E-2</v>
      </c>
    </row>
    <row r="25" spans="1:56" x14ac:dyDescent="0.2">
      <c r="A25" s="281" t="s">
        <v>467</v>
      </c>
      <c r="B25" s="283" t="s">
        <v>192</v>
      </c>
      <c r="C25" s="445">
        <v>0</v>
      </c>
      <c r="D25" s="445">
        <v>0</v>
      </c>
      <c r="E25" s="445">
        <v>3.8461538461538464E-2</v>
      </c>
      <c r="F25" s="445">
        <v>0</v>
      </c>
      <c r="G25" s="445">
        <v>0</v>
      </c>
      <c r="H25" s="445">
        <v>0</v>
      </c>
      <c r="I25" s="445">
        <v>0</v>
      </c>
      <c r="J25" s="445">
        <v>0</v>
      </c>
      <c r="K25" s="445">
        <v>0</v>
      </c>
      <c r="L25" s="445">
        <v>0</v>
      </c>
      <c r="M25" s="445">
        <v>0</v>
      </c>
      <c r="N25" s="445">
        <v>0</v>
      </c>
      <c r="O25" s="445">
        <v>0</v>
      </c>
      <c r="P25" s="445">
        <v>0</v>
      </c>
      <c r="Q25" s="445">
        <v>0</v>
      </c>
      <c r="R25" s="445">
        <v>5.3733295953649189E-4</v>
      </c>
      <c r="S25" s="445">
        <v>0</v>
      </c>
      <c r="T25" s="445">
        <v>0</v>
      </c>
      <c r="U25" s="445">
        <v>0</v>
      </c>
      <c r="V25" s="445">
        <v>0</v>
      </c>
      <c r="W25" s="445">
        <v>0.46684609738194277</v>
      </c>
      <c r="X25" s="445">
        <v>0</v>
      </c>
      <c r="Y25" s="445">
        <v>0</v>
      </c>
      <c r="Z25" s="445">
        <v>0</v>
      </c>
      <c r="AA25" s="445">
        <v>0</v>
      </c>
      <c r="AB25" s="445">
        <v>0</v>
      </c>
      <c r="AC25" s="445">
        <v>0</v>
      </c>
      <c r="AD25" s="445">
        <v>0</v>
      </c>
      <c r="AE25" s="445">
        <v>0</v>
      </c>
      <c r="AF25" s="445">
        <v>1.7083512566828489E-2</v>
      </c>
      <c r="AG25" s="445">
        <v>0</v>
      </c>
      <c r="AH25" s="445">
        <v>5.4870633829970242E-3</v>
      </c>
      <c r="AI25" s="445">
        <v>5.8616647127784291E-5</v>
      </c>
      <c r="AJ25" s="445">
        <v>0</v>
      </c>
      <c r="AK25" s="445">
        <v>0</v>
      </c>
      <c r="AL25" s="445">
        <v>4.9400085981162307E-2</v>
      </c>
      <c r="AM25" s="445">
        <v>1.9209712430604912E-5</v>
      </c>
      <c r="AN25" s="445">
        <v>0</v>
      </c>
      <c r="AO25" s="445">
        <v>0</v>
      </c>
      <c r="AP25" s="446">
        <v>1.5379578627827909E-2</v>
      </c>
      <c r="AQ25" s="313">
        <v>0</v>
      </c>
      <c r="AR25" s="313">
        <v>1.8347819774390428E-2</v>
      </c>
      <c r="AS25" s="313">
        <v>0</v>
      </c>
      <c r="AT25" s="313">
        <v>4.3762229269280077E-2</v>
      </c>
      <c r="AU25" s="313">
        <v>4.6500746819269738E-2</v>
      </c>
      <c r="AV25" s="313">
        <v>0.25741239892183287</v>
      </c>
      <c r="AW25" s="314">
        <v>2.1441168316499309E-2</v>
      </c>
      <c r="AX25" s="313">
        <v>2.9544133816305228E-2</v>
      </c>
      <c r="AY25" s="314">
        <v>6.0918084045392062E-2</v>
      </c>
      <c r="AZ25" s="314">
        <v>3.9923849040110072E-2</v>
      </c>
      <c r="BA25" s="313">
        <v>3.9509221567789729E-2</v>
      </c>
      <c r="BB25" s="314">
        <v>4.7557237573679044E-2</v>
      </c>
      <c r="BC25" s="313">
        <v>3.1558194311564029E-2</v>
      </c>
      <c r="BD25" s="314">
        <v>3.5084943055775343E-2</v>
      </c>
    </row>
    <row r="26" spans="1:56" x14ac:dyDescent="0.2">
      <c r="A26" s="281" t="s">
        <v>468</v>
      </c>
      <c r="B26" s="283" t="s">
        <v>50</v>
      </c>
      <c r="C26" s="445">
        <v>1.2195121951219512E-3</v>
      </c>
      <c r="D26" s="445">
        <v>0</v>
      </c>
      <c r="E26" s="445">
        <v>0</v>
      </c>
      <c r="F26" s="445">
        <v>4.0816326530612249E-3</v>
      </c>
      <c r="G26" s="445">
        <v>8.5512653846803195E-3</v>
      </c>
      <c r="H26" s="445">
        <v>1.6757741347905284E-2</v>
      </c>
      <c r="I26" s="445">
        <v>1.5895391794672371E-2</v>
      </c>
      <c r="J26" s="445">
        <v>3.6854112868854516E-3</v>
      </c>
      <c r="K26" s="445">
        <v>1.4058106841611997E-3</v>
      </c>
      <c r="L26" s="445">
        <v>2.2702136329239187E-3</v>
      </c>
      <c r="M26" s="445">
        <v>1.0181276384405264E-2</v>
      </c>
      <c r="N26" s="445">
        <v>8.1342598303249594E-3</v>
      </c>
      <c r="O26" s="445">
        <v>3.363661428177557E-2</v>
      </c>
      <c r="P26" s="445">
        <v>3.0081356395706572E-3</v>
      </c>
      <c r="Q26" s="445">
        <v>1.3659006909850554E-3</v>
      </c>
      <c r="R26" s="445">
        <v>3.1305485468647791E-3</v>
      </c>
      <c r="S26" s="445">
        <v>7.3145245559038665E-3</v>
      </c>
      <c r="T26" s="445">
        <v>5.3874538745387456E-3</v>
      </c>
      <c r="U26" s="445">
        <v>4.1134444684996756E-3</v>
      </c>
      <c r="V26" s="445">
        <v>7.728326589989544E-3</v>
      </c>
      <c r="W26" s="445">
        <v>1.5904086126743333E-3</v>
      </c>
      <c r="X26" s="445">
        <v>5.0658425154528355E-2</v>
      </c>
      <c r="Y26" s="445">
        <v>3.3334127003023881E-3</v>
      </c>
      <c r="Z26" s="445">
        <v>9.0304182509505695E-3</v>
      </c>
      <c r="AA26" s="445">
        <v>3.2383419689119169E-3</v>
      </c>
      <c r="AB26" s="445">
        <v>4.1290322580645163E-3</v>
      </c>
      <c r="AC26" s="445">
        <v>6.3669225812792822E-3</v>
      </c>
      <c r="AD26" s="445">
        <v>1.6681476694401811E-2</v>
      </c>
      <c r="AE26" s="445">
        <v>4.2595787276638339E-5</v>
      </c>
      <c r="AF26" s="445">
        <v>2.4375755341158154E-3</v>
      </c>
      <c r="AG26" s="445">
        <v>3.3098882912701695E-2</v>
      </c>
      <c r="AH26" s="445">
        <v>8.9374870238365951E-3</v>
      </c>
      <c r="AI26" s="445">
        <v>1.7350527549824149E-2</v>
      </c>
      <c r="AJ26" s="445">
        <v>3.2720226182534388E-3</v>
      </c>
      <c r="AK26" s="445">
        <v>5.0513698630136987E-2</v>
      </c>
      <c r="AL26" s="445">
        <v>6.2140930941493727E-3</v>
      </c>
      <c r="AM26" s="445">
        <v>5.8781720037651038E-3</v>
      </c>
      <c r="AN26" s="445">
        <v>1.6386373436826217E-2</v>
      </c>
      <c r="AO26" s="445">
        <v>3.6374303314755059E-2</v>
      </c>
      <c r="AP26" s="446">
        <v>6.9317376395582131E-3</v>
      </c>
      <c r="AQ26" s="313">
        <v>1.9940271077417873E-2</v>
      </c>
      <c r="AR26" s="313">
        <v>9.8560326923179068E-3</v>
      </c>
      <c r="AS26" s="313">
        <v>0</v>
      </c>
      <c r="AT26" s="313">
        <v>5.4550974967950885E-3</v>
      </c>
      <c r="AU26" s="313">
        <v>9.9335960697511209E-3</v>
      </c>
      <c r="AV26" s="313">
        <v>-4.3800539083557952E-3</v>
      </c>
      <c r="AW26" s="314">
        <v>8.1938890499846338E-3</v>
      </c>
      <c r="AX26" s="313">
        <v>1.118757044062668E-2</v>
      </c>
      <c r="AY26" s="314">
        <v>9.6623470884429855E-3</v>
      </c>
      <c r="AZ26" s="314">
        <v>8.8814058070493512E-3</v>
      </c>
      <c r="BA26" s="313">
        <v>1.0703124445329828E-2</v>
      </c>
      <c r="BB26" s="314">
        <v>1.7752433696953E-2</v>
      </c>
      <c r="BC26" s="313">
        <v>-8.406142483792532E-4</v>
      </c>
      <c r="BD26" s="314">
        <v>6.8278702927936016E-3</v>
      </c>
    </row>
    <row r="27" spans="1:56" x14ac:dyDescent="0.2">
      <c r="A27" s="281" t="s">
        <v>469</v>
      </c>
      <c r="B27" s="283" t="s">
        <v>36</v>
      </c>
      <c r="C27" s="445">
        <v>2.4390243902439024E-3</v>
      </c>
      <c r="D27" s="445">
        <v>0</v>
      </c>
      <c r="E27" s="445">
        <v>0</v>
      </c>
      <c r="F27" s="445">
        <v>4.0816326530612249E-3</v>
      </c>
      <c r="G27" s="445">
        <v>4.8116695649237732E-4</v>
      </c>
      <c r="H27" s="445">
        <v>2.185792349726776E-3</v>
      </c>
      <c r="I27" s="445">
        <v>3.93739062803811E-3</v>
      </c>
      <c r="J27" s="445">
        <v>3.2341364354300899E-3</v>
      </c>
      <c r="K27" s="445">
        <v>4.6860356138706655E-4</v>
      </c>
      <c r="L27" s="445">
        <v>3.5508469643168983E-3</v>
      </c>
      <c r="M27" s="445">
        <v>5.7114477278370993E-3</v>
      </c>
      <c r="N27" s="445">
        <v>4.0020284253662816E-3</v>
      </c>
      <c r="O27" s="445">
        <v>3.0328094844223876E-3</v>
      </c>
      <c r="P27" s="445">
        <v>3.8285362685444727E-3</v>
      </c>
      <c r="Q27" s="445">
        <v>1.7676361883336013E-3</v>
      </c>
      <c r="R27" s="445">
        <v>1.6820857863751051E-3</v>
      </c>
      <c r="S27" s="445">
        <v>1.567398119122257E-3</v>
      </c>
      <c r="T27" s="445">
        <v>3.2841328413284131E-3</v>
      </c>
      <c r="U27" s="445">
        <v>1.7319766183156527E-3</v>
      </c>
      <c r="V27" s="445">
        <v>1.6365868072919035E-3</v>
      </c>
      <c r="W27" s="445">
        <v>6.4228040127232685E-4</v>
      </c>
      <c r="X27" s="445">
        <v>1.6124697661918839E-3</v>
      </c>
      <c r="Y27" s="445">
        <v>6.4287244934403199E-4</v>
      </c>
      <c r="Z27" s="445">
        <v>1.3307984790874524E-2</v>
      </c>
      <c r="AA27" s="445">
        <v>3.0116580310880828E-2</v>
      </c>
      <c r="AB27" s="445">
        <v>3.096774193548387E-3</v>
      </c>
      <c r="AC27" s="445">
        <v>3.0797121233632203E-3</v>
      </c>
      <c r="AD27" s="445">
        <v>2.6254140075935052E-3</v>
      </c>
      <c r="AE27" s="445">
        <v>8.9983600621898491E-3</v>
      </c>
      <c r="AF27" s="445">
        <v>2.9291874065425346E-3</v>
      </c>
      <c r="AG27" s="445">
        <v>3.3098882912701694E-3</v>
      </c>
      <c r="AH27" s="445">
        <v>8.2355383748405793E-3</v>
      </c>
      <c r="AI27" s="445">
        <v>5.8616647127784291E-3</v>
      </c>
      <c r="AJ27" s="445">
        <v>2.2078210870739223E-3</v>
      </c>
      <c r="AK27" s="445">
        <v>1.7123287671232876E-3</v>
      </c>
      <c r="AL27" s="445">
        <v>1.2506350881306913E-3</v>
      </c>
      <c r="AM27" s="445">
        <v>2.1130683673665405E-3</v>
      </c>
      <c r="AN27" s="445">
        <v>0</v>
      </c>
      <c r="AO27" s="445">
        <v>0</v>
      </c>
      <c r="AP27" s="446">
        <v>3.6698442844446426E-3</v>
      </c>
      <c r="AQ27" s="313">
        <v>0</v>
      </c>
      <c r="AR27" s="313">
        <v>0</v>
      </c>
      <c r="AS27" s="313">
        <v>0</v>
      </c>
      <c r="AT27" s="313">
        <v>0.61719182241414206</v>
      </c>
      <c r="AU27" s="313">
        <v>0.20313484136838886</v>
      </c>
      <c r="AV27" s="313">
        <v>0</v>
      </c>
      <c r="AW27" s="314">
        <v>0.11242129218851558</v>
      </c>
      <c r="AX27" s="313">
        <v>6.3029117550124344E-2</v>
      </c>
      <c r="AY27" s="314">
        <v>0</v>
      </c>
      <c r="AZ27" s="314">
        <v>5.9786814248909602E-2</v>
      </c>
      <c r="BA27" s="313">
        <v>4.3009621034721675E-2</v>
      </c>
      <c r="BB27" s="314">
        <v>0</v>
      </c>
      <c r="BC27" s="313">
        <v>0.12530894025187461</v>
      </c>
      <c r="BD27" s="314">
        <v>6.665352805659569E-2</v>
      </c>
    </row>
    <row r="28" spans="1:56" x14ac:dyDescent="0.2">
      <c r="A28" s="281" t="s">
        <v>470</v>
      </c>
      <c r="B28" s="283" t="s">
        <v>193</v>
      </c>
      <c r="C28" s="445">
        <v>9.7560975609756097E-3</v>
      </c>
      <c r="D28" s="445">
        <v>0</v>
      </c>
      <c r="E28" s="445">
        <v>0</v>
      </c>
      <c r="F28" s="445">
        <v>4.8979591836734691E-2</v>
      </c>
      <c r="G28" s="445">
        <v>1.3514882409549053E-2</v>
      </c>
      <c r="H28" s="445">
        <v>3.0965391621129327E-2</v>
      </c>
      <c r="I28" s="445">
        <v>4.5352906863698229E-2</v>
      </c>
      <c r="J28" s="445">
        <v>3.0084990097024093E-2</v>
      </c>
      <c r="K28" s="445">
        <v>7.4976569821930648E-3</v>
      </c>
      <c r="L28" s="445">
        <v>3.4460678735665641E-2</v>
      </c>
      <c r="M28" s="445">
        <v>5.7859448721132356E-2</v>
      </c>
      <c r="N28" s="445">
        <v>4.4152515658621494E-2</v>
      </c>
      <c r="O28" s="445">
        <v>3.6669423766197959E-2</v>
      </c>
      <c r="P28" s="445">
        <v>2.4030901757024679E-2</v>
      </c>
      <c r="Q28" s="445">
        <v>1.398039530772939E-2</v>
      </c>
      <c r="R28" s="445">
        <v>1.0886833006261098E-2</v>
      </c>
      <c r="S28" s="445">
        <v>9.4043887147335428E-3</v>
      </c>
      <c r="T28" s="445">
        <v>2.8856088560885607E-2</v>
      </c>
      <c r="U28" s="445">
        <v>9.3093743234466328E-3</v>
      </c>
      <c r="V28" s="445">
        <v>5.5462108469336727E-3</v>
      </c>
      <c r="W28" s="445">
        <v>1.2570344996329827E-2</v>
      </c>
      <c r="X28" s="445">
        <v>1.8274657350174684E-2</v>
      </c>
      <c r="Y28" s="445">
        <v>3.21436224672016E-3</v>
      </c>
      <c r="Z28" s="445">
        <v>0.10266159695817491</v>
      </c>
      <c r="AA28" s="445">
        <v>4.3393782383419691E-2</v>
      </c>
      <c r="AB28" s="445">
        <v>7.6645161290322575E-2</v>
      </c>
      <c r="AC28" s="445">
        <v>2.3578363384188627E-2</v>
      </c>
      <c r="AD28" s="445">
        <v>5.1700460457225943E-3</v>
      </c>
      <c r="AE28" s="445">
        <v>3.6099929716950992E-3</v>
      </c>
      <c r="AF28" s="445">
        <v>8.8285298756631634E-3</v>
      </c>
      <c r="AG28" s="445">
        <v>4.1373603640877119E-3</v>
      </c>
      <c r="AH28" s="445">
        <v>1.2101199244663708E-2</v>
      </c>
      <c r="AI28" s="445">
        <v>2.0887065259867135E-2</v>
      </c>
      <c r="AJ28" s="445">
        <v>1.0784967756281965E-2</v>
      </c>
      <c r="AK28" s="445">
        <v>4.2808219178082189E-3</v>
      </c>
      <c r="AL28" s="445">
        <v>5.1979520850431856E-3</v>
      </c>
      <c r="AM28" s="445">
        <v>3.6402405055996311E-2</v>
      </c>
      <c r="AN28" s="445">
        <v>0</v>
      </c>
      <c r="AO28" s="445">
        <v>3.8134350249339984E-3</v>
      </c>
      <c r="AP28" s="446">
        <v>1.9840470617677131E-2</v>
      </c>
      <c r="AQ28" s="313">
        <v>2.7567195037904891E-4</v>
      </c>
      <c r="AR28" s="313">
        <v>2.3010689098960483E-2</v>
      </c>
      <c r="AS28" s="313">
        <v>0</v>
      </c>
      <c r="AT28" s="313">
        <v>0</v>
      </c>
      <c r="AU28" s="313">
        <v>0</v>
      </c>
      <c r="AV28" s="313">
        <v>0</v>
      </c>
      <c r="AW28" s="314">
        <v>1.5050779886685061E-2</v>
      </c>
      <c r="AX28" s="313">
        <v>2.7564528433761559E-2</v>
      </c>
      <c r="AY28" s="314">
        <v>1.2885759198032423E-4</v>
      </c>
      <c r="AZ28" s="314">
        <v>8.0644913060474444E-3</v>
      </c>
      <c r="BA28" s="313">
        <v>1.8850328740612109E-2</v>
      </c>
      <c r="BB28" s="314">
        <v>4.2952094860170958E-2</v>
      </c>
      <c r="BC28" s="313">
        <v>-3.0169858269728147E-2</v>
      </c>
      <c r="BD28" s="314">
        <v>5.6007370566083167E-3</v>
      </c>
    </row>
    <row r="29" spans="1:56" x14ac:dyDescent="0.2">
      <c r="A29" s="281" t="s">
        <v>471</v>
      </c>
      <c r="B29" s="283" t="s">
        <v>286</v>
      </c>
      <c r="C29" s="445">
        <v>0</v>
      </c>
      <c r="D29" s="445">
        <v>0</v>
      </c>
      <c r="E29" s="445">
        <v>0</v>
      </c>
      <c r="F29" s="445">
        <v>4.0816326530612249E-3</v>
      </c>
      <c r="G29" s="445">
        <v>1.8824601982070199E-3</v>
      </c>
      <c r="H29" s="445">
        <v>1.4571948998178506E-3</v>
      </c>
      <c r="I29" s="445">
        <v>2.1388294769589733E-3</v>
      </c>
      <c r="J29" s="445">
        <v>2.4820116830044877E-3</v>
      </c>
      <c r="K29" s="445">
        <v>4.6860356138706655E-4</v>
      </c>
      <c r="L29" s="445">
        <v>9.8958030153093899E-4</v>
      </c>
      <c r="M29" s="445">
        <v>1.2416190712689348E-3</v>
      </c>
      <c r="N29" s="445">
        <v>9.5939037594397155E-4</v>
      </c>
      <c r="O29" s="445">
        <v>8.271298593879239E-4</v>
      </c>
      <c r="P29" s="445">
        <v>6.4948383127093735E-4</v>
      </c>
      <c r="Q29" s="445">
        <v>6.4277679575767315E-4</v>
      </c>
      <c r="R29" s="445">
        <v>5.3733295953649189E-4</v>
      </c>
      <c r="S29" s="445">
        <v>5.2246603970741907E-4</v>
      </c>
      <c r="T29" s="445">
        <v>1.7343173431734317E-3</v>
      </c>
      <c r="U29" s="445">
        <v>5.6289240095258716E-4</v>
      </c>
      <c r="V29" s="445">
        <v>2.2730372323498659E-4</v>
      </c>
      <c r="W29" s="445">
        <v>3.3643259114264743E-4</v>
      </c>
      <c r="X29" s="445">
        <v>8.0623488309594193E-4</v>
      </c>
      <c r="Y29" s="445">
        <v>7.6192290292626018E-4</v>
      </c>
      <c r="Z29" s="445">
        <v>4.7528517110266159E-4</v>
      </c>
      <c r="AA29" s="445">
        <v>9.2292746113989632E-2</v>
      </c>
      <c r="AB29" s="445">
        <v>9.2903225806451606E-3</v>
      </c>
      <c r="AC29" s="445">
        <v>2.3370865049635787E-3</v>
      </c>
      <c r="AD29" s="445">
        <v>1.252120526698441E-3</v>
      </c>
      <c r="AE29" s="445">
        <v>3.7271313867058548E-4</v>
      </c>
      <c r="AF29" s="445">
        <v>1.2495135090845777E-3</v>
      </c>
      <c r="AG29" s="445">
        <v>4.1373603640877118E-4</v>
      </c>
      <c r="AH29" s="445">
        <v>4.0238464808644847E-3</v>
      </c>
      <c r="AI29" s="445">
        <v>9.4568190699491992E-3</v>
      </c>
      <c r="AJ29" s="445">
        <v>4.5268274087486892E-3</v>
      </c>
      <c r="AK29" s="445">
        <v>2.5684931506849314E-3</v>
      </c>
      <c r="AL29" s="445">
        <v>7.4256458357759795E-4</v>
      </c>
      <c r="AM29" s="445">
        <v>8.8940968553700758E-3</v>
      </c>
      <c r="AN29" s="445">
        <v>0</v>
      </c>
      <c r="AO29" s="445">
        <v>8.8002346729246109E-4</v>
      </c>
      <c r="AP29" s="446">
        <v>2.5968304955318231E-3</v>
      </c>
      <c r="AQ29" s="313">
        <v>2.7567195037904891E-4</v>
      </c>
      <c r="AR29" s="313">
        <v>6.1785010473086027E-3</v>
      </c>
      <c r="AS29" s="313">
        <v>-3.2047751149212329E-4</v>
      </c>
      <c r="AT29" s="313">
        <v>0</v>
      </c>
      <c r="AU29" s="313">
        <v>0</v>
      </c>
      <c r="AV29" s="313">
        <v>0</v>
      </c>
      <c r="AW29" s="314">
        <v>4.0092582785366641E-3</v>
      </c>
      <c r="AX29" s="313">
        <v>4.8197224880294921E-3</v>
      </c>
      <c r="AY29" s="314">
        <v>3.3910584665026145E-3</v>
      </c>
      <c r="AZ29" s="314">
        <v>3.7198235661673042E-3</v>
      </c>
      <c r="BA29" s="313">
        <v>4.3659459556531152E-3</v>
      </c>
      <c r="BB29" s="314">
        <v>0</v>
      </c>
      <c r="BC29" s="313">
        <v>7.796487484008653E-3</v>
      </c>
      <c r="BD29" s="314">
        <v>6.766060575464649E-3</v>
      </c>
    </row>
    <row r="30" spans="1:56" x14ac:dyDescent="0.2">
      <c r="A30" s="281" t="s">
        <v>472</v>
      </c>
      <c r="B30" s="283" t="s">
        <v>282</v>
      </c>
      <c r="C30" s="445">
        <v>0</v>
      </c>
      <c r="D30" s="445">
        <v>0</v>
      </c>
      <c r="E30" s="445">
        <v>0</v>
      </c>
      <c r="F30" s="445">
        <v>4.0816326530612249E-3</v>
      </c>
      <c r="G30" s="445">
        <v>7.5129577417230842E-4</v>
      </c>
      <c r="H30" s="445">
        <v>3.6429872495446266E-4</v>
      </c>
      <c r="I30" s="445">
        <v>7.777561734396267E-4</v>
      </c>
      <c r="J30" s="445">
        <v>2.3566575576002206E-3</v>
      </c>
      <c r="K30" s="445">
        <v>0</v>
      </c>
      <c r="L30" s="445">
        <v>5.821060597240817E-5</v>
      </c>
      <c r="M30" s="445">
        <v>2.2349143282840824E-3</v>
      </c>
      <c r="N30" s="445">
        <v>1.3705576799199595E-4</v>
      </c>
      <c r="O30" s="445">
        <v>2.7570995312930797E-4</v>
      </c>
      <c r="P30" s="445">
        <v>1.0255007862172694E-4</v>
      </c>
      <c r="Q30" s="445">
        <v>2.4104129840912743E-4</v>
      </c>
      <c r="R30" s="445">
        <v>2.3362302588543127E-5</v>
      </c>
      <c r="S30" s="445">
        <v>5.2246603970741907E-4</v>
      </c>
      <c r="T30" s="445">
        <v>7.7490774907749082E-4</v>
      </c>
      <c r="U30" s="445">
        <v>2.1649707728945658E-4</v>
      </c>
      <c r="V30" s="445">
        <v>2.2730372323498659E-4</v>
      </c>
      <c r="W30" s="445">
        <v>3.6701737215561538E-4</v>
      </c>
      <c r="X30" s="445">
        <v>2.6874496103198063E-4</v>
      </c>
      <c r="Y30" s="445">
        <v>1.9762375294649871E-3</v>
      </c>
      <c r="Z30" s="445">
        <v>1.2357414448669201E-2</v>
      </c>
      <c r="AA30" s="445">
        <v>2.2668393782383418E-3</v>
      </c>
      <c r="AB30" s="445">
        <v>0</v>
      </c>
      <c r="AC30" s="445">
        <v>1.3760415870346305E-3</v>
      </c>
      <c r="AD30" s="445">
        <v>3.3928427175054527E-3</v>
      </c>
      <c r="AE30" s="445">
        <v>1.0648946819159585E-5</v>
      </c>
      <c r="AF30" s="445">
        <v>2.5604785022224955E-3</v>
      </c>
      <c r="AG30" s="445">
        <v>3.7236243276789409E-3</v>
      </c>
      <c r="AH30" s="445">
        <v>2.7504523119815712E-2</v>
      </c>
      <c r="AI30" s="445">
        <v>5.1387260648690898E-3</v>
      </c>
      <c r="AJ30" s="445">
        <v>3.7167635566568188E-3</v>
      </c>
      <c r="AK30" s="445">
        <v>0</v>
      </c>
      <c r="AL30" s="445">
        <v>3.9082346504084106E-4</v>
      </c>
      <c r="AM30" s="445">
        <v>1.6328255566014176E-2</v>
      </c>
      <c r="AN30" s="445">
        <v>0</v>
      </c>
      <c r="AO30" s="445">
        <v>1.1146963919037842E-2</v>
      </c>
      <c r="AP30" s="446">
        <v>4.2192067754135863E-3</v>
      </c>
      <c r="AQ30" s="313">
        <v>0</v>
      </c>
      <c r="AR30" s="313">
        <v>9.5612281574628043E-4</v>
      </c>
      <c r="AS30" s="313">
        <v>7.1706843196362577E-3</v>
      </c>
      <c r="AT30" s="313">
        <v>0</v>
      </c>
      <c r="AU30" s="313">
        <v>0</v>
      </c>
      <c r="AV30" s="313">
        <v>0</v>
      </c>
      <c r="AW30" s="314">
        <v>1.4539132085584091E-3</v>
      </c>
      <c r="AX30" s="313">
        <v>3.8368051145977002E-3</v>
      </c>
      <c r="AY30" s="314">
        <v>1.3806170569320454E-5</v>
      </c>
      <c r="AZ30" s="314">
        <v>7.7967009458848005E-4</v>
      </c>
      <c r="BA30" s="313">
        <v>2.6225327748731334E-3</v>
      </c>
      <c r="BB30" s="314">
        <v>1.0030887362671324E-3</v>
      </c>
      <c r="BC30" s="313">
        <v>5.3481904213845035E-4</v>
      </c>
      <c r="BD30" s="314">
        <v>3.5127983330145766E-3</v>
      </c>
    </row>
    <row r="31" spans="1:56" x14ac:dyDescent="0.2">
      <c r="A31" s="281" t="s">
        <v>473</v>
      </c>
      <c r="B31" s="283" t="s">
        <v>385</v>
      </c>
      <c r="C31" s="445">
        <v>7.3170731707317069E-2</v>
      </c>
      <c r="D31" s="445">
        <v>3.9215686274509803E-2</v>
      </c>
      <c r="E31" s="445">
        <v>7.6923076923076927E-2</v>
      </c>
      <c r="F31" s="445">
        <v>2.4489795918367346E-2</v>
      </c>
      <c r="G31" s="445">
        <v>7.3610102817781228E-2</v>
      </c>
      <c r="H31" s="445">
        <v>7.650273224043716E-2</v>
      </c>
      <c r="I31" s="445">
        <v>8.4483764339879447E-2</v>
      </c>
      <c r="J31" s="445">
        <v>4.0213603429688868E-2</v>
      </c>
      <c r="K31" s="445">
        <v>1.0309278350515464E-2</v>
      </c>
      <c r="L31" s="445">
        <v>6.0364398393387274E-2</v>
      </c>
      <c r="M31" s="445">
        <v>3.8241867395083187E-2</v>
      </c>
      <c r="N31" s="445">
        <v>2.3189835944245715E-2</v>
      </c>
      <c r="O31" s="445">
        <v>3.9426523297491037E-2</v>
      </c>
      <c r="P31" s="445">
        <v>4.6284268817939428E-2</v>
      </c>
      <c r="Q31" s="445">
        <v>4.5235417001446246E-2</v>
      </c>
      <c r="R31" s="445">
        <v>4.1491449397252592E-2</v>
      </c>
      <c r="S31" s="445">
        <v>4.9634273772204807E-2</v>
      </c>
      <c r="T31" s="445">
        <v>4.3025830258302582E-2</v>
      </c>
      <c r="U31" s="445">
        <v>5.2002597964927476E-2</v>
      </c>
      <c r="V31" s="445">
        <v>4.3687775605764423E-2</v>
      </c>
      <c r="W31" s="445">
        <v>4.0157817470026912E-2</v>
      </c>
      <c r="X31" s="445">
        <v>7.4039236764310665E-2</v>
      </c>
      <c r="Y31" s="445">
        <v>5.9001404795352271E-2</v>
      </c>
      <c r="Z31" s="445">
        <v>1.758555133079848E-2</v>
      </c>
      <c r="AA31" s="445">
        <v>1.8134715025906734E-2</v>
      </c>
      <c r="AB31" s="445">
        <v>1.5225806451612903E-2</v>
      </c>
      <c r="AC31" s="445">
        <v>1.1423329365382725E-2</v>
      </c>
      <c r="AD31" s="445">
        <v>5.695128847241296E-3</v>
      </c>
      <c r="AE31" s="445">
        <v>1.0435967882776393E-3</v>
      </c>
      <c r="AF31" s="445">
        <v>1.132755689383232E-2</v>
      </c>
      <c r="AG31" s="445">
        <v>1.6135705419942078E-2</v>
      </c>
      <c r="AH31" s="445">
        <v>9.9360336935351515E-3</v>
      </c>
      <c r="AI31" s="445">
        <v>1.9226260257913248E-2</v>
      </c>
      <c r="AJ31" s="445">
        <v>6.2422567425902985E-2</v>
      </c>
      <c r="AK31" s="445">
        <v>4.1095890410958902E-2</v>
      </c>
      <c r="AL31" s="445">
        <v>2.8217454175948724E-2</v>
      </c>
      <c r="AM31" s="445">
        <v>9.1784005993430284E-2</v>
      </c>
      <c r="AN31" s="445">
        <v>0.16127641224665804</v>
      </c>
      <c r="AO31" s="445">
        <v>6.2188325022000585E-2</v>
      </c>
      <c r="AP31" s="446">
        <v>3.652874897048098E-2</v>
      </c>
      <c r="AQ31" s="313">
        <v>9.6829772570640932E-2</v>
      </c>
      <c r="AR31" s="313">
        <v>0.15672180898436738</v>
      </c>
      <c r="AS31" s="313">
        <v>7.0104455638901966E-5</v>
      </c>
      <c r="AT31" s="313">
        <v>2.9296268807772755E-2</v>
      </c>
      <c r="AU31" s="313">
        <v>0.10336698518958412</v>
      </c>
      <c r="AV31" s="313">
        <v>6.9070080862533689E-2</v>
      </c>
      <c r="AW31" s="314">
        <v>0.11337802727360598</v>
      </c>
      <c r="AX31" s="313">
        <v>9.3154372192129131E-2</v>
      </c>
      <c r="AY31" s="314">
        <v>5.1635735365952277E-2</v>
      </c>
      <c r="AZ31" s="314">
        <v>8.447092935567177E-2</v>
      </c>
      <c r="BA31" s="313">
        <v>7.9967098792578309E-2</v>
      </c>
      <c r="BB31" s="314">
        <v>0.1072480813867584</v>
      </c>
      <c r="BC31" s="313">
        <v>5.9508779354565673E-2</v>
      </c>
      <c r="BD31" s="314">
        <v>6.4969779578781334E-2</v>
      </c>
    </row>
    <row r="32" spans="1:56" x14ac:dyDescent="0.2">
      <c r="A32" s="281" t="s">
        <v>474</v>
      </c>
      <c r="B32" s="283" t="s">
        <v>37</v>
      </c>
      <c r="C32" s="445">
        <v>4.8780487804878049E-3</v>
      </c>
      <c r="D32" s="445">
        <v>0</v>
      </c>
      <c r="E32" s="445">
        <v>0</v>
      </c>
      <c r="F32" s="445">
        <v>5.3061224489795916E-2</v>
      </c>
      <c r="G32" s="445">
        <v>5.8077695801185191E-3</v>
      </c>
      <c r="H32" s="445">
        <v>1.8214936247723135E-2</v>
      </c>
      <c r="I32" s="445">
        <v>9.5761228854754042E-3</v>
      </c>
      <c r="J32" s="445">
        <v>5.9417855441622584E-3</v>
      </c>
      <c r="K32" s="445">
        <v>3.2802249297094657E-3</v>
      </c>
      <c r="L32" s="445">
        <v>2.7941090866755924E-3</v>
      </c>
      <c r="M32" s="445">
        <v>1.0926247827166625E-2</v>
      </c>
      <c r="N32" s="445">
        <v>3.8307087153762868E-3</v>
      </c>
      <c r="O32" s="445">
        <v>7.7198786876206231E-3</v>
      </c>
      <c r="P32" s="445">
        <v>1.1280508648389963E-2</v>
      </c>
      <c r="Q32" s="445">
        <v>6.1063795596978951E-3</v>
      </c>
      <c r="R32" s="445">
        <v>6.4713578170264461E-3</v>
      </c>
      <c r="S32" s="445">
        <v>1.0971786833855799E-2</v>
      </c>
      <c r="T32" s="445">
        <v>5.7195571955719554E-3</v>
      </c>
      <c r="U32" s="445">
        <v>5.7588222558995457E-3</v>
      </c>
      <c r="V32" s="445">
        <v>6.1372005273446382E-3</v>
      </c>
      <c r="W32" s="445">
        <v>3.8230976266209935E-3</v>
      </c>
      <c r="X32" s="445">
        <v>1.6259070142434828E-2</v>
      </c>
      <c r="Y32" s="445">
        <v>1.2571727898283293E-2</v>
      </c>
      <c r="Z32" s="445">
        <v>1.9486692015209126E-2</v>
      </c>
      <c r="AA32" s="445">
        <v>2.3963730569948185E-2</v>
      </c>
      <c r="AB32" s="445">
        <v>2.6580645161290321E-2</v>
      </c>
      <c r="AC32" s="445">
        <v>1.7648279401967958E-2</v>
      </c>
      <c r="AD32" s="445">
        <v>4.8105662816059457E-2</v>
      </c>
      <c r="AE32" s="445">
        <v>7.7811854407599093E-2</v>
      </c>
      <c r="AF32" s="445">
        <v>1.1757717282205699E-2</v>
      </c>
      <c r="AG32" s="445">
        <v>5.3785684733140254E-3</v>
      </c>
      <c r="AH32" s="445">
        <v>2.1236418282301998E-2</v>
      </c>
      <c r="AI32" s="445">
        <v>7.8546307151230958E-3</v>
      </c>
      <c r="AJ32" s="445">
        <v>7.0523205946821689E-3</v>
      </c>
      <c r="AK32" s="445">
        <v>2.6541095890410957E-2</v>
      </c>
      <c r="AL32" s="445">
        <v>1.094305702114355E-2</v>
      </c>
      <c r="AM32" s="445">
        <v>5.6668651670284493E-3</v>
      </c>
      <c r="AN32" s="445">
        <v>0</v>
      </c>
      <c r="AO32" s="445">
        <v>2.3467292461132297E-3</v>
      </c>
      <c r="AP32" s="446">
        <v>1.5686398864593717E-2</v>
      </c>
      <c r="AQ32" s="313">
        <v>2.2972662531587412E-5</v>
      </c>
      <c r="AR32" s="313">
        <v>5.7539116932049765E-2</v>
      </c>
      <c r="AS32" s="313">
        <v>0</v>
      </c>
      <c r="AT32" s="313">
        <v>0</v>
      </c>
      <c r="AU32" s="313">
        <v>0</v>
      </c>
      <c r="AV32" s="313">
        <v>0</v>
      </c>
      <c r="AW32" s="314">
        <v>3.7618267910132883E-2</v>
      </c>
      <c r="AX32" s="313">
        <v>3.5386555514175647E-2</v>
      </c>
      <c r="AY32" s="314">
        <v>2.7770125945147427E-3</v>
      </c>
      <c r="AZ32" s="314">
        <v>2.1305955103560995E-2</v>
      </c>
      <c r="BA32" s="313">
        <v>2.5029015122945187E-2</v>
      </c>
      <c r="BB32" s="314">
        <v>3.0768451917377041E-2</v>
      </c>
      <c r="BC32" s="313">
        <v>1.0935726879721197E-2</v>
      </c>
      <c r="BD32" s="314">
        <v>2.1873844101654008E-2</v>
      </c>
    </row>
    <row r="33" spans="1:56" x14ac:dyDescent="0.2">
      <c r="A33" s="281" t="s">
        <v>475</v>
      </c>
      <c r="B33" s="283" t="s">
        <v>38</v>
      </c>
      <c r="C33" s="445">
        <v>2.4390243902439024E-3</v>
      </c>
      <c r="D33" s="445">
        <v>0</v>
      </c>
      <c r="E33" s="445">
        <v>0</v>
      </c>
      <c r="F33" s="445">
        <v>1.2244897959183673E-2</v>
      </c>
      <c r="G33" s="445">
        <v>1.2071381540071922E-3</v>
      </c>
      <c r="H33" s="445">
        <v>2.9143897996357013E-3</v>
      </c>
      <c r="I33" s="445">
        <v>1.6041221077192299E-3</v>
      </c>
      <c r="J33" s="445">
        <v>1.7298869305788854E-3</v>
      </c>
      <c r="K33" s="445">
        <v>4.6860356138706655E-4</v>
      </c>
      <c r="L33" s="445">
        <v>5.2389545375167352E-4</v>
      </c>
      <c r="M33" s="445">
        <v>2.4832381425378696E-3</v>
      </c>
      <c r="N33" s="445">
        <v>9.7994874114277109E-4</v>
      </c>
      <c r="O33" s="445">
        <v>8.271298593879239E-4</v>
      </c>
      <c r="P33" s="445">
        <v>3.2132357968141108E-3</v>
      </c>
      <c r="Q33" s="445">
        <v>1.9283303872730194E-3</v>
      </c>
      <c r="R33" s="445">
        <v>1.658723483786562E-3</v>
      </c>
      <c r="S33" s="445">
        <v>2.0898641588296763E-3</v>
      </c>
      <c r="T33" s="445">
        <v>3.6900369003690036E-4</v>
      </c>
      <c r="U33" s="445">
        <v>1.8618748646893268E-3</v>
      </c>
      <c r="V33" s="445">
        <v>1.86389053052689E-3</v>
      </c>
      <c r="W33" s="445">
        <v>3.9760215316858333E-4</v>
      </c>
      <c r="X33" s="445">
        <v>1.4780972856758936E-3</v>
      </c>
      <c r="Y33" s="445">
        <v>3.4286530631681706E-3</v>
      </c>
      <c r="Z33" s="445">
        <v>1.9011406844106464E-3</v>
      </c>
      <c r="AA33" s="445">
        <v>3.2383419689119172E-4</v>
      </c>
      <c r="AB33" s="445">
        <v>1.0322580645161291E-3</v>
      </c>
      <c r="AC33" s="445">
        <v>2.728057051121037E-2</v>
      </c>
      <c r="AD33" s="445">
        <v>1.4379190564665967E-2</v>
      </c>
      <c r="AE33" s="445">
        <v>2.1968777287926223E-2</v>
      </c>
      <c r="AF33" s="445">
        <v>1.8373993731948625E-2</v>
      </c>
      <c r="AG33" s="445">
        <v>2.1514273893256101E-2</v>
      </c>
      <c r="AH33" s="445">
        <v>1.6115159124838107E-3</v>
      </c>
      <c r="AI33" s="445">
        <v>5.7444314185228608E-3</v>
      </c>
      <c r="AJ33" s="445">
        <v>1.9330347215604053E-2</v>
      </c>
      <c r="AK33" s="445">
        <v>1.5410958904109588E-2</v>
      </c>
      <c r="AL33" s="445">
        <v>5.5106108570758591E-3</v>
      </c>
      <c r="AM33" s="445">
        <v>9.7009047774554817E-3</v>
      </c>
      <c r="AN33" s="445">
        <v>0</v>
      </c>
      <c r="AO33" s="445">
        <v>2.4347315928424759E-2</v>
      </c>
      <c r="AP33" s="446">
        <v>7.8633398668331612E-3</v>
      </c>
      <c r="AQ33" s="313">
        <v>0</v>
      </c>
      <c r="AR33" s="313">
        <v>0.19452761335809809</v>
      </c>
      <c r="AS33" s="313">
        <v>1.5022383351193279E-4</v>
      </c>
      <c r="AT33" s="313">
        <v>0</v>
      </c>
      <c r="AU33" s="313">
        <v>3.8258741384584932E-2</v>
      </c>
      <c r="AV33" s="313">
        <v>0</v>
      </c>
      <c r="AW33" s="314">
        <v>0.12842533443765913</v>
      </c>
      <c r="AX33" s="313">
        <v>7.738056804178195E-2</v>
      </c>
      <c r="AY33" s="314">
        <v>2.7487428166823247E-2</v>
      </c>
      <c r="AZ33" s="314">
        <v>8.1167258165297448E-2</v>
      </c>
      <c r="BA33" s="313">
        <v>6.1533359978383266E-2</v>
      </c>
      <c r="BB33" s="314">
        <v>0</v>
      </c>
      <c r="BC33" s="313">
        <v>0.17012084071747038</v>
      </c>
      <c r="BD33" s="314">
        <v>9.536042022841118E-2</v>
      </c>
    </row>
    <row r="34" spans="1:56" x14ac:dyDescent="0.2">
      <c r="A34" s="281" t="s">
        <v>476</v>
      </c>
      <c r="B34" s="283" t="s">
        <v>477</v>
      </c>
      <c r="C34" s="445">
        <v>2.9268292682926831E-2</v>
      </c>
      <c r="D34" s="445">
        <v>3.9215686274509803E-2</v>
      </c>
      <c r="E34" s="445">
        <v>0</v>
      </c>
      <c r="F34" s="445">
        <v>2.4489795918367346E-2</v>
      </c>
      <c r="G34" s="445">
        <v>2.5670679205145954E-2</v>
      </c>
      <c r="H34" s="445">
        <v>1.7486338797814208E-2</v>
      </c>
      <c r="I34" s="445">
        <v>3.3151856892864089E-2</v>
      </c>
      <c r="J34" s="445">
        <v>2.1711334520019054E-2</v>
      </c>
      <c r="K34" s="445">
        <v>1.9681349578256794E-2</v>
      </c>
      <c r="L34" s="445">
        <v>1.7113918155888003E-2</v>
      </c>
      <c r="M34" s="445">
        <v>4.5691581822696795E-2</v>
      </c>
      <c r="N34" s="445">
        <v>1.6988062442607896E-2</v>
      </c>
      <c r="O34" s="445">
        <v>2.7846705266060104E-2</v>
      </c>
      <c r="P34" s="445">
        <v>2.0373282286183087E-2</v>
      </c>
      <c r="Q34" s="445">
        <v>1.6069419893941828E-2</v>
      </c>
      <c r="R34" s="445">
        <v>1.3713671619474815E-2</v>
      </c>
      <c r="S34" s="445">
        <v>1.619644723092999E-2</v>
      </c>
      <c r="T34" s="445">
        <v>1.7121771217712176E-2</v>
      </c>
      <c r="U34" s="445">
        <v>1.84455509850617E-2</v>
      </c>
      <c r="V34" s="445">
        <v>2.0002727644678819E-2</v>
      </c>
      <c r="W34" s="445">
        <v>1.4588940543185712E-2</v>
      </c>
      <c r="X34" s="445">
        <v>8.5998387530233811E-2</v>
      </c>
      <c r="Y34" s="445">
        <v>2.647682087668754E-2</v>
      </c>
      <c r="Z34" s="445">
        <v>3.2794676806083653E-2</v>
      </c>
      <c r="AA34" s="445">
        <v>1.327720207253886E-2</v>
      </c>
      <c r="AB34" s="445">
        <v>4.3612903225806451E-2</v>
      </c>
      <c r="AC34" s="445">
        <v>2.0957331789836948E-2</v>
      </c>
      <c r="AD34" s="445">
        <v>2.8435253251474273E-2</v>
      </c>
      <c r="AE34" s="445">
        <v>5.005005005005005E-4</v>
      </c>
      <c r="AF34" s="445">
        <v>7.9477252708986257E-2</v>
      </c>
      <c r="AG34" s="445">
        <v>2.0273065784029789E-2</v>
      </c>
      <c r="AH34" s="445">
        <v>2.3362037430670213E-2</v>
      </c>
      <c r="AI34" s="445">
        <v>1.8229777256740916E-2</v>
      </c>
      <c r="AJ34" s="445">
        <v>1.2166841386321039E-2</v>
      </c>
      <c r="AK34" s="445">
        <v>2.5684931506849314E-2</v>
      </c>
      <c r="AL34" s="445">
        <v>9.4579278539883536E-3</v>
      </c>
      <c r="AM34" s="445">
        <v>2.2801928655128034E-2</v>
      </c>
      <c r="AN34" s="445">
        <v>8.2794307891332478E-2</v>
      </c>
      <c r="AO34" s="445">
        <v>7.5682018187151659E-2</v>
      </c>
      <c r="AP34" s="446">
        <v>2.1932504690150127E-2</v>
      </c>
      <c r="AQ34" s="313">
        <v>2.7107741787273144E-2</v>
      </c>
      <c r="AR34" s="313">
        <v>4.8668421919292611E-2</v>
      </c>
      <c r="AS34" s="313">
        <v>7.7114901202792157E-4</v>
      </c>
      <c r="AT34" s="313">
        <v>2.9215302611159842E-3</v>
      </c>
      <c r="AU34" s="313">
        <v>6.4604365743490075E-3</v>
      </c>
      <c r="AV34" s="313">
        <v>4.9191374663072773E-2</v>
      </c>
      <c r="AW34" s="314">
        <v>3.3383861447627582E-2</v>
      </c>
      <c r="AX34" s="313">
        <v>3.7223558313898883E-2</v>
      </c>
      <c r="AY34" s="314">
        <v>5.7887958323773109E-2</v>
      </c>
      <c r="AZ34" s="314">
        <v>4.4856424352301305E-2</v>
      </c>
      <c r="BA34" s="313">
        <v>4.3787046747027804E-2</v>
      </c>
      <c r="BB34" s="314">
        <v>2.2103860890900561E-2</v>
      </c>
      <c r="BC34" s="313">
        <v>6.9791627017587093E-2</v>
      </c>
      <c r="BD34" s="314">
        <v>5.5707059478746677E-2</v>
      </c>
    </row>
    <row r="35" spans="1:56" x14ac:dyDescent="0.2">
      <c r="A35" s="281" t="s">
        <v>478</v>
      </c>
      <c r="B35" s="283" t="s">
        <v>194</v>
      </c>
      <c r="C35" s="445">
        <v>2.4390243902439024E-3</v>
      </c>
      <c r="D35" s="445">
        <v>0</v>
      </c>
      <c r="E35" s="445">
        <v>0</v>
      </c>
      <c r="F35" s="445">
        <v>4.0816326530612249E-3</v>
      </c>
      <c r="G35" s="445">
        <v>3.638297513126572E-3</v>
      </c>
      <c r="H35" s="445">
        <v>4.7358834244080146E-3</v>
      </c>
      <c r="I35" s="445">
        <v>5.3470736923974336E-3</v>
      </c>
      <c r="J35" s="445">
        <v>1.1231729636222328E-2</v>
      </c>
      <c r="K35" s="445">
        <v>9.372071227741331E-4</v>
      </c>
      <c r="L35" s="445">
        <v>3.4926363583444903E-3</v>
      </c>
      <c r="M35" s="445">
        <v>5.2148000993295258E-3</v>
      </c>
      <c r="N35" s="445">
        <v>1.6994915231007496E-3</v>
      </c>
      <c r="O35" s="445">
        <v>2.4813895781637717E-3</v>
      </c>
      <c r="P35" s="445">
        <v>5.9137212005195873E-3</v>
      </c>
      <c r="Q35" s="445">
        <v>6.6688092559858587E-3</v>
      </c>
      <c r="R35" s="445">
        <v>9.7187178768339405E-3</v>
      </c>
      <c r="S35" s="445">
        <v>6.269592476489028E-3</v>
      </c>
      <c r="T35" s="445">
        <v>6.4944649446494465E-3</v>
      </c>
      <c r="U35" s="445">
        <v>1.2210435159125352E-2</v>
      </c>
      <c r="V35" s="445">
        <v>1.8866209028503889E-2</v>
      </c>
      <c r="W35" s="445">
        <v>2.1715194519207242E-3</v>
      </c>
      <c r="X35" s="445">
        <v>5.1061542596076322E-3</v>
      </c>
      <c r="Y35" s="445">
        <v>8.4763922950546449E-3</v>
      </c>
      <c r="Z35" s="445">
        <v>6.1787072243346007E-3</v>
      </c>
      <c r="AA35" s="445">
        <v>4.0155440414507769E-2</v>
      </c>
      <c r="AB35" s="445">
        <v>9.8064516129032255E-3</v>
      </c>
      <c r="AC35" s="445">
        <v>3.857284829687551E-2</v>
      </c>
      <c r="AD35" s="445">
        <v>5.8284190968575816E-2</v>
      </c>
      <c r="AE35" s="445">
        <v>2.1723851511085556E-3</v>
      </c>
      <c r="AF35" s="445">
        <v>1.1593846658063459E-2</v>
      </c>
      <c r="AG35" s="445">
        <v>0.16880430285477865</v>
      </c>
      <c r="AH35" s="445">
        <v>3.0648462139262658E-2</v>
      </c>
      <c r="AI35" s="445">
        <v>2.6748729972645564E-2</v>
      </c>
      <c r="AJ35" s="445">
        <v>1.1182057879856412E-2</v>
      </c>
      <c r="AK35" s="445">
        <v>7.3630136986301373E-2</v>
      </c>
      <c r="AL35" s="445">
        <v>2.7592136631883379E-2</v>
      </c>
      <c r="AM35" s="445">
        <v>1.970916495380064E-2</v>
      </c>
      <c r="AN35" s="445">
        <v>0</v>
      </c>
      <c r="AO35" s="445">
        <v>5.778820768553828E-2</v>
      </c>
      <c r="AP35" s="446">
        <v>1.4469402394740519E-2</v>
      </c>
      <c r="AQ35" s="313">
        <v>1.1647139903514818E-2</v>
      </c>
      <c r="AR35" s="313">
        <v>4.333006953137588E-2</v>
      </c>
      <c r="AS35" s="313">
        <v>6.5096994521837538E-5</v>
      </c>
      <c r="AT35" s="313">
        <v>5.1676674988192429E-2</v>
      </c>
      <c r="AU35" s="313">
        <v>7.1316741348593643E-2</v>
      </c>
      <c r="AV35" s="313">
        <v>-6.1320754716981132E-2</v>
      </c>
      <c r="AW35" s="314">
        <v>3.9683380301906927E-2</v>
      </c>
      <c r="AX35" s="313">
        <v>3.5662274241903553E-2</v>
      </c>
      <c r="AY35" s="314">
        <v>4.0695331344806481E-3</v>
      </c>
      <c r="AZ35" s="314">
        <v>2.3009348038204758E-2</v>
      </c>
      <c r="BA35" s="313">
        <v>2.5627693478352566E-2</v>
      </c>
      <c r="BB35" s="314">
        <v>5.728731604888998E-2</v>
      </c>
      <c r="BC35" s="313">
        <v>-1.4556884037167666E-2</v>
      </c>
      <c r="BD35" s="314">
        <v>8.2232812934346748E-3</v>
      </c>
    </row>
    <row r="36" spans="1:56" x14ac:dyDescent="0.2">
      <c r="A36" s="281" t="s">
        <v>479</v>
      </c>
      <c r="B36" s="283" t="s">
        <v>39</v>
      </c>
      <c r="C36" s="445">
        <v>0</v>
      </c>
      <c r="D36" s="445">
        <v>0</v>
      </c>
      <c r="E36" s="445">
        <v>0</v>
      </c>
      <c r="F36" s="445">
        <v>0</v>
      </c>
      <c r="G36" s="445">
        <v>0</v>
      </c>
      <c r="H36" s="445">
        <v>0</v>
      </c>
      <c r="I36" s="445">
        <v>0</v>
      </c>
      <c r="J36" s="445">
        <v>0</v>
      </c>
      <c r="K36" s="445">
        <v>0</v>
      </c>
      <c r="L36" s="445">
        <v>0</v>
      </c>
      <c r="M36" s="445">
        <v>0</v>
      </c>
      <c r="N36" s="445">
        <v>0</v>
      </c>
      <c r="O36" s="445">
        <v>0</v>
      </c>
      <c r="P36" s="445">
        <v>0</v>
      </c>
      <c r="Q36" s="445">
        <v>0</v>
      </c>
      <c r="R36" s="445">
        <v>0</v>
      </c>
      <c r="S36" s="445">
        <v>0</v>
      </c>
      <c r="T36" s="445">
        <v>0</v>
      </c>
      <c r="U36" s="445">
        <v>0</v>
      </c>
      <c r="V36" s="445">
        <v>0</v>
      </c>
      <c r="W36" s="445">
        <v>0</v>
      </c>
      <c r="X36" s="445">
        <v>0</v>
      </c>
      <c r="Y36" s="445">
        <v>0</v>
      </c>
      <c r="Z36" s="445">
        <v>0</v>
      </c>
      <c r="AA36" s="445">
        <v>0</v>
      </c>
      <c r="AB36" s="445">
        <v>0</v>
      </c>
      <c r="AC36" s="445">
        <v>0</v>
      </c>
      <c r="AD36" s="445">
        <v>0</v>
      </c>
      <c r="AE36" s="445">
        <v>0</v>
      </c>
      <c r="AF36" s="445">
        <v>0</v>
      </c>
      <c r="AG36" s="445">
        <v>0</v>
      </c>
      <c r="AH36" s="445">
        <v>0</v>
      </c>
      <c r="AI36" s="445">
        <v>0</v>
      </c>
      <c r="AJ36" s="445">
        <v>0</v>
      </c>
      <c r="AK36" s="445">
        <v>0</v>
      </c>
      <c r="AL36" s="445">
        <v>0</v>
      </c>
      <c r="AM36" s="445">
        <v>0</v>
      </c>
      <c r="AN36" s="445">
        <v>0</v>
      </c>
      <c r="AO36" s="445">
        <v>0.18949838662364329</v>
      </c>
      <c r="AP36" s="446">
        <v>5.5364768980645468E-4</v>
      </c>
      <c r="AQ36" s="313">
        <v>0</v>
      </c>
      <c r="AR36" s="313">
        <v>3.8129823772400278E-3</v>
      </c>
      <c r="AS36" s="313">
        <v>0.37583499414127047</v>
      </c>
      <c r="AT36" s="313">
        <v>0</v>
      </c>
      <c r="AU36" s="313">
        <v>0</v>
      </c>
      <c r="AV36" s="313">
        <v>0</v>
      </c>
      <c r="AW36" s="314">
        <v>4.5933702252234261E-2</v>
      </c>
      <c r="AX36" s="313">
        <v>2.5051540429209294E-2</v>
      </c>
      <c r="AY36" s="314">
        <v>0</v>
      </c>
      <c r="AZ36" s="314">
        <v>2.4428021337043408E-2</v>
      </c>
      <c r="BA36" s="313">
        <v>1.709459535649448E-2</v>
      </c>
      <c r="BB36" s="314">
        <v>0</v>
      </c>
      <c r="BC36" s="313">
        <v>5.1199407505659468E-2</v>
      </c>
      <c r="BD36" s="314">
        <v>2.6492097902708917E-2</v>
      </c>
    </row>
    <row r="37" spans="1:56" x14ac:dyDescent="0.2">
      <c r="A37" s="281" t="s">
        <v>480</v>
      </c>
      <c r="B37" s="283" t="s">
        <v>40</v>
      </c>
      <c r="C37" s="445">
        <v>0</v>
      </c>
      <c r="D37" s="445">
        <v>0</v>
      </c>
      <c r="E37" s="445">
        <v>0</v>
      </c>
      <c r="F37" s="445">
        <v>0</v>
      </c>
      <c r="G37" s="445">
        <v>6.7532204419982775E-5</v>
      </c>
      <c r="H37" s="445">
        <v>0</v>
      </c>
      <c r="I37" s="445">
        <v>9.7219521679953337E-5</v>
      </c>
      <c r="J37" s="445">
        <v>1.7549577556597387E-4</v>
      </c>
      <c r="K37" s="445">
        <v>0</v>
      </c>
      <c r="L37" s="445">
        <v>1.1642121194481634E-4</v>
      </c>
      <c r="M37" s="445">
        <v>2.4832381425378696E-4</v>
      </c>
      <c r="N37" s="445">
        <v>5.4822307196798379E-5</v>
      </c>
      <c r="O37" s="445">
        <v>0</v>
      </c>
      <c r="P37" s="445">
        <v>2.7346687632460521E-4</v>
      </c>
      <c r="Q37" s="445">
        <v>8.0347099469709143E-5</v>
      </c>
      <c r="R37" s="445">
        <v>7.0086907765629382E-5</v>
      </c>
      <c r="S37" s="445">
        <v>0</v>
      </c>
      <c r="T37" s="445">
        <v>9.225092250922509E-4</v>
      </c>
      <c r="U37" s="445">
        <v>8.6598830915782634E-4</v>
      </c>
      <c r="V37" s="445">
        <v>1.2274401054689276E-3</v>
      </c>
      <c r="W37" s="445">
        <v>6.1169562025935892E-5</v>
      </c>
      <c r="X37" s="445">
        <v>0</v>
      </c>
      <c r="Y37" s="445">
        <v>1.4286054429867378E-4</v>
      </c>
      <c r="Z37" s="445">
        <v>0</v>
      </c>
      <c r="AA37" s="445">
        <v>0</v>
      </c>
      <c r="AB37" s="445">
        <v>0</v>
      </c>
      <c r="AC37" s="445">
        <v>3.2762894929395959E-5</v>
      </c>
      <c r="AD37" s="445">
        <v>2.4234590839324662E-4</v>
      </c>
      <c r="AE37" s="445">
        <v>0</v>
      </c>
      <c r="AF37" s="445">
        <v>2.2532210819557958E-4</v>
      </c>
      <c r="AG37" s="445">
        <v>4.1373603640877119E-3</v>
      </c>
      <c r="AH37" s="445">
        <v>1.2852580897110147E-4</v>
      </c>
      <c r="AI37" s="445">
        <v>0</v>
      </c>
      <c r="AJ37" s="445">
        <v>9.5301629657867148E-5</v>
      </c>
      <c r="AK37" s="445">
        <v>0</v>
      </c>
      <c r="AL37" s="445">
        <v>1.5632938601633641E-4</v>
      </c>
      <c r="AM37" s="445">
        <v>9.6048562153024569E-5</v>
      </c>
      <c r="AN37" s="445">
        <v>0</v>
      </c>
      <c r="AO37" s="445">
        <v>2.9334115576415371E-4</v>
      </c>
      <c r="AP37" s="446">
        <v>1.5341011838290307E-4</v>
      </c>
      <c r="AQ37" s="313">
        <v>0</v>
      </c>
      <c r="AR37" s="313">
        <v>2.8557086729192376E-2</v>
      </c>
      <c r="AS37" s="313">
        <v>0.15492083203973922</v>
      </c>
      <c r="AT37" s="313">
        <v>0.1414007152014034</v>
      </c>
      <c r="AU37" s="313">
        <v>0.20961327358779175</v>
      </c>
      <c r="AV37" s="313">
        <v>0</v>
      </c>
      <c r="AW37" s="314">
        <v>6.757744605559482E-2</v>
      </c>
      <c r="AX37" s="313">
        <v>3.5982365017933955E-2</v>
      </c>
      <c r="AY37" s="314">
        <v>7.6473036220159772E-3</v>
      </c>
      <c r="AZ37" s="314">
        <v>3.9518777644737609E-2</v>
      </c>
      <c r="BA37" s="313">
        <v>2.6982498211482346E-2</v>
      </c>
      <c r="BB37" s="314">
        <v>9.401013567010625E-4</v>
      </c>
      <c r="BC37" s="313">
        <v>8.1798282256717009E-2</v>
      </c>
      <c r="BD37" s="314">
        <v>4.1298923119390811E-2</v>
      </c>
    </row>
    <row r="38" spans="1:56" x14ac:dyDescent="0.2">
      <c r="A38" s="281" t="s">
        <v>481</v>
      </c>
      <c r="B38" s="283" t="s">
        <v>482</v>
      </c>
      <c r="C38" s="445">
        <v>0</v>
      </c>
      <c r="D38" s="445">
        <v>0</v>
      </c>
      <c r="E38" s="445">
        <v>0</v>
      </c>
      <c r="F38" s="445">
        <v>0</v>
      </c>
      <c r="G38" s="445">
        <v>0</v>
      </c>
      <c r="H38" s="445">
        <v>0</v>
      </c>
      <c r="I38" s="445">
        <v>0</v>
      </c>
      <c r="J38" s="445">
        <v>2.507082508085341E-5</v>
      </c>
      <c r="K38" s="445">
        <v>0</v>
      </c>
      <c r="L38" s="445">
        <v>0</v>
      </c>
      <c r="M38" s="445">
        <v>0</v>
      </c>
      <c r="N38" s="445">
        <v>0</v>
      </c>
      <c r="O38" s="445">
        <v>0</v>
      </c>
      <c r="P38" s="445">
        <v>0</v>
      </c>
      <c r="Q38" s="445">
        <v>0</v>
      </c>
      <c r="R38" s="445">
        <v>0</v>
      </c>
      <c r="S38" s="445">
        <v>0</v>
      </c>
      <c r="T38" s="445">
        <v>0</v>
      </c>
      <c r="U38" s="445">
        <v>0</v>
      </c>
      <c r="V38" s="445">
        <v>0</v>
      </c>
      <c r="W38" s="445">
        <v>0</v>
      </c>
      <c r="X38" s="445">
        <v>0</v>
      </c>
      <c r="Y38" s="445">
        <v>0</v>
      </c>
      <c r="Z38" s="445">
        <v>0</v>
      </c>
      <c r="AA38" s="445">
        <v>3.2383419689119172E-4</v>
      </c>
      <c r="AB38" s="445">
        <v>0</v>
      </c>
      <c r="AC38" s="445">
        <v>2.184192995293064E-5</v>
      </c>
      <c r="AD38" s="445">
        <v>1.6156393892883107E-4</v>
      </c>
      <c r="AE38" s="445">
        <v>0</v>
      </c>
      <c r="AF38" s="445">
        <v>2.1303181138491163E-3</v>
      </c>
      <c r="AG38" s="445">
        <v>0</v>
      </c>
      <c r="AH38" s="445">
        <v>2.9659802070254186E-5</v>
      </c>
      <c r="AI38" s="445">
        <v>3.9077764751856194E-5</v>
      </c>
      <c r="AJ38" s="445">
        <v>2.0537501191270371E-2</v>
      </c>
      <c r="AK38" s="445">
        <v>0</v>
      </c>
      <c r="AL38" s="445">
        <v>3.9082346504084102E-5</v>
      </c>
      <c r="AM38" s="445">
        <v>5.7629137291814744E-5</v>
      </c>
      <c r="AN38" s="445">
        <v>0</v>
      </c>
      <c r="AO38" s="445">
        <v>1.7600469345849222E-3</v>
      </c>
      <c r="AP38" s="446">
        <v>1.2169964698531977E-3</v>
      </c>
      <c r="AQ38" s="313">
        <v>3.5423845623707789E-2</v>
      </c>
      <c r="AR38" s="313">
        <v>5.1019775806905684E-2</v>
      </c>
      <c r="AS38" s="313">
        <v>0.4613023404873261</v>
      </c>
      <c r="AT38" s="313">
        <v>0</v>
      </c>
      <c r="AU38" s="313">
        <v>0</v>
      </c>
      <c r="AV38" s="313">
        <v>0</v>
      </c>
      <c r="AW38" s="314">
        <v>8.7567595099062312E-2</v>
      </c>
      <c r="AX38" s="313">
        <v>4.7638137071683503E-2</v>
      </c>
      <c r="AY38" s="314">
        <v>4.5641885028785863E-2</v>
      </c>
      <c r="AZ38" s="314">
        <v>6.7938414373262826E-2</v>
      </c>
      <c r="BA38" s="313">
        <v>4.7004081537193862E-2</v>
      </c>
      <c r="BB38" s="314">
        <v>1.8159202662188088E-2</v>
      </c>
      <c r="BC38" s="313">
        <v>0.12249291477668241</v>
      </c>
      <c r="BD38" s="314">
        <v>6.2861129745716116E-2</v>
      </c>
    </row>
    <row r="39" spans="1:56" x14ac:dyDescent="0.2">
      <c r="A39" s="281" t="s">
        <v>483</v>
      </c>
      <c r="B39" s="283" t="s">
        <v>484</v>
      </c>
      <c r="C39" s="445">
        <v>0</v>
      </c>
      <c r="D39" s="445">
        <v>0</v>
      </c>
      <c r="E39" s="445">
        <v>0</v>
      </c>
      <c r="F39" s="445">
        <v>4.0816326530612249E-3</v>
      </c>
      <c r="G39" s="445">
        <v>7.0064662085732136E-4</v>
      </c>
      <c r="H39" s="445">
        <v>3.6429872495446266E-4</v>
      </c>
      <c r="I39" s="445">
        <v>7.2914641259965004E-4</v>
      </c>
      <c r="J39" s="445">
        <v>1.403966204527791E-3</v>
      </c>
      <c r="K39" s="445">
        <v>0</v>
      </c>
      <c r="L39" s="445">
        <v>2.9105302986204084E-4</v>
      </c>
      <c r="M39" s="445">
        <v>2.4832381425378696E-4</v>
      </c>
      <c r="N39" s="445">
        <v>5.0710634157038494E-4</v>
      </c>
      <c r="O39" s="445">
        <v>2.7570995312930797E-4</v>
      </c>
      <c r="P39" s="445">
        <v>7.5203390989266429E-4</v>
      </c>
      <c r="Q39" s="445">
        <v>2.2497187851518562E-3</v>
      </c>
      <c r="R39" s="445">
        <v>1.658723483786562E-3</v>
      </c>
      <c r="S39" s="445">
        <v>1.567398119122257E-3</v>
      </c>
      <c r="T39" s="445">
        <v>5.9040590405904064E-4</v>
      </c>
      <c r="U39" s="445">
        <v>5.1959298549469587E-4</v>
      </c>
      <c r="V39" s="445">
        <v>6.8191116970495972E-4</v>
      </c>
      <c r="W39" s="445">
        <v>1.5292390506483974E-4</v>
      </c>
      <c r="X39" s="445">
        <v>6.7186240257995165E-4</v>
      </c>
      <c r="Y39" s="445">
        <v>6.9049263077692322E-4</v>
      </c>
      <c r="Z39" s="445">
        <v>4.7528517110266159E-4</v>
      </c>
      <c r="AA39" s="445">
        <v>9.39119170984456E-3</v>
      </c>
      <c r="AB39" s="445">
        <v>1.5483870967741935E-3</v>
      </c>
      <c r="AC39" s="445">
        <v>3.1670798431749427E-4</v>
      </c>
      <c r="AD39" s="445">
        <v>2.6254140075935052E-3</v>
      </c>
      <c r="AE39" s="445">
        <v>1.7038314910655336E-4</v>
      </c>
      <c r="AF39" s="445">
        <v>1.5362871013334973E-3</v>
      </c>
      <c r="AG39" s="445">
        <v>1.2412081092263137E-3</v>
      </c>
      <c r="AH39" s="445">
        <v>0</v>
      </c>
      <c r="AI39" s="445">
        <v>1.8366549433372411E-3</v>
      </c>
      <c r="AJ39" s="445">
        <v>1.0483179262365386E-3</v>
      </c>
      <c r="AK39" s="445">
        <v>0</v>
      </c>
      <c r="AL39" s="445">
        <v>1.8368702856919529E-3</v>
      </c>
      <c r="AM39" s="445">
        <v>2.6701500278540832E-3</v>
      </c>
      <c r="AN39" s="445">
        <v>0</v>
      </c>
      <c r="AO39" s="445">
        <v>3.5200938691698444E-3</v>
      </c>
      <c r="AP39" s="446">
        <v>8.7846576168980816E-4</v>
      </c>
      <c r="AQ39" s="313">
        <v>0</v>
      </c>
      <c r="AR39" s="313">
        <v>1.2950152359941286E-2</v>
      </c>
      <c r="AS39" s="313">
        <v>0</v>
      </c>
      <c r="AT39" s="313">
        <v>0</v>
      </c>
      <c r="AU39" s="313">
        <v>0</v>
      </c>
      <c r="AV39" s="313">
        <v>0</v>
      </c>
      <c r="AW39" s="314">
        <v>8.4664977765893344E-3</v>
      </c>
      <c r="AX39" s="313">
        <v>5.448887531546231E-3</v>
      </c>
      <c r="AY39" s="314">
        <v>3.944620162662987E-5</v>
      </c>
      <c r="AZ39" s="314">
        <v>4.5210400115734684E-3</v>
      </c>
      <c r="BA39" s="313">
        <v>3.7307246242442391E-3</v>
      </c>
      <c r="BB39" s="314">
        <v>5.856060298348259E-3</v>
      </c>
      <c r="BC39" s="313">
        <v>3.0579520624080276E-3</v>
      </c>
      <c r="BD39" s="314">
        <v>2.5623525749248655E-3</v>
      </c>
    </row>
    <row r="40" spans="1:56" x14ac:dyDescent="0.2">
      <c r="A40" s="281" t="s">
        <v>485</v>
      </c>
      <c r="B40" s="283" t="s">
        <v>41</v>
      </c>
      <c r="C40" s="445">
        <v>1.9512195121951219E-2</v>
      </c>
      <c r="D40" s="445">
        <v>3.9215686274509803E-2</v>
      </c>
      <c r="E40" s="445">
        <v>0</v>
      </c>
      <c r="F40" s="445">
        <v>6.5306122448979598E-2</v>
      </c>
      <c r="G40" s="445">
        <v>2.7080413972413096E-2</v>
      </c>
      <c r="H40" s="445">
        <v>3.0601092896174863E-2</v>
      </c>
      <c r="I40" s="445">
        <v>2.0173050748590316E-2</v>
      </c>
      <c r="J40" s="445">
        <v>4.4776493594404193E-2</v>
      </c>
      <c r="K40" s="445">
        <v>4.2174320524835992E-3</v>
      </c>
      <c r="L40" s="445">
        <v>3.609057570289307E-2</v>
      </c>
      <c r="M40" s="445">
        <v>5.3141296250310402E-2</v>
      </c>
      <c r="N40" s="445">
        <v>9.7857818346285107E-3</v>
      </c>
      <c r="O40" s="445">
        <v>1.3234077750206782E-2</v>
      </c>
      <c r="P40" s="445">
        <v>2.5740069734053461E-2</v>
      </c>
      <c r="Q40" s="445">
        <v>3.6718624457657077E-2</v>
      </c>
      <c r="R40" s="445">
        <v>3.100177553499673E-2</v>
      </c>
      <c r="S40" s="445">
        <v>2.8213166144200628E-2</v>
      </c>
      <c r="T40" s="445">
        <v>4.3321033210332101E-2</v>
      </c>
      <c r="U40" s="445">
        <v>3.6588006061918164E-2</v>
      </c>
      <c r="V40" s="445">
        <v>3.4004636995953991E-2</v>
      </c>
      <c r="W40" s="445">
        <v>2.3427942255933448E-2</v>
      </c>
      <c r="X40" s="445">
        <v>3.5474334856221444E-2</v>
      </c>
      <c r="Y40" s="445">
        <v>9.5573704135812759E-2</v>
      </c>
      <c r="Z40" s="445">
        <v>6.7965779467680607E-2</v>
      </c>
      <c r="AA40" s="445">
        <v>0.13471502590673576</v>
      </c>
      <c r="AB40" s="445">
        <v>6.1935483870967742E-2</v>
      </c>
      <c r="AC40" s="445">
        <v>8.6122729804405523E-2</v>
      </c>
      <c r="AD40" s="445">
        <v>0.11580095322723968</v>
      </c>
      <c r="AE40" s="445">
        <v>2.2022022022022022E-2</v>
      </c>
      <c r="AF40" s="445">
        <v>8.1074991294373094E-2</v>
      </c>
      <c r="AG40" s="445">
        <v>0.1551510136532892</v>
      </c>
      <c r="AH40" s="445">
        <v>9.220243803573018E-2</v>
      </c>
      <c r="AI40" s="445">
        <v>6.7311449785072294E-2</v>
      </c>
      <c r="AJ40" s="445">
        <v>4.6237173989008548E-2</v>
      </c>
      <c r="AK40" s="445">
        <v>7.9623287671232876E-2</v>
      </c>
      <c r="AL40" s="445">
        <v>0.13401336616250439</v>
      </c>
      <c r="AM40" s="445">
        <v>3.2790979119042586E-2</v>
      </c>
      <c r="AN40" s="445">
        <v>0</v>
      </c>
      <c r="AO40" s="445">
        <v>3.0507480199471988E-2</v>
      </c>
      <c r="AP40" s="446">
        <v>4.9036387337408845E-2</v>
      </c>
      <c r="AQ40" s="313">
        <v>3.8042729152308753E-2</v>
      </c>
      <c r="AR40" s="313">
        <v>3.5303064373624467E-2</v>
      </c>
      <c r="AS40" s="313">
        <v>0</v>
      </c>
      <c r="AT40" s="313">
        <v>8.6094055731732004E-3</v>
      </c>
      <c r="AU40" s="313">
        <v>1.9957170364771726E-2</v>
      </c>
      <c r="AV40" s="313">
        <v>0</v>
      </c>
      <c r="AW40" s="314">
        <v>2.6157704437734373E-2</v>
      </c>
      <c r="AX40" s="313">
        <v>6.3097358700272319E-2</v>
      </c>
      <c r="AY40" s="314">
        <v>1.9947944162586724E-2</v>
      </c>
      <c r="AZ40" s="314">
        <v>2.3250359362351137E-2</v>
      </c>
      <c r="BA40" s="313">
        <v>4.9392112814640246E-2</v>
      </c>
      <c r="BB40" s="314">
        <v>5.0598291805812851E-2</v>
      </c>
      <c r="BC40" s="313">
        <v>-6.7210431616385718E-3</v>
      </c>
      <c r="BD40" s="314">
        <v>4.8729033642284834E-2</v>
      </c>
    </row>
    <row r="41" spans="1:56" x14ac:dyDescent="0.2">
      <c r="A41" s="286">
        <v>37</v>
      </c>
      <c r="B41" s="283" t="s">
        <v>42</v>
      </c>
      <c r="C41" s="445">
        <v>0</v>
      </c>
      <c r="D41" s="445">
        <v>0</v>
      </c>
      <c r="E41" s="445">
        <v>0</v>
      </c>
      <c r="F41" s="445">
        <v>0</v>
      </c>
      <c r="G41" s="445">
        <v>1.5194745994496125E-4</v>
      </c>
      <c r="H41" s="445">
        <v>0</v>
      </c>
      <c r="I41" s="445">
        <v>1.4582928251992999E-4</v>
      </c>
      <c r="J41" s="445">
        <v>7.5212475242560228E-5</v>
      </c>
      <c r="K41" s="445">
        <v>0</v>
      </c>
      <c r="L41" s="445">
        <v>1.1642121194481634E-4</v>
      </c>
      <c r="M41" s="445">
        <v>0</v>
      </c>
      <c r="N41" s="445">
        <v>4.7969518797198582E-5</v>
      </c>
      <c r="O41" s="445">
        <v>0</v>
      </c>
      <c r="P41" s="445">
        <v>1.0255007862172694E-4</v>
      </c>
      <c r="Q41" s="445">
        <v>1.6069419893941829E-4</v>
      </c>
      <c r="R41" s="445">
        <v>1.4017381553125876E-4</v>
      </c>
      <c r="S41" s="445">
        <v>0</v>
      </c>
      <c r="T41" s="445">
        <v>1.8450184501845018E-4</v>
      </c>
      <c r="U41" s="445">
        <v>8.6598830915782631E-5</v>
      </c>
      <c r="V41" s="445">
        <v>1.8184297858798927E-4</v>
      </c>
      <c r="W41" s="445">
        <v>9.1754343038903845E-5</v>
      </c>
      <c r="X41" s="445">
        <v>4.0311744154797097E-4</v>
      </c>
      <c r="Y41" s="445">
        <v>2.6191099788090195E-4</v>
      </c>
      <c r="Z41" s="445">
        <v>0</v>
      </c>
      <c r="AA41" s="445">
        <v>3.2383419689119172E-4</v>
      </c>
      <c r="AB41" s="445">
        <v>0</v>
      </c>
      <c r="AC41" s="445">
        <v>8.7367719811722565E-4</v>
      </c>
      <c r="AD41" s="445">
        <v>1.6156393892883107E-4</v>
      </c>
      <c r="AE41" s="445">
        <v>5.005005005005005E-4</v>
      </c>
      <c r="AF41" s="445">
        <v>3.6870890432003935E-4</v>
      </c>
      <c r="AG41" s="445">
        <v>1.8618121638394703E-2</v>
      </c>
      <c r="AH41" s="445">
        <v>4.9433003450423646E-4</v>
      </c>
      <c r="AI41" s="445">
        <v>3.1652989449003515E-3</v>
      </c>
      <c r="AJ41" s="445">
        <v>1.2802185584040154E-2</v>
      </c>
      <c r="AK41" s="445">
        <v>2.5684931506849314E-3</v>
      </c>
      <c r="AL41" s="445">
        <v>8.9889396959393444E-4</v>
      </c>
      <c r="AM41" s="445">
        <v>1.5021995120733043E-2</v>
      </c>
      <c r="AN41" s="445">
        <v>0</v>
      </c>
      <c r="AO41" s="445">
        <v>1.1733646230566149E-3</v>
      </c>
      <c r="AP41" s="446">
        <v>1.7972123924522223E-3</v>
      </c>
      <c r="AQ41" s="313">
        <v>0.67011256604640479</v>
      </c>
      <c r="AR41" s="313">
        <v>0.11648762971842183</v>
      </c>
      <c r="AS41" s="313">
        <v>0</v>
      </c>
      <c r="AT41" s="313">
        <v>0</v>
      </c>
      <c r="AU41" s="313">
        <v>0</v>
      </c>
      <c r="AV41" s="313">
        <v>0</v>
      </c>
      <c r="AW41" s="314">
        <v>9.3040027179842472E-2</v>
      </c>
      <c r="AX41" s="313">
        <v>5.1380995849530403E-2</v>
      </c>
      <c r="AY41" s="314">
        <v>5.592353748276694E-2</v>
      </c>
      <c r="AZ41" s="314">
        <v>7.5662473336390867E-2</v>
      </c>
      <c r="BA41" s="313">
        <v>5.2823811486689375E-2</v>
      </c>
      <c r="BB41" s="314">
        <v>5.0537070427543025E-2</v>
      </c>
      <c r="BC41" s="313">
        <v>0.10319814045548002</v>
      </c>
      <c r="BD41" s="314">
        <v>5.4080913774149884E-2</v>
      </c>
    </row>
    <row r="42" spans="1:56" x14ac:dyDescent="0.2">
      <c r="A42" s="287">
        <v>38</v>
      </c>
      <c r="B42" s="272" t="s">
        <v>283</v>
      </c>
      <c r="C42" s="445">
        <v>1.2195121951219512E-3</v>
      </c>
      <c r="D42" s="445">
        <v>0</v>
      </c>
      <c r="E42" s="445">
        <v>0</v>
      </c>
      <c r="F42" s="445">
        <v>0</v>
      </c>
      <c r="G42" s="445">
        <v>1.1564890006922051E-3</v>
      </c>
      <c r="H42" s="445">
        <v>1.4571948998178506E-3</v>
      </c>
      <c r="I42" s="445">
        <v>1.1180244993194634E-3</v>
      </c>
      <c r="J42" s="445">
        <v>9.2762052799157623E-4</v>
      </c>
      <c r="K42" s="445">
        <v>0</v>
      </c>
      <c r="L42" s="445">
        <v>1.7463181791722453E-4</v>
      </c>
      <c r="M42" s="445">
        <v>1.7382666997765085E-3</v>
      </c>
      <c r="N42" s="445">
        <v>2.5355317078519247E-4</v>
      </c>
      <c r="O42" s="445">
        <v>2.7570995312930797E-4</v>
      </c>
      <c r="P42" s="445">
        <v>6.1530047173036164E-4</v>
      </c>
      <c r="Q42" s="445">
        <v>9.6416519363650972E-4</v>
      </c>
      <c r="R42" s="445">
        <v>1.3550135501355014E-3</v>
      </c>
      <c r="S42" s="445">
        <v>2.0898641588296763E-3</v>
      </c>
      <c r="T42" s="445">
        <v>1.6605166051660517E-3</v>
      </c>
      <c r="U42" s="445">
        <v>1.4721801255683049E-3</v>
      </c>
      <c r="V42" s="445">
        <v>1.2274401054689276E-3</v>
      </c>
      <c r="W42" s="445">
        <v>1.1928064595057499E-3</v>
      </c>
      <c r="X42" s="445">
        <v>2.0155872077398549E-3</v>
      </c>
      <c r="Y42" s="445">
        <v>1.3809852615538464E-3</v>
      </c>
      <c r="Z42" s="445">
        <v>0</v>
      </c>
      <c r="AA42" s="445">
        <v>1.2953367875647669E-3</v>
      </c>
      <c r="AB42" s="445">
        <v>4.9032258064516127E-3</v>
      </c>
      <c r="AC42" s="445">
        <v>3.3745781777277839E-3</v>
      </c>
      <c r="AD42" s="445">
        <v>5.6547378625090875E-3</v>
      </c>
      <c r="AE42" s="445">
        <v>4.3660681958554301E-4</v>
      </c>
      <c r="AF42" s="445">
        <v>2.8062844384358549E-3</v>
      </c>
      <c r="AG42" s="445">
        <v>2.8961522548613984E-3</v>
      </c>
      <c r="AH42" s="445">
        <v>4.4390837098480431E-3</v>
      </c>
      <c r="AI42" s="445">
        <v>5.6662758890191484E-3</v>
      </c>
      <c r="AJ42" s="445">
        <v>2.6207948155913467E-3</v>
      </c>
      <c r="AK42" s="445">
        <v>7.7054794520547941E-3</v>
      </c>
      <c r="AL42" s="445">
        <v>2.1495290577246257E-3</v>
      </c>
      <c r="AM42" s="445">
        <v>2.5548917532704535E-3</v>
      </c>
      <c r="AN42" s="445">
        <v>0</v>
      </c>
      <c r="AO42" s="445">
        <v>2.9334115576415371E-4</v>
      </c>
      <c r="AP42" s="446">
        <v>1.9874752208377221E-3</v>
      </c>
      <c r="AQ42" s="313">
        <v>0</v>
      </c>
      <c r="AR42" s="313">
        <v>0</v>
      </c>
      <c r="AS42" s="313">
        <v>0</v>
      </c>
      <c r="AT42" s="313">
        <v>0</v>
      </c>
      <c r="AU42" s="313">
        <v>0</v>
      </c>
      <c r="AV42" s="313">
        <v>0</v>
      </c>
      <c r="AW42" s="314">
        <v>0</v>
      </c>
      <c r="AX42" s="313">
        <v>2.0349939393902302E-3</v>
      </c>
      <c r="AY42" s="314">
        <v>0</v>
      </c>
      <c r="AZ42" s="314">
        <v>0</v>
      </c>
      <c r="BA42" s="313">
        <v>1.3886330880568784E-3</v>
      </c>
      <c r="BB42" s="314">
        <v>0</v>
      </c>
      <c r="BC42" s="313">
        <v>0</v>
      </c>
      <c r="BD42" s="314">
        <v>2.1520137185211362E-3</v>
      </c>
    </row>
    <row r="43" spans="1:56" x14ac:dyDescent="0.2">
      <c r="A43" s="287">
        <v>39</v>
      </c>
      <c r="B43" s="272" t="s">
        <v>284</v>
      </c>
      <c r="C43" s="445">
        <v>3.6585365853658539E-3</v>
      </c>
      <c r="D43" s="445">
        <v>0</v>
      </c>
      <c r="E43" s="445">
        <v>0</v>
      </c>
      <c r="F43" s="445">
        <v>1.6326530612244899E-2</v>
      </c>
      <c r="G43" s="445">
        <v>6.9304924786007327E-3</v>
      </c>
      <c r="H43" s="445">
        <v>3.6429872495446266E-3</v>
      </c>
      <c r="I43" s="445">
        <v>2.9651954112385765E-3</v>
      </c>
      <c r="J43" s="445">
        <v>1.8552410559831525E-3</v>
      </c>
      <c r="K43" s="445">
        <v>4.6860356138706655E-4</v>
      </c>
      <c r="L43" s="445">
        <v>1.6881075731998371E-3</v>
      </c>
      <c r="M43" s="445">
        <v>9.1879811273901171E-3</v>
      </c>
      <c r="N43" s="445">
        <v>3.6868001589846909E-3</v>
      </c>
      <c r="O43" s="445">
        <v>5.5141990625861594E-3</v>
      </c>
      <c r="P43" s="445">
        <v>4.2045532234908046E-3</v>
      </c>
      <c r="Q43" s="445">
        <v>8.3560983448497505E-3</v>
      </c>
      <c r="R43" s="445">
        <v>6.8918792636202221E-3</v>
      </c>
      <c r="S43" s="445">
        <v>3.6572622779519333E-3</v>
      </c>
      <c r="T43" s="445">
        <v>1.5129151291512915E-3</v>
      </c>
      <c r="U43" s="445">
        <v>3.2907555747997402E-3</v>
      </c>
      <c r="V43" s="445">
        <v>2.1821157430558713E-3</v>
      </c>
      <c r="W43" s="445">
        <v>1.9880107658429166E-3</v>
      </c>
      <c r="X43" s="445">
        <v>2.9561945713517872E-3</v>
      </c>
      <c r="Y43" s="445">
        <v>1.5571799328555442E-2</v>
      </c>
      <c r="Z43" s="445">
        <v>3.326996197718631E-3</v>
      </c>
      <c r="AA43" s="445">
        <v>1.0362694300518135E-2</v>
      </c>
      <c r="AB43" s="445">
        <v>2.5290322580645161E-2</v>
      </c>
      <c r="AC43" s="445">
        <v>9.2391363700896605E-3</v>
      </c>
      <c r="AD43" s="445">
        <v>8.6032797479602546E-3</v>
      </c>
      <c r="AE43" s="445">
        <v>1.9061614806295658E-3</v>
      </c>
      <c r="AF43" s="445">
        <v>1.2433683606792437E-2</v>
      </c>
      <c r="AG43" s="445">
        <v>5.7923045097227968E-3</v>
      </c>
      <c r="AH43" s="445">
        <v>3.8261144670627897E-3</v>
      </c>
      <c r="AI43" s="445">
        <v>1.4341539663931223E-2</v>
      </c>
      <c r="AJ43" s="445">
        <v>4.4950601988627339E-3</v>
      </c>
      <c r="AK43" s="445">
        <v>9.4178082191780817E-3</v>
      </c>
      <c r="AL43" s="445">
        <v>4.7289639269941768E-3</v>
      </c>
      <c r="AM43" s="445">
        <v>4.0148298979964274E-3</v>
      </c>
      <c r="AN43" s="445">
        <v>4.3122035360068997E-4</v>
      </c>
      <c r="AO43" s="445">
        <v>2.9334115576415371E-4</v>
      </c>
      <c r="AP43" s="446">
        <v>5.8073014645952589E-3</v>
      </c>
      <c r="AQ43" s="313">
        <v>0</v>
      </c>
      <c r="AR43" s="313">
        <v>2.1824388568312321E-2</v>
      </c>
      <c r="AS43" s="313">
        <v>0</v>
      </c>
      <c r="AT43" s="313">
        <v>0</v>
      </c>
      <c r="AU43" s="313">
        <v>0</v>
      </c>
      <c r="AV43" s="313">
        <v>0</v>
      </c>
      <c r="AW43" s="314">
        <v>1.4268259720295343E-2</v>
      </c>
      <c r="AX43" s="313">
        <v>1.3210017800841722E-2</v>
      </c>
      <c r="AY43" s="314">
        <v>1.906566411953777E-5</v>
      </c>
      <c r="AZ43" s="314">
        <v>7.5969354933037017E-3</v>
      </c>
      <c r="BA43" s="313">
        <v>9.0202681962094702E-3</v>
      </c>
      <c r="BB43" s="314">
        <v>1.7662367630844507E-2</v>
      </c>
      <c r="BC43" s="313">
        <v>-3.434067263332897E-3</v>
      </c>
      <c r="BD43" s="314">
        <v>4.2694010508946391E-3</v>
      </c>
    </row>
    <row r="44" spans="1:56" x14ac:dyDescent="0.2">
      <c r="A44" s="288">
        <v>40</v>
      </c>
      <c r="B44" s="292" t="s">
        <v>43</v>
      </c>
      <c r="C44" s="447">
        <v>0.54146341463414638</v>
      </c>
      <c r="D44" s="447">
        <v>0.31372549019607843</v>
      </c>
      <c r="E44" s="447">
        <v>0.38461538461538464</v>
      </c>
      <c r="F44" s="447">
        <v>0.36734693877551022</v>
      </c>
      <c r="G44" s="447">
        <v>0.62891053671219466</v>
      </c>
      <c r="H44" s="447">
        <v>0.60510018214936245</v>
      </c>
      <c r="I44" s="447">
        <v>0.66697452848531991</v>
      </c>
      <c r="J44" s="447">
        <v>0.68370647077995339</v>
      </c>
      <c r="K44" s="447">
        <v>0.7010309278350515</v>
      </c>
      <c r="L44" s="447">
        <v>0.65952616566738465</v>
      </c>
      <c r="M44" s="447">
        <v>0.52421157188974421</v>
      </c>
      <c r="N44" s="447">
        <v>0.75025012677658542</v>
      </c>
      <c r="O44" s="447">
        <v>0.77088502894954503</v>
      </c>
      <c r="P44" s="447">
        <v>0.55947904560060158</v>
      </c>
      <c r="Q44" s="447">
        <v>0.57183030692591996</v>
      </c>
      <c r="R44" s="447">
        <v>0.5471217643210915</v>
      </c>
      <c r="S44" s="447">
        <v>0.59247648902821315</v>
      </c>
      <c r="T44" s="447">
        <v>0.63848708487084871</v>
      </c>
      <c r="U44" s="447">
        <v>0.65057371725481705</v>
      </c>
      <c r="V44" s="447">
        <v>0.66022639450834208</v>
      </c>
      <c r="W44" s="447">
        <v>0.77978957670663074</v>
      </c>
      <c r="X44" s="447">
        <v>0.54689599570008063</v>
      </c>
      <c r="Y44" s="447">
        <v>0.53863187218743303</v>
      </c>
      <c r="Z44" s="447">
        <v>0.64638783269961975</v>
      </c>
      <c r="AA44" s="447">
        <v>0.50420984455958551</v>
      </c>
      <c r="AB44" s="447">
        <v>0.32980645161290323</v>
      </c>
      <c r="AC44" s="447">
        <v>0.27785119093123067</v>
      </c>
      <c r="AD44" s="447">
        <v>0.32720736731561517</v>
      </c>
      <c r="AE44" s="447">
        <v>0.14324963261133475</v>
      </c>
      <c r="AF44" s="447">
        <v>0.35234232573383312</v>
      </c>
      <c r="AG44" s="447">
        <v>0.49813818783616054</v>
      </c>
      <c r="AH44" s="447">
        <v>0.28713654384213078</v>
      </c>
      <c r="AI44" s="447">
        <v>0.2638921453692849</v>
      </c>
      <c r="AJ44" s="447">
        <v>0.44115124368626701</v>
      </c>
      <c r="AK44" s="447">
        <v>0.40753424657534248</v>
      </c>
      <c r="AL44" s="447">
        <v>0.39602141712588423</v>
      </c>
      <c r="AM44" s="447">
        <v>0.49611003323280251</v>
      </c>
      <c r="AN44" s="447">
        <v>1</v>
      </c>
      <c r="AO44" s="447">
        <v>0.68348489293047809</v>
      </c>
      <c r="AP44" s="448">
        <v>0.49108978605716286</v>
      </c>
      <c r="AQ44" s="315">
        <v>1</v>
      </c>
      <c r="AR44" s="315">
        <v>1</v>
      </c>
      <c r="AS44" s="315">
        <v>1</v>
      </c>
      <c r="AT44" s="315">
        <v>1</v>
      </c>
      <c r="AU44" s="315">
        <v>1</v>
      </c>
      <c r="AV44" s="315">
        <v>1</v>
      </c>
      <c r="AW44" s="316">
        <v>1</v>
      </c>
      <c r="AX44" s="315">
        <v>1</v>
      </c>
      <c r="AY44" s="316">
        <v>1</v>
      </c>
      <c r="AZ44" s="316">
        <v>1</v>
      </c>
      <c r="BA44" s="315">
        <v>1</v>
      </c>
      <c r="BB44" s="316">
        <v>1</v>
      </c>
      <c r="BC44" s="315">
        <v>1</v>
      </c>
      <c r="BD44" s="316">
        <v>1</v>
      </c>
    </row>
    <row r="45" spans="1:56" x14ac:dyDescent="0.2">
      <c r="A45" s="300">
        <v>41</v>
      </c>
      <c r="B45" s="301" t="s">
        <v>52</v>
      </c>
      <c r="C45" s="445">
        <v>3.6585365853658539E-3</v>
      </c>
      <c r="D45" s="445">
        <v>0</v>
      </c>
      <c r="E45" s="445">
        <v>3.8461538461538464E-2</v>
      </c>
      <c r="F45" s="445">
        <v>7.3469387755102047E-2</v>
      </c>
      <c r="G45" s="445">
        <v>1.0332427276257366E-2</v>
      </c>
      <c r="H45" s="445">
        <v>1.2021857923497269E-2</v>
      </c>
      <c r="I45" s="445">
        <v>1.9784172661870502E-2</v>
      </c>
      <c r="J45" s="445">
        <v>1.278612079123524E-2</v>
      </c>
      <c r="K45" s="445">
        <v>9.840674789128397E-3</v>
      </c>
      <c r="L45" s="445">
        <v>1.7696024215612085E-2</v>
      </c>
      <c r="M45" s="445">
        <v>1.71343431835113E-2</v>
      </c>
      <c r="N45" s="445">
        <v>9.737812315831311E-3</v>
      </c>
      <c r="O45" s="445">
        <v>6.3413289219740833E-3</v>
      </c>
      <c r="P45" s="445">
        <v>1.4835578040609832E-2</v>
      </c>
      <c r="Q45" s="445">
        <v>1.5506990197653866E-2</v>
      </c>
      <c r="R45" s="445">
        <v>1.2218484253808056E-2</v>
      </c>
      <c r="S45" s="445">
        <v>1.619644723092999E-2</v>
      </c>
      <c r="T45" s="445">
        <v>1.1476014760147601E-2</v>
      </c>
      <c r="U45" s="445">
        <v>1.4981597748430397E-2</v>
      </c>
      <c r="V45" s="445">
        <v>1.8002454880210936E-2</v>
      </c>
      <c r="W45" s="445">
        <v>7.0956691950085637E-3</v>
      </c>
      <c r="X45" s="445">
        <v>1.9618382155334589E-2</v>
      </c>
      <c r="Y45" s="445">
        <v>2.1357651372651731E-2</v>
      </c>
      <c r="Z45" s="445">
        <v>8.555133079847909E-3</v>
      </c>
      <c r="AA45" s="445">
        <v>1.3924870466321243E-2</v>
      </c>
      <c r="AB45" s="445">
        <v>2.6322580645161291E-2</v>
      </c>
      <c r="AC45" s="445">
        <v>2.3556521454235695E-2</v>
      </c>
      <c r="AD45" s="445">
        <v>3.077793036594232E-2</v>
      </c>
      <c r="AE45" s="445">
        <v>3.0349498434604819E-3</v>
      </c>
      <c r="AF45" s="445">
        <v>1.7718511235379666E-2</v>
      </c>
      <c r="AG45" s="445">
        <v>2.44104261481175E-2</v>
      </c>
      <c r="AH45" s="445">
        <v>1.0549002936320405E-2</v>
      </c>
      <c r="AI45" s="445">
        <v>9.1246580695584206E-3</v>
      </c>
      <c r="AJ45" s="445">
        <v>8.3706598049493319E-3</v>
      </c>
      <c r="AK45" s="445">
        <v>3.6815068493150686E-2</v>
      </c>
      <c r="AL45" s="445">
        <v>1.399148004846211E-2</v>
      </c>
      <c r="AM45" s="445">
        <v>1.9882052365676087E-2</v>
      </c>
      <c r="AN45" s="445">
        <v>0</v>
      </c>
      <c r="AO45" s="445">
        <v>2.933411557641537E-3</v>
      </c>
      <c r="AP45" s="446">
        <v>1.3147847073252046E-2</v>
      </c>
      <c r="AQ45" s="313"/>
      <c r="AR45" s="313"/>
      <c r="AS45" s="313"/>
      <c r="AT45" s="313"/>
      <c r="AU45" s="313"/>
      <c r="AV45" s="313"/>
      <c r="AW45" s="313"/>
      <c r="AX45" s="313"/>
      <c r="AY45" s="313"/>
      <c r="AZ45" s="313"/>
      <c r="BA45" s="313"/>
      <c r="BB45" s="313"/>
      <c r="BC45" s="313"/>
      <c r="BD45" s="313"/>
    </row>
    <row r="46" spans="1:56" x14ac:dyDescent="0.2">
      <c r="A46" s="286">
        <v>42</v>
      </c>
      <c r="B46" s="282" t="s">
        <v>53</v>
      </c>
      <c r="C46" s="445">
        <v>0.12073170731707317</v>
      </c>
      <c r="D46" s="445">
        <v>0.23529411764705882</v>
      </c>
      <c r="E46" s="445">
        <v>0.19230769230769232</v>
      </c>
      <c r="F46" s="445">
        <v>0.34285714285714286</v>
      </c>
      <c r="G46" s="445">
        <v>0.13343519440833349</v>
      </c>
      <c r="H46" s="445">
        <v>0.24480874316939891</v>
      </c>
      <c r="I46" s="445">
        <v>0.183307408127552</v>
      </c>
      <c r="J46" s="445">
        <v>9.559505603329406E-2</v>
      </c>
      <c r="K46" s="445">
        <v>3.3270852858481727E-2</v>
      </c>
      <c r="L46" s="445">
        <v>0.21229407998137262</v>
      </c>
      <c r="M46" s="445">
        <v>0.21554507077228707</v>
      </c>
      <c r="N46" s="445">
        <v>5.7666214382632294E-2</v>
      </c>
      <c r="O46" s="445">
        <v>9.9807003032809483E-2</v>
      </c>
      <c r="P46" s="445">
        <v>0.28515758528748203</v>
      </c>
      <c r="Q46" s="445">
        <v>0.19468102201510526</v>
      </c>
      <c r="R46" s="445">
        <v>0.21584431361554995</v>
      </c>
      <c r="S46" s="445">
        <v>0.20794148380355276</v>
      </c>
      <c r="T46" s="445">
        <v>0.19693726937269374</v>
      </c>
      <c r="U46" s="445">
        <v>0.19644944793245292</v>
      </c>
      <c r="V46" s="445">
        <v>0.17097786061735692</v>
      </c>
      <c r="W46" s="445">
        <v>0.12484707609493516</v>
      </c>
      <c r="X46" s="445">
        <v>0.26081698468153725</v>
      </c>
      <c r="Y46" s="445">
        <v>0.34448439248553536</v>
      </c>
      <c r="Z46" s="445">
        <v>7.0817490494296573E-2</v>
      </c>
      <c r="AA46" s="445">
        <v>0.13989637305699482</v>
      </c>
      <c r="AB46" s="445">
        <v>0.50735483870967746</v>
      </c>
      <c r="AC46" s="445">
        <v>0.42484737951445389</v>
      </c>
      <c r="AD46" s="445">
        <v>0.31379756038452217</v>
      </c>
      <c r="AE46" s="445">
        <v>4.4874661895938493E-2</v>
      </c>
      <c r="AF46" s="445">
        <v>0.40787398349003462</v>
      </c>
      <c r="AG46" s="445">
        <v>0.23169218038891187</v>
      </c>
      <c r="AH46" s="445">
        <v>0.35155763393872286</v>
      </c>
      <c r="AI46" s="445">
        <v>0.5322000781555295</v>
      </c>
      <c r="AJ46" s="445">
        <v>0.44682169065091015</v>
      </c>
      <c r="AK46" s="445">
        <v>0.48544520547945208</v>
      </c>
      <c r="AL46" s="445">
        <v>0.32328917028178372</v>
      </c>
      <c r="AM46" s="445">
        <v>0.26801390783179974</v>
      </c>
      <c r="AN46" s="445">
        <v>0</v>
      </c>
      <c r="AO46" s="445">
        <v>9.3869169844529188E-3</v>
      </c>
      <c r="AP46" s="446">
        <v>0.23980744030503759</v>
      </c>
      <c r="AQ46" s="313"/>
      <c r="AR46" s="313"/>
      <c r="AS46" s="313"/>
      <c r="AT46" s="313"/>
      <c r="AU46" s="313"/>
      <c r="AV46" s="313"/>
      <c r="AW46" s="313"/>
      <c r="AX46" s="313"/>
      <c r="AY46" s="313"/>
      <c r="AZ46" s="313"/>
      <c r="BA46" s="313"/>
      <c r="BB46" s="313"/>
      <c r="BC46" s="313"/>
      <c r="BD46" s="313"/>
    </row>
    <row r="47" spans="1:56" x14ac:dyDescent="0.2">
      <c r="A47" s="286">
        <v>43</v>
      </c>
      <c r="B47" s="282" t="s">
        <v>54</v>
      </c>
      <c r="C47" s="445">
        <v>0.20243902439024392</v>
      </c>
      <c r="D47" s="445">
        <v>0.39215686274509803</v>
      </c>
      <c r="E47" s="445">
        <v>0.15384615384615385</v>
      </c>
      <c r="F47" s="445">
        <v>4.0816326530612242E-2</v>
      </c>
      <c r="G47" s="445">
        <v>8.5478887744593196E-2</v>
      </c>
      <c r="H47" s="445">
        <v>-1.9672131147540985E-2</v>
      </c>
      <c r="I47" s="445">
        <v>5.6484542096052887E-2</v>
      </c>
      <c r="J47" s="445">
        <v>6.0320405144533309E-2</v>
      </c>
      <c r="K47" s="445">
        <v>2.7647610121836926E-2</v>
      </c>
      <c r="L47" s="445">
        <v>-6.3449560509924912E-3</v>
      </c>
      <c r="M47" s="445">
        <v>9.6101316116215543E-2</v>
      </c>
      <c r="N47" s="445">
        <v>0.10972684785439195</v>
      </c>
      <c r="O47" s="445">
        <v>8.5745795423214782E-2</v>
      </c>
      <c r="P47" s="445">
        <v>2.9671156081219664E-2</v>
      </c>
      <c r="Q47" s="445">
        <v>0.1062992125984252</v>
      </c>
      <c r="R47" s="445">
        <v>0.11192879170171012</v>
      </c>
      <c r="S47" s="445">
        <v>2.4555903866248695E-2</v>
      </c>
      <c r="T47" s="445">
        <v>-4.2546125461254615E-2</v>
      </c>
      <c r="U47" s="445">
        <v>-2.2082701883524573E-2</v>
      </c>
      <c r="V47" s="445">
        <v>-4.9006682729463111E-2</v>
      </c>
      <c r="W47" s="445">
        <v>1.2111573281135306E-2</v>
      </c>
      <c r="X47" s="445">
        <v>4.0983606557377046E-2</v>
      </c>
      <c r="Y47" s="445">
        <v>2.6262530060239528E-2</v>
      </c>
      <c r="Z47" s="445">
        <v>5.1806083650190113E-2</v>
      </c>
      <c r="AA47" s="445">
        <v>0.12953367875647667</v>
      </c>
      <c r="AB47" s="445">
        <v>3.5612903225806451E-2</v>
      </c>
      <c r="AC47" s="445">
        <v>0.13576943658741686</v>
      </c>
      <c r="AD47" s="445">
        <v>0.24888924791986428</v>
      </c>
      <c r="AE47" s="445">
        <v>0.41536217068131964</v>
      </c>
      <c r="AF47" s="445">
        <v>5.7067944857534976E-2</v>
      </c>
      <c r="AG47" s="445">
        <v>0.12618949110467523</v>
      </c>
      <c r="AH47" s="445">
        <v>0</v>
      </c>
      <c r="AI47" s="445">
        <v>1.5982805783509184E-2</v>
      </c>
      <c r="AJ47" s="445">
        <v>3.6977032307252453E-2</v>
      </c>
      <c r="AK47" s="445">
        <v>-7.7054794520547941E-3</v>
      </c>
      <c r="AL47" s="445">
        <v>8.72708797436198E-2</v>
      </c>
      <c r="AM47" s="445">
        <v>8.3543039360700774E-2</v>
      </c>
      <c r="AN47" s="445">
        <v>0</v>
      </c>
      <c r="AO47" s="445">
        <v>0.2590202405397477</v>
      </c>
      <c r="AP47" s="446">
        <v>9.3015383006786898E-2</v>
      </c>
      <c r="AQ47" s="313"/>
      <c r="AR47" s="313"/>
      <c r="AS47" s="313"/>
      <c r="AT47" s="313"/>
      <c r="AU47" s="313"/>
      <c r="AV47" s="313"/>
      <c r="AW47" s="313"/>
      <c r="AX47" s="313"/>
      <c r="AY47" s="313"/>
      <c r="AZ47" s="313"/>
      <c r="BA47" s="313"/>
      <c r="BB47" s="313"/>
      <c r="BC47" s="313"/>
      <c r="BD47" s="313"/>
    </row>
    <row r="48" spans="1:56" x14ac:dyDescent="0.2">
      <c r="A48" s="286">
        <v>44</v>
      </c>
      <c r="B48" s="282" t="s">
        <v>55</v>
      </c>
      <c r="C48" s="445">
        <v>0.16097560975609757</v>
      </c>
      <c r="D48" s="445">
        <v>5.8823529411764705E-2</v>
      </c>
      <c r="E48" s="445">
        <v>0.15384615384615385</v>
      </c>
      <c r="F48" s="445">
        <v>0.10612244897959183</v>
      </c>
      <c r="G48" s="445">
        <v>5.5646536442065811E-2</v>
      </c>
      <c r="H48" s="445">
        <v>0.11366120218579236</v>
      </c>
      <c r="I48" s="445">
        <v>4.9144468209216412E-2</v>
      </c>
      <c r="J48" s="445">
        <v>0.12801163286283751</v>
      </c>
      <c r="K48" s="445">
        <v>9.3720712277413312E-2</v>
      </c>
      <c r="L48" s="445">
        <v>8.0330636241923284E-2</v>
      </c>
      <c r="M48" s="445">
        <v>0.1159672212565185</v>
      </c>
      <c r="N48" s="445">
        <v>5.5062154790784371E-2</v>
      </c>
      <c r="O48" s="445">
        <v>2.9776674937965261E-2</v>
      </c>
      <c r="P48" s="445">
        <v>8.3270663840842279E-2</v>
      </c>
      <c r="Q48" s="445">
        <v>0.10525470030531897</v>
      </c>
      <c r="R48" s="445">
        <v>0.10312120362582936</v>
      </c>
      <c r="S48" s="445">
        <v>0.14315569487983282</v>
      </c>
      <c r="T48" s="445">
        <v>0.18774907749077491</v>
      </c>
      <c r="U48" s="445">
        <v>0.15613769214115608</v>
      </c>
      <c r="V48" s="445">
        <v>0.1879347183706869</v>
      </c>
      <c r="W48" s="445">
        <v>6.8204061658918527E-2</v>
      </c>
      <c r="X48" s="445">
        <v>0.10319806503628057</v>
      </c>
      <c r="Y48" s="445">
        <v>3.6643729612609824E-2</v>
      </c>
      <c r="Z48" s="445">
        <v>0.19201520912547529</v>
      </c>
      <c r="AA48" s="445">
        <v>0.21534974093264247</v>
      </c>
      <c r="AB48" s="445">
        <v>8.1290322580645155E-2</v>
      </c>
      <c r="AC48" s="445">
        <v>9.4990553365295355E-2</v>
      </c>
      <c r="AD48" s="445">
        <v>7.38347200904758E-2</v>
      </c>
      <c r="AE48" s="445">
        <v>0.34383319489702469</v>
      </c>
      <c r="AF48" s="445">
        <v>0.10459042585878449</v>
      </c>
      <c r="AG48" s="445">
        <v>9.0194455937112117E-2</v>
      </c>
      <c r="AH48" s="445">
        <v>0.34916507657172235</v>
      </c>
      <c r="AI48" s="445">
        <v>0.16926533802266511</v>
      </c>
      <c r="AJ48" s="445">
        <v>6.515454747609517E-2</v>
      </c>
      <c r="AK48" s="445">
        <v>6.0787671232876712E-2</v>
      </c>
      <c r="AL48" s="445">
        <v>0.13592840114120452</v>
      </c>
      <c r="AM48" s="445">
        <v>8.1314712718750598E-2</v>
      </c>
      <c r="AN48" s="445">
        <v>0</v>
      </c>
      <c r="AO48" s="445">
        <v>3.5787621003226751E-2</v>
      </c>
      <c r="AP48" s="446">
        <v>0.13256948235655083</v>
      </c>
      <c r="AQ48" s="313"/>
      <c r="AR48" s="313"/>
      <c r="AS48" s="313"/>
      <c r="AT48" s="313"/>
      <c r="AU48" s="313"/>
      <c r="AV48" s="313"/>
      <c r="AW48" s="313"/>
      <c r="AX48" s="313"/>
      <c r="AY48" s="313"/>
      <c r="AZ48" s="313"/>
      <c r="BA48" s="313"/>
      <c r="BB48" s="313"/>
      <c r="BC48" s="313"/>
      <c r="BD48" s="313"/>
    </row>
    <row r="49" spans="1:56" x14ac:dyDescent="0.2">
      <c r="A49" s="286">
        <v>45</v>
      </c>
      <c r="B49" s="282" t="s">
        <v>56</v>
      </c>
      <c r="C49" s="445">
        <v>4.0243902439024391E-2</v>
      </c>
      <c r="D49" s="445">
        <v>3.9215686274509803E-2</v>
      </c>
      <c r="E49" s="445">
        <v>7.6923076923076927E-2</v>
      </c>
      <c r="F49" s="445">
        <v>6.9387755102040816E-2</v>
      </c>
      <c r="G49" s="445">
        <v>8.9437963228714695E-2</v>
      </c>
      <c r="H49" s="445">
        <v>4.4080145719489983E-2</v>
      </c>
      <c r="I49" s="445">
        <v>2.4304880419988333E-2</v>
      </c>
      <c r="J49" s="445">
        <v>1.9580314388146513E-2</v>
      </c>
      <c r="K49" s="445">
        <v>0.13636363636363635</v>
      </c>
      <c r="L49" s="445">
        <v>3.6498049944699927E-2</v>
      </c>
      <c r="M49" s="445">
        <v>3.1040476781723367E-2</v>
      </c>
      <c r="N49" s="445">
        <v>1.7556843879774679E-2</v>
      </c>
      <c r="O49" s="445">
        <v>7.4441687344913151E-3</v>
      </c>
      <c r="P49" s="445">
        <v>2.7585971149244548E-2</v>
      </c>
      <c r="Q49" s="445">
        <v>6.4277679575767315E-3</v>
      </c>
      <c r="R49" s="445">
        <v>9.7654424820110275E-3</v>
      </c>
      <c r="S49" s="445">
        <v>1.5673981191222569E-2</v>
      </c>
      <c r="T49" s="445">
        <v>7.8966789667896681E-3</v>
      </c>
      <c r="U49" s="445">
        <v>3.9402468066681096E-3</v>
      </c>
      <c r="V49" s="445">
        <v>1.1865254352866299E-2</v>
      </c>
      <c r="W49" s="445">
        <v>7.9520430633716662E-3</v>
      </c>
      <c r="X49" s="445">
        <v>2.8486965869389948E-2</v>
      </c>
      <c r="Y49" s="445">
        <v>3.6858020429057836E-2</v>
      </c>
      <c r="Z49" s="445">
        <v>3.0418250950570342E-2</v>
      </c>
      <c r="AA49" s="445">
        <v>4.5660621761658034E-2</v>
      </c>
      <c r="AB49" s="445">
        <v>1.9612903225806451E-2</v>
      </c>
      <c r="AC49" s="445">
        <v>4.3487282536284907E-2</v>
      </c>
      <c r="AD49" s="445">
        <v>2.0599402213425964E-2</v>
      </c>
      <c r="AE49" s="445">
        <v>4.9794475326390218E-2</v>
      </c>
      <c r="AF49" s="445">
        <v>6.2516643110264447E-2</v>
      </c>
      <c r="AG49" s="445">
        <v>2.9375258585022754E-2</v>
      </c>
      <c r="AH49" s="445">
        <v>1.5917427111036412E-3</v>
      </c>
      <c r="AI49" s="445">
        <v>1.2055490425947635E-2</v>
      </c>
      <c r="AJ49" s="445">
        <v>1.4962355856285142E-2</v>
      </c>
      <c r="AK49" s="445">
        <v>3.4246575342465752E-2</v>
      </c>
      <c r="AL49" s="445">
        <v>4.3537734005549694E-2</v>
      </c>
      <c r="AM49" s="445">
        <v>5.1136254490270282E-2</v>
      </c>
      <c r="AN49" s="445">
        <v>0</v>
      </c>
      <c r="AO49" s="445">
        <v>1.2907010853622763E-2</v>
      </c>
      <c r="AP49" s="446">
        <v>3.2358393461815023E-2</v>
      </c>
      <c r="AQ49" s="313"/>
      <c r="AR49" s="313"/>
      <c r="AS49" s="313"/>
      <c r="AT49" s="313"/>
      <c r="AU49" s="313"/>
      <c r="AV49" s="313"/>
      <c r="AW49" s="313"/>
      <c r="AX49" s="313"/>
      <c r="AY49" s="313"/>
      <c r="AZ49" s="313"/>
      <c r="BA49" s="313"/>
      <c r="BB49" s="313"/>
      <c r="BC49" s="313"/>
      <c r="BD49" s="313"/>
    </row>
    <row r="50" spans="1:56" x14ac:dyDescent="0.2">
      <c r="A50" s="286">
        <v>46</v>
      </c>
      <c r="B50" s="282" t="s">
        <v>205</v>
      </c>
      <c r="C50" s="445">
        <v>-6.9512195121951226E-2</v>
      </c>
      <c r="D50" s="445">
        <v>-3.9215686274509803E-2</v>
      </c>
      <c r="E50" s="445">
        <v>0</v>
      </c>
      <c r="F50" s="445">
        <v>0</v>
      </c>
      <c r="G50" s="445">
        <v>-3.2415458121591734E-3</v>
      </c>
      <c r="H50" s="445">
        <v>0</v>
      </c>
      <c r="I50" s="445">
        <v>0</v>
      </c>
      <c r="J50" s="445">
        <v>0</v>
      </c>
      <c r="K50" s="445">
        <v>-1.8744142455482662E-3</v>
      </c>
      <c r="L50" s="445">
        <v>0</v>
      </c>
      <c r="M50" s="445">
        <v>0</v>
      </c>
      <c r="N50" s="445">
        <v>0</v>
      </c>
      <c r="O50" s="445">
        <v>0</v>
      </c>
      <c r="P50" s="445">
        <v>0</v>
      </c>
      <c r="Q50" s="445">
        <v>0</v>
      </c>
      <c r="R50" s="445">
        <v>0</v>
      </c>
      <c r="S50" s="445">
        <v>0</v>
      </c>
      <c r="T50" s="445">
        <v>0</v>
      </c>
      <c r="U50" s="445">
        <v>0</v>
      </c>
      <c r="V50" s="445">
        <v>0</v>
      </c>
      <c r="W50" s="445">
        <v>0</v>
      </c>
      <c r="X50" s="445">
        <v>0</v>
      </c>
      <c r="Y50" s="445">
        <v>-4.2381961475273225E-3</v>
      </c>
      <c r="Z50" s="445">
        <v>0</v>
      </c>
      <c r="AA50" s="445">
        <v>-4.8575129533678756E-2</v>
      </c>
      <c r="AB50" s="445">
        <v>0</v>
      </c>
      <c r="AC50" s="445">
        <v>-5.0236438891740473E-4</v>
      </c>
      <c r="AD50" s="445">
        <v>-1.5106228289845706E-2</v>
      </c>
      <c r="AE50" s="445">
        <v>-1.4908525546823419E-4</v>
      </c>
      <c r="AF50" s="445">
        <v>-2.1098342858313361E-3</v>
      </c>
      <c r="AG50" s="445">
        <v>0</v>
      </c>
      <c r="AH50" s="445">
        <v>0</v>
      </c>
      <c r="AI50" s="445">
        <v>-2.5205158264947243E-3</v>
      </c>
      <c r="AJ50" s="445">
        <v>-1.3437529781759269E-2</v>
      </c>
      <c r="AK50" s="445">
        <v>-1.7123287671232876E-2</v>
      </c>
      <c r="AL50" s="445">
        <v>-3.9082346504084102E-5</v>
      </c>
      <c r="AM50" s="445">
        <v>0</v>
      </c>
      <c r="AN50" s="445">
        <v>0</v>
      </c>
      <c r="AO50" s="445">
        <v>-3.5200938691698444E-3</v>
      </c>
      <c r="AP50" s="446">
        <v>-1.9883322606052242E-3</v>
      </c>
      <c r="AQ50" s="313"/>
      <c r="AR50" s="313"/>
      <c r="AS50" s="313"/>
      <c r="AT50" s="313"/>
      <c r="AU50" s="313"/>
      <c r="AV50" s="313"/>
      <c r="AW50" s="313"/>
      <c r="AX50" s="313"/>
      <c r="AY50" s="313"/>
      <c r="AZ50" s="313"/>
      <c r="BA50" s="313"/>
      <c r="BB50" s="313"/>
      <c r="BC50" s="313"/>
      <c r="BD50" s="313"/>
    </row>
    <row r="51" spans="1:56" x14ac:dyDescent="0.2">
      <c r="A51" s="288">
        <v>47</v>
      </c>
      <c r="B51" s="289" t="s">
        <v>58</v>
      </c>
      <c r="C51" s="447">
        <v>0.45853658536585368</v>
      </c>
      <c r="D51" s="447">
        <v>0.68627450980392157</v>
      </c>
      <c r="E51" s="447">
        <v>0.61538461538461542</v>
      </c>
      <c r="F51" s="447">
        <v>0.63265306122448983</v>
      </c>
      <c r="G51" s="447">
        <v>0.3710894632878054</v>
      </c>
      <c r="H51" s="447">
        <v>0.39489981785063755</v>
      </c>
      <c r="I51" s="447">
        <v>0.33302547151468015</v>
      </c>
      <c r="J51" s="447">
        <v>0.31629352922004661</v>
      </c>
      <c r="K51" s="447">
        <v>0.29896907216494845</v>
      </c>
      <c r="L51" s="447">
        <v>0.34047383433261541</v>
      </c>
      <c r="M51" s="447">
        <v>0.47578842811025579</v>
      </c>
      <c r="N51" s="447">
        <v>0.2497498732234146</v>
      </c>
      <c r="O51" s="447">
        <v>0.22911497105045492</v>
      </c>
      <c r="P51" s="447">
        <v>0.44052095439939837</v>
      </c>
      <c r="Q51" s="447">
        <v>0.42816969307408004</v>
      </c>
      <c r="R51" s="447">
        <v>0.4528782356789085</v>
      </c>
      <c r="S51" s="447">
        <v>0.40752351097178685</v>
      </c>
      <c r="T51" s="447">
        <v>0.36151291512915129</v>
      </c>
      <c r="U51" s="447">
        <v>0.34942628274518295</v>
      </c>
      <c r="V51" s="447">
        <v>0.33977360549165797</v>
      </c>
      <c r="W51" s="447">
        <v>0.22021042329336921</v>
      </c>
      <c r="X51" s="447">
        <v>0.45310400429991937</v>
      </c>
      <c r="Y51" s="447">
        <v>0.46136812781256697</v>
      </c>
      <c r="Z51" s="447">
        <v>0.35361216730038025</v>
      </c>
      <c r="AA51" s="447">
        <v>0.49579015544041449</v>
      </c>
      <c r="AB51" s="447">
        <v>0.67019354838709677</v>
      </c>
      <c r="AC51" s="447">
        <v>0.72214880906876933</v>
      </c>
      <c r="AD51" s="447">
        <v>0.67279263268438483</v>
      </c>
      <c r="AE51" s="447">
        <v>0.85675036738866528</v>
      </c>
      <c r="AF51" s="447">
        <v>0.64765767426616683</v>
      </c>
      <c r="AG51" s="447">
        <v>0.50186181216383952</v>
      </c>
      <c r="AH51" s="447">
        <v>0.71286345615786928</v>
      </c>
      <c r="AI51" s="447">
        <v>0.73610785463071515</v>
      </c>
      <c r="AJ51" s="447">
        <v>0.55884875631373299</v>
      </c>
      <c r="AK51" s="447">
        <v>0.59246575342465757</v>
      </c>
      <c r="AL51" s="447">
        <v>0.60397858287411577</v>
      </c>
      <c r="AM51" s="447">
        <v>0.50388996676719755</v>
      </c>
      <c r="AN51" s="447">
        <v>0</v>
      </c>
      <c r="AO51" s="447">
        <v>0.31651510706952185</v>
      </c>
      <c r="AP51" s="448">
        <v>0.5089102139428372</v>
      </c>
      <c r="AQ51" s="313"/>
      <c r="AR51" s="313"/>
      <c r="AS51" s="313"/>
      <c r="AT51" s="313"/>
      <c r="AU51" s="313"/>
      <c r="AV51" s="313"/>
      <c r="AW51" s="313"/>
      <c r="AX51" s="313"/>
      <c r="AY51" s="313"/>
      <c r="AZ51" s="313"/>
      <c r="BA51" s="313"/>
      <c r="BB51" s="313"/>
      <c r="BC51" s="313"/>
      <c r="BD51" s="313"/>
    </row>
    <row r="52" spans="1:56" x14ac:dyDescent="0.2">
      <c r="A52" s="304">
        <v>48</v>
      </c>
      <c r="B52" s="305" t="s">
        <v>440</v>
      </c>
      <c r="C52" s="447">
        <v>1</v>
      </c>
      <c r="D52" s="447">
        <v>1</v>
      </c>
      <c r="E52" s="447">
        <v>1</v>
      </c>
      <c r="F52" s="447">
        <v>1</v>
      </c>
      <c r="G52" s="447">
        <v>1</v>
      </c>
      <c r="H52" s="447">
        <v>1</v>
      </c>
      <c r="I52" s="447">
        <v>1</v>
      </c>
      <c r="J52" s="447">
        <v>1</v>
      </c>
      <c r="K52" s="447">
        <v>1</v>
      </c>
      <c r="L52" s="447">
        <v>1</v>
      </c>
      <c r="M52" s="447">
        <v>1</v>
      </c>
      <c r="N52" s="447">
        <v>1</v>
      </c>
      <c r="O52" s="447">
        <v>1</v>
      </c>
      <c r="P52" s="447">
        <v>1</v>
      </c>
      <c r="Q52" s="447">
        <v>1</v>
      </c>
      <c r="R52" s="447">
        <v>1</v>
      </c>
      <c r="S52" s="447">
        <v>1</v>
      </c>
      <c r="T52" s="447">
        <v>1</v>
      </c>
      <c r="U52" s="447">
        <v>1</v>
      </c>
      <c r="V52" s="447">
        <v>1</v>
      </c>
      <c r="W52" s="447">
        <v>1</v>
      </c>
      <c r="X52" s="447">
        <v>1</v>
      </c>
      <c r="Y52" s="447">
        <v>1</v>
      </c>
      <c r="Z52" s="447">
        <v>1</v>
      </c>
      <c r="AA52" s="447">
        <v>1</v>
      </c>
      <c r="AB52" s="447">
        <v>1</v>
      </c>
      <c r="AC52" s="447">
        <v>1</v>
      </c>
      <c r="AD52" s="447">
        <v>1</v>
      </c>
      <c r="AE52" s="447">
        <v>1</v>
      </c>
      <c r="AF52" s="447">
        <v>1</v>
      </c>
      <c r="AG52" s="447">
        <v>1</v>
      </c>
      <c r="AH52" s="447">
        <v>1</v>
      </c>
      <c r="AI52" s="447">
        <v>1</v>
      </c>
      <c r="AJ52" s="447">
        <v>1</v>
      </c>
      <c r="AK52" s="447">
        <v>1</v>
      </c>
      <c r="AL52" s="447">
        <v>1</v>
      </c>
      <c r="AM52" s="447">
        <v>1</v>
      </c>
      <c r="AN52" s="447">
        <v>1</v>
      </c>
      <c r="AO52" s="447">
        <v>1</v>
      </c>
      <c r="AP52" s="448">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7"/>
      <c r="AV62" s="317"/>
      <c r="AW62" s="317"/>
      <c r="AX62" s="317"/>
      <c r="AY62" s="317"/>
      <c r="AZ62" s="317"/>
      <c r="BA62" s="317"/>
      <c r="BB62" s="317"/>
      <c r="BC62" s="317"/>
      <c r="BD62" s="317"/>
    </row>
    <row r="63" spans="1:56" x14ac:dyDescent="0.2">
      <c r="AU63" s="317"/>
      <c r="AV63" s="317"/>
      <c r="AW63" s="317"/>
      <c r="AX63" s="317"/>
      <c r="AY63" s="317"/>
      <c r="AZ63" s="317"/>
      <c r="BA63" s="317"/>
      <c r="BB63" s="317"/>
      <c r="BC63" s="317"/>
      <c r="BD63" s="317"/>
    </row>
    <row r="64" spans="1:56" x14ac:dyDescent="0.2">
      <c r="AU64" s="317"/>
      <c r="AV64" s="317"/>
      <c r="AW64" s="317"/>
      <c r="AX64" s="317"/>
      <c r="AY64" s="317"/>
      <c r="AZ64" s="317"/>
      <c r="BA64" s="317"/>
      <c r="BB64" s="317"/>
      <c r="BC64" s="317"/>
      <c r="BD64" s="317"/>
    </row>
    <row r="65" spans="47:56" x14ac:dyDescent="0.2">
      <c r="AU65" s="317"/>
      <c r="AV65" s="317"/>
      <c r="AW65" s="317"/>
      <c r="AX65" s="317"/>
      <c r="AY65" s="317"/>
      <c r="AZ65" s="317"/>
      <c r="BA65" s="317"/>
      <c r="BB65" s="317"/>
      <c r="BC65" s="317"/>
      <c r="BD65" s="317"/>
    </row>
    <row r="66" spans="47:56" x14ac:dyDescent="0.2">
      <c r="AU66" s="317"/>
      <c r="AV66" s="317"/>
      <c r="AW66" s="317"/>
      <c r="AX66" s="317"/>
      <c r="AY66" s="317"/>
      <c r="AZ66" s="317"/>
      <c r="BA66" s="317"/>
      <c r="BB66" s="317"/>
      <c r="BC66" s="317"/>
      <c r="BD66" s="317"/>
    </row>
    <row r="67" spans="47:56" x14ac:dyDescent="0.2">
      <c r="AU67" s="317"/>
      <c r="AV67" s="317"/>
      <c r="AW67" s="317"/>
      <c r="AX67" s="317"/>
      <c r="AY67" s="317"/>
      <c r="AZ67" s="317"/>
      <c r="BA67" s="317"/>
      <c r="BB67" s="317"/>
      <c r="BC67" s="317"/>
      <c r="BD67" s="317"/>
    </row>
    <row r="68" spans="47:56" x14ac:dyDescent="0.2">
      <c r="AU68" s="317"/>
      <c r="AV68" s="317"/>
      <c r="AW68" s="317"/>
      <c r="AX68" s="317"/>
      <c r="AY68" s="317"/>
      <c r="AZ68" s="317"/>
      <c r="BA68" s="317"/>
      <c r="BB68" s="317"/>
      <c r="BC68" s="317"/>
      <c r="BD68" s="317"/>
    </row>
    <row r="69" spans="47:56" x14ac:dyDescent="0.2">
      <c r="AU69" s="317"/>
      <c r="AV69" s="317"/>
      <c r="AW69" s="317"/>
      <c r="AX69" s="317"/>
      <c r="AY69" s="317"/>
      <c r="AZ69" s="317"/>
      <c r="BA69" s="317"/>
      <c r="BB69" s="317"/>
      <c r="BC69" s="317"/>
      <c r="BD69" s="317"/>
    </row>
    <row r="70" spans="47:56" x14ac:dyDescent="0.2">
      <c r="AU70" s="317"/>
      <c r="AV70" s="317"/>
      <c r="AW70" s="317"/>
      <c r="AX70" s="317"/>
      <c r="AY70" s="317"/>
      <c r="AZ70" s="317"/>
      <c r="BA70" s="317"/>
      <c r="BB70" s="317"/>
      <c r="BC70" s="317"/>
      <c r="BD70" s="317"/>
    </row>
    <row r="71" spans="47:56" x14ac:dyDescent="0.2">
      <c r="AU71" s="317"/>
      <c r="AV71" s="317"/>
      <c r="AW71" s="317"/>
      <c r="AX71" s="317"/>
      <c r="AY71" s="317"/>
      <c r="AZ71" s="317"/>
      <c r="BA71" s="317"/>
      <c r="BB71" s="317"/>
      <c r="BC71" s="317"/>
      <c r="BD71" s="317"/>
    </row>
    <row r="72" spans="47:56" x14ac:dyDescent="0.2">
      <c r="AU72" s="317"/>
      <c r="AV72" s="317"/>
      <c r="AW72" s="317"/>
      <c r="AX72" s="317"/>
      <c r="AY72" s="317"/>
      <c r="AZ72" s="317"/>
      <c r="BA72" s="317"/>
      <c r="BB72" s="317"/>
      <c r="BC72" s="317"/>
      <c r="BD72" s="317"/>
    </row>
    <row r="73" spans="47:56" x14ac:dyDescent="0.2">
      <c r="AU73" s="317"/>
      <c r="AV73" s="317"/>
      <c r="AW73" s="317"/>
      <c r="AX73" s="317"/>
      <c r="AY73" s="317"/>
      <c r="AZ73" s="317"/>
      <c r="BA73" s="317"/>
      <c r="BB73" s="317"/>
      <c r="BC73" s="317"/>
      <c r="BD73" s="317"/>
    </row>
    <row r="74" spans="47:56" x14ac:dyDescent="0.2">
      <c r="AU74" s="317"/>
      <c r="AV74" s="317"/>
      <c r="AW74" s="317"/>
      <c r="AX74" s="317"/>
      <c r="AY74" s="317"/>
      <c r="AZ74" s="317"/>
      <c r="BA74" s="317"/>
      <c r="BB74" s="317"/>
      <c r="BC74" s="317"/>
      <c r="BD74" s="317"/>
    </row>
    <row r="75" spans="47:56" x14ac:dyDescent="0.2">
      <c r="AU75" s="317"/>
      <c r="AV75" s="317"/>
      <c r="AW75" s="317"/>
      <c r="AX75" s="317"/>
      <c r="AY75" s="317"/>
      <c r="AZ75" s="317"/>
      <c r="BA75" s="317"/>
      <c r="BB75" s="317"/>
      <c r="BC75" s="317"/>
      <c r="BD75" s="317"/>
    </row>
    <row r="76" spans="47:56" x14ac:dyDescent="0.2">
      <c r="AU76" s="317"/>
      <c r="AV76" s="317"/>
      <c r="AW76" s="317"/>
      <c r="AX76" s="317"/>
      <c r="AY76" s="317"/>
      <c r="AZ76" s="317"/>
      <c r="BA76" s="317"/>
      <c r="BB76" s="317"/>
      <c r="BC76" s="317"/>
      <c r="BD76" s="317"/>
    </row>
    <row r="77" spans="47:56" x14ac:dyDescent="0.2">
      <c r="AU77" s="317"/>
      <c r="AV77" s="317"/>
      <c r="AW77" s="317"/>
      <c r="AX77" s="317"/>
      <c r="AY77" s="317"/>
      <c r="AZ77" s="317"/>
      <c r="BA77" s="317"/>
      <c r="BB77" s="317"/>
      <c r="BC77" s="317"/>
      <c r="BD77" s="317"/>
    </row>
    <row r="78" spans="47:56" x14ac:dyDescent="0.2">
      <c r="AU78" s="317"/>
      <c r="AV78" s="317"/>
      <c r="AW78" s="317"/>
      <c r="AX78" s="317"/>
      <c r="AY78" s="317"/>
      <c r="AZ78" s="317"/>
      <c r="BA78" s="317"/>
      <c r="BB78" s="317"/>
      <c r="BC78" s="317"/>
      <c r="BD78" s="317"/>
    </row>
    <row r="79" spans="47:56" x14ac:dyDescent="0.2">
      <c r="AU79" s="317"/>
      <c r="AV79" s="317"/>
      <c r="AW79" s="317"/>
      <c r="AX79" s="317"/>
      <c r="AY79" s="317"/>
      <c r="AZ79" s="317"/>
      <c r="BA79" s="317"/>
      <c r="BB79" s="317"/>
      <c r="BC79" s="317"/>
      <c r="BD79" s="317"/>
    </row>
    <row r="80" spans="47:56" x14ac:dyDescent="0.2">
      <c r="AU80" s="317"/>
      <c r="AV80" s="317"/>
      <c r="AW80" s="317"/>
      <c r="AX80" s="317"/>
      <c r="AY80" s="317"/>
      <c r="AZ80" s="317"/>
      <c r="BA80" s="317"/>
      <c r="BB80" s="317"/>
      <c r="BC80" s="317"/>
      <c r="BD80" s="317"/>
    </row>
    <row r="81" spans="47:56" x14ac:dyDescent="0.2">
      <c r="AU81" s="317"/>
      <c r="AV81" s="317"/>
      <c r="AW81" s="317"/>
      <c r="AX81" s="317"/>
      <c r="AY81" s="317"/>
      <c r="AZ81" s="317"/>
      <c r="BA81" s="317"/>
      <c r="BB81" s="317"/>
      <c r="BC81" s="317"/>
      <c r="BD81" s="317"/>
    </row>
    <row r="82" spans="47:56" x14ac:dyDescent="0.2">
      <c r="AU82" s="317"/>
      <c r="AV82" s="317"/>
      <c r="AW82" s="317"/>
      <c r="AX82" s="317"/>
      <c r="AY82" s="317"/>
      <c r="AZ82" s="317"/>
      <c r="BA82" s="317"/>
      <c r="BB82" s="317"/>
      <c r="BC82" s="317"/>
      <c r="BD82" s="317"/>
    </row>
    <row r="83" spans="47:56" x14ac:dyDescent="0.2">
      <c r="AU83" s="317"/>
      <c r="AV83" s="317"/>
      <c r="AW83" s="317"/>
      <c r="AX83" s="317"/>
      <c r="AY83" s="317"/>
      <c r="AZ83" s="317"/>
      <c r="BA83" s="317"/>
      <c r="BB83" s="317"/>
      <c r="BC83" s="317"/>
      <c r="BD83" s="317"/>
    </row>
    <row r="84" spans="47:56" x14ac:dyDescent="0.2">
      <c r="AU84" s="317"/>
      <c r="AV84" s="317"/>
      <c r="AW84" s="317"/>
      <c r="AX84" s="317"/>
      <c r="AY84" s="317"/>
      <c r="AZ84" s="317"/>
      <c r="BA84" s="317"/>
      <c r="BB84" s="317"/>
      <c r="BC84" s="317"/>
      <c r="BD84" s="317"/>
    </row>
    <row r="85" spans="47:56" x14ac:dyDescent="0.2">
      <c r="AU85" s="317"/>
      <c r="AV85" s="317"/>
      <c r="AW85" s="317"/>
      <c r="AX85" s="317"/>
      <c r="AY85" s="317"/>
      <c r="AZ85" s="317"/>
      <c r="BA85" s="317"/>
      <c r="BB85" s="317"/>
      <c r="BC85" s="317"/>
      <c r="BD85" s="317"/>
    </row>
    <row r="86" spans="47:56" x14ac:dyDescent="0.2">
      <c r="AU86" s="317"/>
      <c r="AV86" s="317"/>
      <c r="AW86" s="317"/>
      <c r="AX86" s="317"/>
      <c r="AY86" s="317"/>
      <c r="AZ86" s="317"/>
      <c r="BA86" s="317"/>
      <c r="BB86" s="317"/>
      <c r="BC86" s="317"/>
      <c r="BD86" s="317"/>
    </row>
    <row r="87" spans="47:56" x14ac:dyDescent="0.2">
      <c r="AU87" s="317"/>
      <c r="AV87" s="317"/>
      <c r="AW87" s="317"/>
      <c r="AX87" s="317"/>
      <c r="AY87" s="317"/>
      <c r="AZ87" s="317"/>
      <c r="BA87" s="317"/>
      <c r="BB87" s="317"/>
      <c r="BC87" s="317"/>
      <c r="BD87" s="317"/>
    </row>
    <row r="88" spans="47:56" x14ac:dyDescent="0.2">
      <c r="AU88" s="317"/>
      <c r="AV88" s="317"/>
      <c r="AW88" s="317"/>
      <c r="AX88" s="317"/>
      <c r="AY88" s="317"/>
      <c r="AZ88" s="317"/>
      <c r="BA88" s="317"/>
      <c r="BB88" s="317"/>
      <c r="BC88" s="317"/>
      <c r="BD88" s="317"/>
    </row>
    <row r="89" spans="47:56" x14ac:dyDescent="0.2">
      <c r="AU89" s="317"/>
      <c r="AV89" s="317"/>
      <c r="AW89" s="317"/>
      <c r="AX89" s="317"/>
      <c r="AY89" s="317"/>
      <c r="AZ89" s="317"/>
      <c r="BA89" s="317"/>
      <c r="BB89" s="317"/>
      <c r="BC89" s="317"/>
      <c r="BD89" s="317"/>
    </row>
    <row r="90" spans="47:56" x14ac:dyDescent="0.2">
      <c r="AU90" s="317"/>
      <c r="AV90" s="317"/>
      <c r="AW90" s="317"/>
      <c r="AX90" s="317"/>
      <c r="AY90" s="317"/>
      <c r="AZ90" s="317"/>
      <c r="BA90" s="317"/>
      <c r="BB90" s="317"/>
      <c r="BC90" s="317"/>
      <c r="BD90" s="317"/>
    </row>
    <row r="91" spans="47:56" x14ac:dyDescent="0.2">
      <c r="AU91" s="317"/>
      <c r="AV91" s="317"/>
      <c r="AW91" s="317"/>
      <c r="AX91" s="317"/>
      <c r="AY91" s="317"/>
      <c r="AZ91" s="317"/>
      <c r="BA91" s="317"/>
      <c r="BB91" s="317"/>
      <c r="BC91" s="317"/>
      <c r="BD91" s="317"/>
    </row>
    <row r="92" spans="47:56" x14ac:dyDescent="0.2">
      <c r="AU92" s="317"/>
      <c r="AV92" s="317"/>
      <c r="AW92" s="317"/>
      <c r="AX92" s="317"/>
      <c r="AY92" s="317"/>
      <c r="AZ92" s="317"/>
      <c r="BA92" s="317"/>
      <c r="BB92" s="317"/>
      <c r="BC92" s="317"/>
      <c r="BD92" s="317"/>
    </row>
    <row r="93" spans="47:56" x14ac:dyDescent="0.2">
      <c r="AU93" s="317"/>
      <c r="AV93" s="317"/>
      <c r="AW93" s="317"/>
      <c r="AX93" s="317"/>
      <c r="AY93" s="317"/>
      <c r="AZ93" s="317"/>
      <c r="BA93" s="317"/>
      <c r="BB93" s="317"/>
      <c r="BC93" s="317"/>
      <c r="BD93" s="317"/>
    </row>
    <row r="94" spans="47:56" x14ac:dyDescent="0.2">
      <c r="AU94" s="317"/>
      <c r="AV94" s="317"/>
      <c r="AW94" s="317"/>
      <c r="AX94" s="317"/>
      <c r="AY94" s="317"/>
      <c r="AZ94" s="317"/>
      <c r="BA94" s="317"/>
      <c r="BB94" s="317"/>
      <c r="BC94" s="317"/>
      <c r="BD94" s="317"/>
    </row>
    <row r="95" spans="47:56" x14ac:dyDescent="0.2">
      <c r="AU95" s="317"/>
      <c r="AV95" s="317"/>
      <c r="AW95" s="317"/>
      <c r="AX95" s="317"/>
      <c r="AY95" s="317"/>
      <c r="AZ95" s="317"/>
      <c r="BA95" s="317"/>
      <c r="BB95" s="317"/>
      <c r="BC95" s="317"/>
      <c r="BD95" s="317"/>
    </row>
    <row r="96" spans="47:56" x14ac:dyDescent="0.2">
      <c r="AU96" s="317"/>
      <c r="AV96" s="317"/>
      <c r="AW96" s="317"/>
      <c r="AX96" s="317"/>
      <c r="AY96" s="317"/>
      <c r="AZ96" s="317"/>
      <c r="BA96" s="317"/>
      <c r="BB96" s="317"/>
      <c r="BC96" s="317"/>
      <c r="BD96" s="317"/>
    </row>
    <row r="97" spans="47:56" x14ac:dyDescent="0.2">
      <c r="AU97" s="317"/>
      <c r="AV97" s="317"/>
      <c r="AW97" s="317"/>
      <c r="AX97" s="317"/>
      <c r="AY97" s="317"/>
      <c r="AZ97" s="317"/>
      <c r="BA97" s="317"/>
      <c r="BB97" s="317"/>
      <c r="BC97" s="317"/>
      <c r="BD97" s="317"/>
    </row>
    <row r="98" spans="47:56" x14ac:dyDescent="0.2">
      <c r="AU98" s="317"/>
      <c r="AV98" s="317"/>
      <c r="AW98" s="317"/>
      <c r="AX98" s="317"/>
      <c r="AY98" s="317"/>
      <c r="AZ98" s="317"/>
      <c r="BA98" s="317"/>
      <c r="BB98" s="317"/>
      <c r="BC98" s="317"/>
      <c r="BD98" s="317"/>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F27" sqref="F27"/>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8">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9" t="s">
        <v>43</v>
      </c>
    </row>
    <row r="5" spans="1:42" ht="12.5" x14ac:dyDescent="0.2">
      <c r="A5" s="267" t="s">
        <v>443</v>
      </c>
      <c r="B5" s="272" t="s">
        <v>444</v>
      </c>
      <c r="C5" s="445">
        <v>1.0021280414571359</v>
      </c>
      <c r="D5" s="445">
        <v>1.6808410702721644E-5</v>
      </c>
      <c r="E5" s="445">
        <v>4.8705904986327808E-5</v>
      </c>
      <c r="F5" s="445">
        <v>1.7805634091618806E-7</v>
      </c>
      <c r="G5" s="445">
        <v>2.5598773364050027E-3</v>
      </c>
      <c r="H5" s="445">
        <v>1.2389266032188125E-4</v>
      </c>
      <c r="I5" s="445">
        <v>6.3276437382151813E-6</v>
      </c>
      <c r="J5" s="445">
        <v>2.24618156086913E-5</v>
      </c>
      <c r="K5" s="445">
        <v>3.3190821462183999E-8</v>
      </c>
      <c r="L5" s="445">
        <v>1.2656065582447945E-5</v>
      </c>
      <c r="M5" s="445">
        <v>4.1341138603596526E-6</v>
      </c>
      <c r="N5" s="445">
        <v>1.8454942524572696E-7</v>
      </c>
      <c r="O5" s="445">
        <v>2.6551563173321993E-7</v>
      </c>
      <c r="P5" s="445">
        <v>2.072277399060021E-7</v>
      </c>
      <c r="Q5" s="445">
        <v>1.9465963444413005E-7</v>
      </c>
      <c r="R5" s="445">
        <v>1.976735698834925E-7</v>
      </c>
      <c r="S5" s="445">
        <v>2.4196421999592163E-7</v>
      </c>
      <c r="T5" s="445">
        <v>2.8464694838728341E-7</v>
      </c>
      <c r="U5" s="445">
        <v>2.7868745383571361E-7</v>
      </c>
      <c r="V5" s="445">
        <v>3.1804466894920746E-7</v>
      </c>
      <c r="W5" s="445">
        <v>1.9410006529116866E-7</v>
      </c>
      <c r="X5" s="445">
        <v>2.4905581641836108E-5</v>
      </c>
      <c r="Y5" s="445">
        <v>1.6000935578335089E-5</v>
      </c>
      <c r="Z5" s="445">
        <v>3.0114342670135794E-7</v>
      </c>
      <c r="AA5" s="445">
        <v>8.1391078377078918E-7</v>
      </c>
      <c r="AB5" s="445">
        <v>1.7044935275457237E-7</v>
      </c>
      <c r="AC5" s="445">
        <v>2.1642763324569081E-6</v>
      </c>
      <c r="AD5" s="445">
        <v>2.4273326412650907E-7</v>
      </c>
      <c r="AE5" s="445">
        <v>2.7513675188878043E-7</v>
      </c>
      <c r="AF5" s="445">
        <v>6.2785847281454762E-7</v>
      </c>
      <c r="AG5" s="445">
        <v>4.4788161419294054E-6</v>
      </c>
      <c r="AH5" s="445">
        <v>1.0498737071322681E-6</v>
      </c>
      <c r="AI5" s="445">
        <v>3.6778937015013587E-5</v>
      </c>
      <c r="AJ5" s="445">
        <v>3.0722173055569415E-5</v>
      </c>
      <c r="AK5" s="445">
        <v>3.9262146793127896E-5</v>
      </c>
      <c r="AL5" s="445">
        <v>3.5763355602142579E-7</v>
      </c>
      <c r="AM5" s="445">
        <v>3.7939516878959123E-4</v>
      </c>
      <c r="AN5" s="445">
        <v>9.6346109863727041E-7</v>
      </c>
      <c r="AO5" s="445">
        <v>1.9180043078816077E-6</v>
      </c>
      <c r="AP5" s="320">
        <f t="shared" ref="AP5:AP44" si="0">SUM(C5:AN5)</f>
        <v>1.0054639939606236</v>
      </c>
    </row>
    <row r="6" spans="1:42" ht="12.5" x14ac:dyDescent="0.2">
      <c r="A6" s="267" t="s">
        <v>445</v>
      </c>
      <c r="B6" s="272" t="s">
        <v>446</v>
      </c>
      <c r="C6" s="445">
        <v>3.2937111859104475E-6</v>
      </c>
      <c r="D6" s="445">
        <v>1.0137903355482552</v>
      </c>
      <c r="E6" s="445">
        <v>7.0010610568496674E-7</v>
      </c>
      <c r="F6" s="445">
        <v>1.4905987047796472E-7</v>
      </c>
      <c r="G6" s="445">
        <v>3.4759741563495164E-5</v>
      </c>
      <c r="H6" s="445">
        <v>7.8158345330113543E-7</v>
      </c>
      <c r="I6" s="445">
        <v>5.1434877196781126E-4</v>
      </c>
      <c r="J6" s="445">
        <v>2.129269823891465E-5</v>
      </c>
      <c r="K6" s="445">
        <v>2.5783134070559518E-8</v>
      </c>
      <c r="L6" s="445">
        <v>7.8576903054530123E-7</v>
      </c>
      <c r="M6" s="445">
        <v>2.1231626561745488E-6</v>
      </c>
      <c r="N6" s="445">
        <v>1.7176468717614869E-7</v>
      </c>
      <c r="O6" s="445">
        <v>4.3330311211142057E-7</v>
      </c>
      <c r="P6" s="445">
        <v>4.8621181500947584E-7</v>
      </c>
      <c r="Q6" s="445">
        <v>3.1373592418892629E-7</v>
      </c>
      <c r="R6" s="445">
        <v>2.8291280393329488E-7</v>
      </c>
      <c r="S6" s="445">
        <v>7.5315147580436715E-7</v>
      </c>
      <c r="T6" s="445">
        <v>7.9196996643211958E-7</v>
      </c>
      <c r="U6" s="445">
        <v>8.8127603934337746E-7</v>
      </c>
      <c r="V6" s="445">
        <v>7.5803865455484027E-7</v>
      </c>
      <c r="W6" s="445">
        <v>2.8200855131012836E-7</v>
      </c>
      <c r="X6" s="445">
        <v>2.0156485841287985E-5</v>
      </c>
      <c r="Y6" s="445">
        <v>8.8629671392319125E-6</v>
      </c>
      <c r="Z6" s="445">
        <v>5.0051924785179799E-7</v>
      </c>
      <c r="AA6" s="445">
        <v>7.4589998069755499E-7</v>
      </c>
      <c r="AB6" s="445">
        <v>7.1853673704038065E-7</v>
      </c>
      <c r="AC6" s="445">
        <v>1.1028113175442582E-6</v>
      </c>
      <c r="AD6" s="445">
        <v>8.8385241203453944E-7</v>
      </c>
      <c r="AE6" s="445">
        <v>2.1355510275021299E-7</v>
      </c>
      <c r="AF6" s="445">
        <v>6.5296482287004558E-7</v>
      </c>
      <c r="AG6" s="445">
        <v>3.5583583455824636E-6</v>
      </c>
      <c r="AH6" s="445">
        <v>5.4694910909456991E-7</v>
      </c>
      <c r="AI6" s="445">
        <v>6.4779307282380839E-6</v>
      </c>
      <c r="AJ6" s="445">
        <v>4.3052431976526793E-6</v>
      </c>
      <c r="AK6" s="445">
        <v>2.5179004602961173E-6</v>
      </c>
      <c r="AL6" s="445">
        <v>5.4807971238590502E-7</v>
      </c>
      <c r="AM6" s="445">
        <v>1.1418698753895009E-4</v>
      </c>
      <c r="AN6" s="445">
        <v>5.1806789656172602E-5</v>
      </c>
      <c r="AO6" s="445">
        <v>9.6997634207694462E-6</v>
      </c>
      <c r="AP6" s="321">
        <f t="shared" si="0"/>
        <v>1.014591536139841</v>
      </c>
    </row>
    <row r="7" spans="1:42" ht="12.5" x14ac:dyDescent="0.2">
      <c r="A7" s="267" t="s">
        <v>447</v>
      </c>
      <c r="B7" s="272" t="s">
        <v>250</v>
      </c>
      <c r="C7" s="445">
        <v>3.1752245470396398E-6</v>
      </c>
      <c r="D7" s="445">
        <v>9.5565668224901647E-7</v>
      </c>
      <c r="E7" s="445">
        <v>1.0001996146055221</v>
      </c>
      <c r="F7" s="445">
        <v>2.6726488708550502E-8</v>
      </c>
      <c r="G7" s="445">
        <v>1.4569570488018221E-4</v>
      </c>
      <c r="H7" s="445">
        <v>1.402436538162338E-7</v>
      </c>
      <c r="I7" s="445">
        <v>1.3167989109752129E-7</v>
      </c>
      <c r="J7" s="445">
        <v>4.5909215762779277E-7</v>
      </c>
      <c r="K7" s="445">
        <v>8.1065550461900217E-9</v>
      </c>
      <c r="L7" s="445">
        <v>1.6999932436095043E-8</v>
      </c>
      <c r="M7" s="445">
        <v>6.821199469898933E-8</v>
      </c>
      <c r="N7" s="445">
        <v>5.2939323790545229E-8</v>
      </c>
      <c r="O7" s="445">
        <v>1.7410365874792373E-7</v>
      </c>
      <c r="P7" s="445">
        <v>2.5438603273146476E-8</v>
      </c>
      <c r="Q7" s="445">
        <v>1.5913747282302418E-8</v>
      </c>
      <c r="R7" s="445">
        <v>2.330554936270716E-8</v>
      </c>
      <c r="S7" s="445">
        <v>4.2350077443868419E-8</v>
      </c>
      <c r="T7" s="445">
        <v>3.5464708374113793E-8</v>
      </c>
      <c r="U7" s="445">
        <v>2.8960859118136299E-8</v>
      </c>
      <c r="V7" s="445">
        <v>4.8101247349979652E-8</v>
      </c>
      <c r="W7" s="445">
        <v>1.4453721618741228E-8</v>
      </c>
      <c r="X7" s="445">
        <v>3.0560189417927007E-5</v>
      </c>
      <c r="Y7" s="445">
        <v>2.9480109114758603E-8</v>
      </c>
      <c r="Z7" s="445">
        <v>4.9170276902246887E-8</v>
      </c>
      <c r="AA7" s="445">
        <v>3.0231791453549852E-8</v>
      </c>
      <c r="AB7" s="445">
        <v>2.6509760815280852E-8</v>
      </c>
      <c r="AC7" s="445">
        <v>5.398937704560866E-8</v>
      </c>
      <c r="AD7" s="445">
        <v>9.2999148830546012E-8</v>
      </c>
      <c r="AE7" s="445">
        <v>1.2705680359304064E-8</v>
      </c>
      <c r="AF7" s="445">
        <v>2.9837651943224275E-8</v>
      </c>
      <c r="AG7" s="445">
        <v>4.6353407862760863E-7</v>
      </c>
      <c r="AH7" s="445">
        <v>1.1580537499041489E-7</v>
      </c>
      <c r="AI7" s="445">
        <v>5.9063273546073453E-7</v>
      </c>
      <c r="AJ7" s="445">
        <v>2.3582298308169477E-6</v>
      </c>
      <c r="AK7" s="445">
        <v>3.3884559045137489E-7</v>
      </c>
      <c r="AL7" s="445">
        <v>5.0121190671448242E-8</v>
      </c>
      <c r="AM7" s="445">
        <v>2.7228655984111805E-5</v>
      </c>
      <c r="AN7" s="445">
        <v>1.0018716971471759E-7</v>
      </c>
      <c r="AO7" s="445">
        <v>2.8790032972613335E-7</v>
      </c>
      <c r="AP7" s="321">
        <f t="shared" si="0"/>
        <v>1.0004128844089701</v>
      </c>
    </row>
    <row r="8" spans="1:42" ht="12.5" x14ac:dyDescent="0.2">
      <c r="A8" s="267" t="s">
        <v>448</v>
      </c>
      <c r="B8" s="272" t="s">
        <v>27</v>
      </c>
      <c r="C8" s="445">
        <v>8.0238817265402702E-6</v>
      </c>
      <c r="D8" s="445">
        <v>1.0029725746733131E-6</v>
      </c>
      <c r="E8" s="445">
        <v>3.1263643787138781E-5</v>
      </c>
      <c r="F8" s="445">
        <v>1.0000306641651877</v>
      </c>
      <c r="G8" s="445">
        <v>1.2951730403128149E-5</v>
      </c>
      <c r="H8" s="445">
        <v>1.848429645341171E-5</v>
      </c>
      <c r="I8" s="445">
        <v>1.0636394951729255E-4</v>
      </c>
      <c r="J8" s="445">
        <v>1.267084190613796E-4</v>
      </c>
      <c r="K8" s="445">
        <v>9.0615831465122934E-3</v>
      </c>
      <c r="L8" s="445">
        <v>1.4517496983076075E-5</v>
      </c>
      <c r="M8" s="445">
        <v>1.1007203560053846E-3</v>
      </c>
      <c r="N8" s="445">
        <v>1.0058713311914666E-3</v>
      </c>
      <c r="O8" s="445">
        <v>2.3617356291874489E-3</v>
      </c>
      <c r="P8" s="445">
        <v>1.0886189795905396E-4</v>
      </c>
      <c r="Q8" s="445">
        <v>5.6950264730369857E-5</v>
      </c>
      <c r="R8" s="445">
        <v>4.3828067195575203E-5</v>
      </c>
      <c r="S8" s="445">
        <v>2.2046074839101552E-5</v>
      </c>
      <c r="T8" s="445">
        <v>2.7546327051110674E-5</v>
      </c>
      <c r="U8" s="445">
        <v>3.417386820435994E-5</v>
      </c>
      <c r="V8" s="445">
        <v>1.4716806112648197E-5</v>
      </c>
      <c r="W8" s="445">
        <v>3.3489366922159523E-5</v>
      </c>
      <c r="X8" s="445">
        <v>2.3150674711615378E-5</v>
      </c>
      <c r="Y8" s="445">
        <v>1.3005207914773656E-4</v>
      </c>
      <c r="Z8" s="445">
        <v>4.6327956727082601E-3</v>
      </c>
      <c r="AA8" s="445">
        <v>2.3530516483468986E-5</v>
      </c>
      <c r="AB8" s="445">
        <v>2.855539884438734E-5</v>
      </c>
      <c r="AC8" s="445">
        <v>8.906606406463295E-6</v>
      </c>
      <c r="AD8" s="445">
        <v>3.1207314230424391E-6</v>
      </c>
      <c r="AE8" s="445">
        <v>2.5918677341228521E-6</v>
      </c>
      <c r="AF8" s="445">
        <v>3.432107798374768E-5</v>
      </c>
      <c r="AG8" s="445">
        <v>3.3751185959625249E-6</v>
      </c>
      <c r="AH8" s="445">
        <v>1.0587748588608375E-5</v>
      </c>
      <c r="AI8" s="445">
        <v>1.0068202132274205E-5</v>
      </c>
      <c r="AJ8" s="445">
        <v>5.9928005196397254E-6</v>
      </c>
      <c r="AK8" s="445">
        <v>4.5430095040329514E-6</v>
      </c>
      <c r="AL8" s="445">
        <v>4.2301306685210212E-6</v>
      </c>
      <c r="AM8" s="445">
        <v>1.5028198877836848E-5</v>
      </c>
      <c r="AN8" s="445">
        <v>1.3524563958280294E-5</v>
      </c>
      <c r="AO8" s="445">
        <v>2.0140246267226223E-5</v>
      </c>
      <c r="AP8" s="321">
        <f t="shared" si="0"/>
        <v>1.0191758780898936</v>
      </c>
    </row>
    <row r="9" spans="1:42" ht="12.5" x14ac:dyDescent="0.2">
      <c r="A9" s="267" t="s">
        <v>449</v>
      </c>
      <c r="B9" s="272" t="s">
        <v>191</v>
      </c>
      <c r="C9" s="445">
        <v>2.2421668654833651E-2</v>
      </c>
      <c r="D9" s="445">
        <v>6.754570046211824E-3</v>
      </c>
      <c r="E9" s="445">
        <v>1.9604200026287558E-2</v>
      </c>
      <c r="F9" s="445">
        <v>3.586325217920553E-6</v>
      </c>
      <c r="G9" s="445">
        <v>1.0318851016276749</v>
      </c>
      <c r="H9" s="445">
        <v>3.7764515073459356E-4</v>
      </c>
      <c r="I9" s="445">
        <v>2.9755597384283354E-4</v>
      </c>
      <c r="J9" s="445">
        <v>1.2739235594359541E-3</v>
      </c>
      <c r="K9" s="445">
        <v>7.4426509269729247E-7</v>
      </c>
      <c r="L9" s="445">
        <v>4.9612754345212411E-6</v>
      </c>
      <c r="M9" s="445">
        <v>8.9970102278939042E-5</v>
      </c>
      <c r="N9" s="445">
        <v>3.1196984887408641E-6</v>
      </c>
      <c r="O9" s="445">
        <v>3.747924383153361E-6</v>
      </c>
      <c r="P9" s="445">
        <v>4.7057147750155503E-6</v>
      </c>
      <c r="Q9" s="445">
        <v>5.5994990629580651E-6</v>
      </c>
      <c r="R9" s="445">
        <v>4.9569926505148245E-6</v>
      </c>
      <c r="S9" s="445">
        <v>3.1548780716731331E-6</v>
      </c>
      <c r="T9" s="445">
        <v>6.9040157905530162E-6</v>
      </c>
      <c r="U9" s="445">
        <v>5.509898302229271E-6</v>
      </c>
      <c r="V9" s="445">
        <v>7.3483193887419221E-6</v>
      </c>
      <c r="W9" s="445">
        <v>3.6307100632488905E-6</v>
      </c>
      <c r="X9" s="445">
        <v>2.6935321652731751E-4</v>
      </c>
      <c r="Y9" s="445">
        <v>1.5988562732742616E-5</v>
      </c>
      <c r="Z9" s="445">
        <v>2.6136700830248088E-6</v>
      </c>
      <c r="AA9" s="445">
        <v>1.029833918446645E-5</v>
      </c>
      <c r="AB9" s="445">
        <v>4.5693844644089918E-6</v>
      </c>
      <c r="AC9" s="445">
        <v>4.3696364876510553E-5</v>
      </c>
      <c r="AD9" s="445">
        <v>7.4070005087949194E-6</v>
      </c>
      <c r="AE9" s="445">
        <v>9.0595987691688032E-6</v>
      </c>
      <c r="AF9" s="445">
        <v>3.318654845905123E-5</v>
      </c>
      <c r="AG9" s="445">
        <v>3.113942972665588E-4</v>
      </c>
      <c r="AH9" s="445">
        <v>6.6340666344881472E-5</v>
      </c>
      <c r="AI9" s="445">
        <v>1.1214613656638983E-3</v>
      </c>
      <c r="AJ9" s="445">
        <v>1.3012519754480912E-3</v>
      </c>
      <c r="AK9" s="445">
        <v>3.4021951196804099E-4</v>
      </c>
      <c r="AL9" s="445">
        <v>1.7714881493030547E-5</v>
      </c>
      <c r="AM9" s="445">
        <v>2.8259622024431628E-2</v>
      </c>
      <c r="AN9" s="445">
        <v>3.5330839008908432E-5</v>
      </c>
      <c r="AO9" s="445">
        <v>4.4306044511711851E-4</v>
      </c>
      <c r="AP9" s="321">
        <f t="shared" si="0"/>
        <v>1.1146121129052518</v>
      </c>
    </row>
    <row r="10" spans="1:42" ht="12.5" x14ac:dyDescent="0.2">
      <c r="A10" s="281" t="s">
        <v>450</v>
      </c>
      <c r="B10" s="283" t="s">
        <v>28</v>
      </c>
      <c r="C10" s="445">
        <v>0</v>
      </c>
      <c r="D10" s="445">
        <v>0</v>
      </c>
      <c r="E10" s="445">
        <v>0</v>
      </c>
      <c r="F10" s="445">
        <v>0</v>
      </c>
      <c r="G10" s="445">
        <v>0</v>
      </c>
      <c r="H10" s="445">
        <v>1</v>
      </c>
      <c r="I10" s="445">
        <v>0</v>
      </c>
      <c r="J10" s="445">
        <v>0</v>
      </c>
      <c r="K10" s="445">
        <v>0</v>
      </c>
      <c r="L10" s="445">
        <v>0</v>
      </c>
      <c r="M10" s="445">
        <v>0</v>
      </c>
      <c r="N10" s="445">
        <v>0</v>
      </c>
      <c r="O10" s="445">
        <v>0</v>
      </c>
      <c r="P10" s="445">
        <v>0</v>
      </c>
      <c r="Q10" s="445">
        <v>0</v>
      </c>
      <c r="R10" s="445">
        <v>0</v>
      </c>
      <c r="S10" s="445">
        <v>0</v>
      </c>
      <c r="T10" s="445">
        <v>0</v>
      </c>
      <c r="U10" s="445">
        <v>0</v>
      </c>
      <c r="V10" s="445">
        <v>0</v>
      </c>
      <c r="W10" s="445">
        <v>0</v>
      </c>
      <c r="X10" s="445">
        <v>0</v>
      </c>
      <c r="Y10" s="445">
        <v>0</v>
      </c>
      <c r="Z10" s="445">
        <v>0</v>
      </c>
      <c r="AA10" s="445">
        <v>0</v>
      </c>
      <c r="AB10" s="445">
        <v>0</v>
      </c>
      <c r="AC10" s="445">
        <v>0</v>
      </c>
      <c r="AD10" s="445">
        <v>0</v>
      </c>
      <c r="AE10" s="445">
        <v>0</v>
      </c>
      <c r="AF10" s="445">
        <v>0</v>
      </c>
      <c r="AG10" s="445">
        <v>0</v>
      </c>
      <c r="AH10" s="445">
        <v>0</v>
      </c>
      <c r="AI10" s="445">
        <v>0</v>
      </c>
      <c r="AJ10" s="445">
        <v>0</v>
      </c>
      <c r="AK10" s="445">
        <v>0</v>
      </c>
      <c r="AL10" s="445">
        <v>0</v>
      </c>
      <c r="AM10" s="445">
        <v>0</v>
      </c>
      <c r="AN10" s="445">
        <v>0</v>
      </c>
      <c r="AO10" s="445">
        <v>0</v>
      </c>
      <c r="AP10" s="321">
        <f t="shared" si="0"/>
        <v>1</v>
      </c>
    </row>
    <row r="11" spans="1:42" ht="12.5" x14ac:dyDescent="0.2">
      <c r="A11" s="281" t="s">
        <v>451</v>
      </c>
      <c r="B11" s="283" t="s">
        <v>285</v>
      </c>
      <c r="C11" s="445">
        <v>5.2535485408580704E-3</v>
      </c>
      <c r="D11" s="445">
        <v>9.8042516313025572E-5</v>
      </c>
      <c r="E11" s="445">
        <v>1.4491055098630708E-4</v>
      </c>
      <c r="F11" s="445">
        <v>2.3771931887597728E-4</v>
      </c>
      <c r="G11" s="445">
        <v>3.6861585306559815E-3</v>
      </c>
      <c r="H11" s="445">
        <v>1.4813470020703899E-3</v>
      </c>
      <c r="I11" s="445">
        <v>1.055644008750217</v>
      </c>
      <c r="J11" s="445">
        <v>2.8406847339275862E-3</v>
      </c>
      <c r="K11" s="445">
        <v>3.9715183956187212E-5</v>
      </c>
      <c r="L11" s="445">
        <v>1.5436805247280153E-3</v>
      </c>
      <c r="M11" s="445">
        <v>4.2453029711034635E-3</v>
      </c>
      <c r="N11" s="445">
        <v>2.5488070002329988E-4</v>
      </c>
      <c r="O11" s="445">
        <v>7.1653717259493092E-4</v>
      </c>
      <c r="P11" s="445">
        <v>9.1656676312179986E-4</v>
      </c>
      <c r="Q11" s="445">
        <v>5.8478731801776926E-4</v>
      </c>
      <c r="R11" s="445">
        <v>5.2022538370744302E-4</v>
      </c>
      <c r="S11" s="445">
        <v>1.4881255786299565E-3</v>
      </c>
      <c r="T11" s="445">
        <v>1.5269692562215834E-3</v>
      </c>
      <c r="U11" s="445">
        <v>1.7392721230865868E-3</v>
      </c>
      <c r="V11" s="445">
        <v>1.4564265562202424E-3</v>
      </c>
      <c r="W11" s="445">
        <v>5.40946926624614E-4</v>
      </c>
      <c r="X11" s="445">
        <v>1.6821010138797637E-2</v>
      </c>
      <c r="Y11" s="445">
        <v>9.5229773005049301E-3</v>
      </c>
      <c r="Z11" s="445">
        <v>8.6434051481946419E-4</v>
      </c>
      <c r="AA11" s="445">
        <v>1.1768928126011894E-3</v>
      </c>
      <c r="AB11" s="445">
        <v>1.4160040617570858E-3</v>
      </c>
      <c r="AC11" s="445">
        <v>2.0754451532618793E-3</v>
      </c>
      <c r="AD11" s="445">
        <v>1.6780559038434817E-3</v>
      </c>
      <c r="AE11" s="445">
        <v>2.836508109719744E-4</v>
      </c>
      <c r="AF11" s="445">
        <v>1.2233976794188818E-3</v>
      </c>
      <c r="AG11" s="445">
        <v>4.5965235649503555E-3</v>
      </c>
      <c r="AH11" s="445">
        <v>9.2975157343289528E-4</v>
      </c>
      <c r="AI11" s="445">
        <v>2.0947427214598456E-3</v>
      </c>
      <c r="AJ11" s="445">
        <v>1.1690434356525993E-3</v>
      </c>
      <c r="AK11" s="445">
        <v>4.56864195813971E-3</v>
      </c>
      <c r="AL11" s="445">
        <v>9.5144713907253215E-4</v>
      </c>
      <c r="AM11" s="445">
        <v>1.7108161774403512E-3</v>
      </c>
      <c r="AN11" s="445">
        <v>0.10624237184276508</v>
      </c>
      <c r="AO11" s="445">
        <v>1.9508257870024887E-2</v>
      </c>
      <c r="AP11" s="321">
        <f t="shared" si="0"/>
        <v>1.2422849691908304</v>
      </c>
    </row>
    <row r="12" spans="1:42" ht="12.5" x14ac:dyDescent="0.2">
      <c r="A12" s="281" t="s">
        <v>452</v>
      </c>
      <c r="B12" s="283" t="s">
        <v>29</v>
      </c>
      <c r="C12" s="445">
        <v>0</v>
      </c>
      <c r="D12" s="445">
        <v>0</v>
      </c>
      <c r="E12" s="445">
        <v>0</v>
      </c>
      <c r="F12" s="445">
        <v>0</v>
      </c>
      <c r="G12" s="445">
        <v>0</v>
      </c>
      <c r="H12" s="445">
        <v>0</v>
      </c>
      <c r="I12" s="445">
        <v>0</v>
      </c>
      <c r="J12" s="445">
        <v>1</v>
      </c>
      <c r="K12" s="445">
        <v>0</v>
      </c>
      <c r="L12" s="445">
        <v>0</v>
      </c>
      <c r="M12" s="445">
        <v>0</v>
      </c>
      <c r="N12" s="445">
        <v>0</v>
      </c>
      <c r="O12" s="445">
        <v>0</v>
      </c>
      <c r="P12" s="445">
        <v>0</v>
      </c>
      <c r="Q12" s="445">
        <v>0</v>
      </c>
      <c r="R12" s="445">
        <v>0</v>
      </c>
      <c r="S12" s="445">
        <v>0</v>
      </c>
      <c r="T12" s="445">
        <v>0</v>
      </c>
      <c r="U12" s="445">
        <v>0</v>
      </c>
      <c r="V12" s="445">
        <v>0</v>
      </c>
      <c r="W12" s="445">
        <v>0</v>
      </c>
      <c r="X12" s="445">
        <v>0</v>
      </c>
      <c r="Y12" s="445">
        <v>0</v>
      </c>
      <c r="Z12" s="445">
        <v>0</v>
      </c>
      <c r="AA12" s="445">
        <v>0</v>
      </c>
      <c r="AB12" s="445">
        <v>0</v>
      </c>
      <c r="AC12" s="445">
        <v>0</v>
      </c>
      <c r="AD12" s="445">
        <v>0</v>
      </c>
      <c r="AE12" s="445">
        <v>0</v>
      </c>
      <c r="AF12" s="445">
        <v>0</v>
      </c>
      <c r="AG12" s="445">
        <v>0</v>
      </c>
      <c r="AH12" s="445">
        <v>0</v>
      </c>
      <c r="AI12" s="445">
        <v>0</v>
      </c>
      <c r="AJ12" s="445">
        <v>0</v>
      </c>
      <c r="AK12" s="445">
        <v>0</v>
      </c>
      <c r="AL12" s="445">
        <v>0</v>
      </c>
      <c r="AM12" s="445">
        <v>0</v>
      </c>
      <c r="AN12" s="445">
        <v>0</v>
      </c>
      <c r="AO12" s="445">
        <v>0</v>
      </c>
      <c r="AP12" s="321">
        <f t="shared" si="0"/>
        <v>1</v>
      </c>
    </row>
    <row r="13" spans="1:42" ht="12.5" x14ac:dyDescent="0.2">
      <c r="A13" s="281" t="s">
        <v>453</v>
      </c>
      <c r="B13" s="283" t="s">
        <v>30</v>
      </c>
      <c r="C13" s="445">
        <v>3.9019436537903173E-4</v>
      </c>
      <c r="D13" s="445">
        <v>7.568054904562405E-5</v>
      </c>
      <c r="E13" s="445">
        <v>3.3881098929480378E-3</v>
      </c>
      <c r="F13" s="445">
        <v>1.5041773198214135E-3</v>
      </c>
      <c r="G13" s="445">
        <v>2.4804244690141011E-4</v>
      </c>
      <c r="H13" s="445">
        <v>3.1894241202725076E-4</v>
      </c>
      <c r="I13" s="445">
        <v>2.819600994148862E-4</v>
      </c>
      <c r="J13" s="445">
        <v>3.6251842534159645E-3</v>
      </c>
      <c r="K13" s="445">
        <v>1.0027670522999226</v>
      </c>
      <c r="L13" s="445">
        <v>9.8437462682786567E-5</v>
      </c>
      <c r="M13" s="445">
        <v>1.1227050602889014E-3</v>
      </c>
      <c r="N13" s="445">
        <v>1.2954648708192109E-3</v>
      </c>
      <c r="O13" s="445">
        <v>1.9432780725449621E-4</v>
      </c>
      <c r="P13" s="445">
        <v>2.9547879420992098E-4</v>
      </c>
      <c r="Q13" s="445">
        <v>1.5592830923827252E-4</v>
      </c>
      <c r="R13" s="445">
        <v>1.2756900975822606E-4</v>
      </c>
      <c r="S13" s="445">
        <v>1.0478512560212887E-4</v>
      </c>
      <c r="T13" s="445">
        <v>1.1735877432527088E-4</v>
      </c>
      <c r="U13" s="445">
        <v>1.1893522879492479E-4</v>
      </c>
      <c r="V13" s="445">
        <v>7.5173251549669651E-5</v>
      </c>
      <c r="W13" s="445">
        <v>1.5787607598413252E-4</v>
      </c>
      <c r="X13" s="445">
        <v>2.6930018047290738E-4</v>
      </c>
      <c r="Y13" s="445">
        <v>6.5461936598700074E-4</v>
      </c>
      <c r="Z13" s="445">
        <v>2.5844341598172294E-3</v>
      </c>
      <c r="AA13" s="445">
        <v>6.0349102384628622E-4</v>
      </c>
      <c r="AB13" s="445">
        <v>6.2616296411661693E-4</v>
      </c>
      <c r="AC13" s="445">
        <v>1.2490717157015088E-4</v>
      </c>
      <c r="AD13" s="445">
        <v>8.2072484247717144E-5</v>
      </c>
      <c r="AE13" s="445">
        <v>2.6337624518699557E-5</v>
      </c>
      <c r="AF13" s="445">
        <v>3.4000177308682457E-3</v>
      </c>
      <c r="AG13" s="445">
        <v>7.5593404216556622E-5</v>
      </c>
      <c r="AH13" s="445">
        <v>5.45102857916701E-4</v>
      </c>
      <c r="AI13" s="445">
        <v>2.058054967237956E-4</v>
      </c>
      <c r="AJ13" s="445">
        <v>1.4037068343251703E-4</v>
      </c>
      <c r="AK13" s="445">
        <v>2.1291370619639906E-4</v>
      </c>
      <c r="AL13" s="445">
        <v>1.4309794465257035E-4</v>
      </c>
      <c r="AM13" s="445">
        <v>3.0428767294020056E-4</v>
      </c>
      <c r="AN13" s="445">
        <v>1.8611634805867976E-4</v>
      </c>
      <c r="AO13" s="445">
        <v>9.1527377358928419E-4</v>
      </c>
      <c r="AP13" s="321">
        <f t="shared" si="0"/>
        <v>1.0266480142289662</v>
      </c>
    </row>
    <row r="14" spans="1:42" ht="12.5" x14ac:dyDescent="0.2">
      <c r="A14" s="281" t="s">
        <v>454</v>
      </c>
      <c r="B14" s="283" t="s">
        <v>455</v>
      </c>
      <c r="C14" s="445">
        <v>1.6522287105913596E-3</v>
      </c>
      <c r="D14" s="445">
        <v>9.3117213994403547E-5</v>
      </c>
      <c r="E14" s="445">
        <v>1.464685478638615E-4</v>
      </c>
      <c r="F14" s="445">
        <v>8.6104557088445696E-4</v>
      </c>
      <c r="G14" s="445">
        <v>3.6458825519242771E-3</v>
      </c>
      <c r="H14" s="445">
        <v>1.9493867013131371E-3</v>
      </c>
      <c r="I14" s="445">
        <v>4.8488276865032865E-3</v>
      </c>
      <c r="J14" s="445">
        <v>3.3575498894084432E-3</v>
      </c>
      <c r="K14" s="445">
        <v>3.0003322254695843E-5</v>
      </c>
      <c r="L14" s="445">
        <v>1.0446126396999533</v>
      </c>
      <c r="M14" s="445">
        <v>1.5443952974310226E-3</v>
      </c>
      <c r="N14" s="445">
        <v>2.2939593737944522E-4</v>
      </c>
      <c r="O14" s="445">
        <v>1.0968130908758993E-3</v>
      </c>
      <c r="P14" s="445">
        <v>9.9414909668866852E-4</v>
      </c>
      <c r="Q14" s="445">
        <v>2.5260082662565768E-3</v>
      </c>
      <c r="R14" s="445">
        <v>3.8082360349447533E-3</v>
      </c>
      <c r="S14" s="445">
        <v>7.3273955360354352E-3</v>
      </c>
      <c r="T14" s="445">
        <v>3.7928291822350094E-3</v>
      </c>
      <c r="U14" s="445">
        <v>7.3295069204708926E-3</v>
      </c>
      <c r="V14" s="445">
        <v>7.5991094221063669E-3</v>
      </c>
      <c r="W14" s="445">
        <v>7.1804345673880674E-3</v>
      </c>
      <c r="X14" s="445">
        <v>1.0585996412229091E-2</v>
      </c>
      <c r="Y14" s="445">
        <v>2.7328189125722362E-3</v>
      </c>
      <c r="Z14" s="445">
        <v>1.7538935078774797E-4</v>
      </c>
      <c r="AA14" s="445">
        <v>7.2643351054065813E-3</v>
      </c>
      <c r="AB14" s="445">
        <v>2.5780868701842262E-3</v>
      </c>
      <c r="AC14" s="445">
        <v>1.1013789283402734E-3</v>
      </c>
      <c r="AD14" s="445">
        <v>7.5159726066032894E-4</v>
      </c>
      <c r="AE14" s="445">
        <v>1.7299689353643332E-4</v>
      </c>
      <c r="AF14" s="445">
        <v>5.5675989974758805E-4</v>
      </c>
      <c r="AG14" s="445">
        <v>1.0835042125377217E-3</v>
      </c>
      <c r="AH14" s="445">
        <v>5.9712425224716888E-4</v>
      </c>
      <c r="AI14" s="445">
        <v>8.6325489371301346E-4</v>
      </c>
      <c r="AJ14" s="445">
        <v>5.9076190485975362E-4</v>
      </c>
      <c r="AK14" s="445">
        <v>1.6163931259497084E-3</v>
      </c>
      <c r="AL14" s="445">
        <v>3.1255100541235509E-3</v>
      </c>
      <c r="AM14" s="445">
        <v>7.6602619747630186E-4</v>
      </c>
      <c r="AN14" s="445">
        <v>6.7893811276631116E-3</v>
      </c>
      <c r="AO14" s="445">
        <v>2.8576556437125639E-3</v>
      </c>
      <c r="AP14" s="321">
        <f t="shared" si="0"/>
        <v>1.1459767386485378</v>
      </c>
    </row>
    <row r="15" spans="1:42" ht="12.5" x14ac:dyDescent="0.2">
      <c r="A15" s="281" t="s">
        <v>456</v>
      </c>
      <c r="B15" s="283" t="s">
        <v>31</v>
      </c>
      <c r="C15" s="445">
        <v>2.7416124869380766E-4</v>
      </c>
      <c r="D15" s="445">
        <v>5.944871895171635E-6</v>
      </c>
      <c r="E15" s="445">
        <v>1.2312437185215448E-5</v>
      </c>
      <c r="F15" s="445">
        <v>3.7874929942916818E-5</v>
      </c>
      <c r="G15" s="445">
        <v>3.5266098238511225E-4</v>
      </c>
      <c r="H15" s="445">
        <v>9.464176636638465E-5</v>
      </c>
      <c r="I15" s="445">
        <v>6.2045222813837003E-4</v>
      </c>
      <c r="J15" s="445">
        <v>7.1395749088011616E-4</v>
      </c>
      <c r="K15" s="445">
        <v>5.1344408687336409E-5</v>
      </c>
      <c r="L15" s="445">
        <v>4.2314568087753587E-4</v>
      </c>
      <c r="M15" s="445">
        <v>1.0087410085595181</v>
      </c>
      <c r="N15" s="445">
        <v>6.5330702882906901E-4</v>
      </c>
      <c r="O15" s="445">
        <v>9.6000393845552072E-4</v>
      </c>
      <c r="P15" s="445">
        <v>4.6482652687049835E-4</v>
      </c>
      <c r="Q15" s="445">
        <v>7.2940027356720519E-4</v>
      </c>
      <c r="R15" s="445">
        <v>5.1197131915738136E-4</v>
      </c>
      <c r="S15" s="445">
        <v>2.0105617376460412E-3</v>
      </c>
      <c r="T15" s="445">
        <v>3.7677189936966902E-3</v>
      </c>
      <c r="U15" s="445">
        <v>1.0608437177028836E-3</v>
      </c>
      <c r="V15" s="445">
        <v>4.5384656362721076E-4</v>
      </c>
      <c r="W15" s="445">
        <v>6.737748891677669E-4</v>
      </c>
      <c r="X15" s="445">
        <v>5.9321176925064513E-4</v>
      </c>
      <c r="Y15" s="445">
        <v>5.7438456762299028E-3</v>
      </c>
      <c r="Z15" s="445">
        <v>8.4656067716939976E-5</v>
      </c>
      <c r="AA15" s="445">
        <v>6.7239955544205895E-4</v>
      </c>
      <c r="AB15" s="445">
        <v>8.3869346784743424E-5</v>
      </c>
      <c r="AC15" s="445">
        <v>5.1461604154412507E-5</v>
      </c>
      <c r="AD15" s="445">
        <v>2.9185749446171479E-5</v>
      </c>
      <c r="AE15" s="445">
        <v>6.3360244072562064E-5</v>
      </c>
      <c r="AF15" s="445">
        <v>3.1910386552446225E-5</v>
      </c>
      <c r="AG15" s="445">
        <v>4.1150959510255237E-5</v>
      </c>
      <c r="AH15" s="445">
        <v>8.136184723865099E-5</v>
      </c>
      <c r="AI15" s="445">
        <v>2.4304561251066377E-4</v>
      </c>
      <c r="AJ15" s="445">
        <v>1.0574295888111014E-4</v>
      </c>
      <c r="AK15" s="445">
        <v>1.1485731313769721E-4</v>
      </c>
      <c r="AL15" s="445">
        <v>1.6896561821732689E-4</v>
      </c>
      <c r="AM15" s="445">
        <v>1.856905611977214E-4</v>
      </c>
      <c r="AN15" s="445">
        <v>3.2302871646884286E-4</v>
      </c>
      <c r="AO15" s="445">
        <v>5.4509593849787631E-4</v>
      </c>
      <c r="AP15" s="321">
        <f t="shared" si="0"/>
        <v>1.0312315035801025</v>
      </c>
    </row>
    <row r="16" spans="1:42" ht="12.5" x14ac:dyDescent="0.2">
      <c r="A16" s="281" t="s">
        <v>457</v>
      </c>
      <c r="B16" s="283" t="s">
        <v>32</v>
      </c>
      <c r="C16" s="445">
        <v>1.3778204040678491E-4</v>
      </c>
      <c r="D16" s="445">
        <v>1.8285917521079203E-5</v>
      </c>
      <c r="E16" s="445">
        <v>1.5595062949569512E-4</v>
      </c>
      <c r="F16" s="445">
        <v>2.5285070359376207E-3</v>
      </c>
      <c r="G16" s="445">
        <v>4.6602564624364568E-4</v>
      </c>
      <c r="H16" s="445">
        <v>2.9306068025800795E-4</v>
      </c>
      <c r="I16" s="445">
        <v>8.8976438163706258E-3</v>
      </c>
      <c r="J16" s="445">
        <v>3.6585780306107492E-4</v>
      </c>
      <c r="K16" s="445">
        <v>4.7896609880248703E-5</v>
      </c>
      <c r="L16" s="445">
        <v>8.8046982809218829E-4</v>
      </c>
      <c r="M16" s="445">
        <v>4.1205078445263263E-3</v>
      </c>
      <c r="N16" s="445">
        <v>1.2307782643952332</v>
      </c>
      <c r="O16" s="445">
        <v>6.1621441501736533E-4</v>
      </c>
      <c r="P16" s="445">
        <v>0.10344091262813912</v>
      </c>
      <c r="Q16" s="445">
        <v>5.3087853120843256E-2</v>
      </c>
      <c r="R16" s="445">
        <v>4.2309394610522723E-2</v>
      </c>
      <c r="S16" s="445">
        <v>1.1469808787640562E-2</v>
      </c>
      <c r="T16" s="445">
        <v>3.4587029010802605E-3</v>
      </c>
      <c r="U16" s="445">
        <v>2.1378989219572767E-2</v>
      </c>
      <c r="V16" s="445">
        <v>5.1214818267338504E-3</v>
      </c>
      <c r="W16" s="445">
        <v>2.5914139775803566E-2</v>
      </c>
      <c r="X16" s="445">
        <v>2.326732736043456E-3</v>
      </c>
      <c r="Y16" s="445">
        <v>1.3686232993906977E-2</v>
      </c>
      <c r="Z16" s="445">
        <v>2.3752403337835024E-4</v>
      </c>
      <c r="AA16" s="445">
        <v>5.5208558180204535E-4</v>
      </c>
      <c r="AB16" s="445">
        <v>9.6499516860815133E-5</v>
      </c>
      <c r="AC16" s="445">
        <v>1.7900258545576304E-4</v>
      </c>
      <c r="AD16" s="445">
        <v>9.1249341744007733E-5</v>
      </c>
      <c r="AE16" s="445">
        <v>1.4468780225866584E-4</v>
      </c>
      <c r="AF16" s="445">
        <v>2.6625811446318818E-4</v>
      </c>
      <c r="AG16" s="445">
        <v>1.3777018555449072E-4</v>
      </c>
      <c r="AH16" s="445">
        <v>3.3415676393642102E-4</v>
      </c>
      <c r="AI16" s="445">
        <v>1.3927678615421554E-4</v>
      </c>
      <c r="AJ16" s="445">
        <v>1.0559023278415675E-4</v>
      </c>
      <c r="AK16" s="445">
        <v>1.7972048972831285E-4</v>
      </c>
      <c r="AL16" s="445">
        <v>5.3727406595864113E-4</v>
      </c>
      <c r="AM16" s="445">
        <v>1.6111380484107139E-4</v>
      </c>
      <c r="AN16" s="445">
        <v>9.8463166331400065E-4</v>
      </c>
      <c r="AO16" s="445">
        <v>2.0562212630815145E-3</v>
      </c>
      <c r="AP16" s="321">
        <f t="shared" si="0"/>
        <v>1.5356475562305638</v>
      </c>
    </row>
    <row r="17" spans="1:42" ht="12.5" x14ac:dyDescent="0.2">
      <c r="A17" s="281" t="s">
        <v>458</v>
      </c>
      <c r="B17" s="283" t="s">
        <v>33</v>
      </c>
      <c r="C17" s="445">
        <v>9.7173052478288668E-6</v>
      </c>
      <c r="D17" s="445">
        <v>2.5240667594729763E-6</v>
      </c>
      <c r="E17" s="445">
        <v>1.2446987171689964E-5</v>
      </c>
      <c r="F17" s="445">
        <v>3.8470517840507016E-5</v>
      </c>
      <c r="G17" s="445">
        <v>1.2241648408203414E-4</v>
      </c>
      <c r="H17" s="445">
        <v>1.0331535054573338E-5</v>
      </c>
      <c r="I17" s="445">
        <v>3.2412912081595141E-4</v>
      </c>
      <c r="J17" s="445">
        <v>3.4327311490751954E-4</v>
      </c>
      <c r="K17" s="445">
        <v>1.9351823633515583E-6</v>
      </c>
      <c r="L17" s="445">
        <v>1.822324826442795E-4</v>
      </c>
      <c r="M17" s="445">
        <v>6.917589510634474E-4</v>
      </c>
      <c r="N17" s="445">
        <v>6.8515554242515406E-4</v>
      </c>
      <c r="O17" s="445">
        <v>1.026445570971356</v>
      </c>
      <c r="P17" s="445">
        <v>4.4731852015160636E-3</v>
      </c>
      <c r="Q17" s="445">
        <v>2.6172270503738112E-3</v>
      </c>
      <c r="R17" s="445">
        <v>1.3877398020386606E-3</v>
      </c>
      <c r="S17" s="445">
        <v>2.5936474345018674E-3</v>
      </c>
      <c r="T17" s="445">
        <v>3.1796199371194782E-3</v>
      </c>
      <c r="U17" s="445">
        <v>4.4755577609950567E-3</v>
      </c>
      <c r="V17" s="445">
        <v>2.880316672401463E-3</v>
      </c>
      <c r="W17" s="445">
        <v>1.7737768999142689E-3</v>
      </c>
      <c r="X17" s="445">
        <v>9.9277249475678052E-4</v>
      </c>
      <c r="Y17" s="445">
        <v>7.6056787897407177E-4</v>
      </c>
      <c r="Z17" s="445">
        <v>4.559929504806982E-5</v>
      </c>
      <c r="AA17" s="445">
        <v>5.6900691319274329E-5</v>
      </c>
      <c r="AB17" s="445">
        <v>8.5563821145982645E-6</v>
      </c>
      <c r="AC17" s="445">
        <v>1.3911471516484873E-5</v>
      </c>
      <c r="AD17" s="445">
        <v>1.0598505454863805E-5</v>
      </c>
      <c r="AE17" s="445">
        <v>8.817795224831357E-6</v>
      </c>
      <c r="AF17" s="445">
        <v>1.3729361183224768E-5</v>
      </c>
      <c r="AG17" s="445">
        <v>1.6875647772928576E-5</v>
      </c>
      <c r="AH17" s="445">
        <v>3.986432741512455E-5</v>
      </c>
      <c r="AI17" s="445">
        <v>1.8449805731398501E-5</v>
      </c>
      <c r="AJ17" s="445">
        <v>1.2063488811837088E-4</v>
      </c>
      <c r="AK17" s="445">
        <v>1.8337245073604718E-5</v>
      </c>
      <c r="AL17" s="445">
        <v>9.7748001016124833E-5</v>
      </c>
      <c r="AM17" s="445">
        <v>3.2676778280098893E-5</v>
      </c>
      <c r="AN17" s="445">
        <v>9.69344241962923E-5</v>
      </c>
      <c r="AO17" s="445">
        <v>2.402056193959418E-4</v>
      </c>
      <c r="AP17" s="321">
        <f t="shared" si="0"/>
        <v>1.0546040080137886</v>
      </c>
    </row>
    <row r="18" spans="1:42" ht="12.5" x14ac:dyDescent="0.2">
      <c r="A18" s="281" t="s">
        <v>459</v>
      </c>
      <c r="B18" s="283" t="s">
        <v>34</v>
      </c>
      <c r="C18" s="445">
        <v>5.6655988660217049E-4</v>
      </c>
      <c r="D18" s="445">
        <v>6.3777243622591918E-5</v>
      </c>
      <c r="E18" s="445">
        <v>1.2968961982538329E-4</v>
      </c>
      <c r="F18" s="445">
        <v>6.8214808036169625E-3</v>
      </c>
      <c r="G18" s="445">
        <v>4.0699814056305442E-3</v>
      </c>
      <c r="H18" s="445">
        <v>8.2578395928151378E-4</v>
      </c>
      <c r="I18" s="445">
        <v>5.7295596761285051E-3</v>
      </c>
      <c r="J18" s="445">
        <v>2.6488665517947294E-3</v>
      </c>
      <c r="K18" s="445">
        <v>2.1569329441388816E-4</v>
      </c>
      <c r="L18" s="445">
        <v>8.190215052014786E-4</v>
      </c>
      <c r="M18" s="445">
        <v>3.3117685849227496E-3</v>
      </c>
      <c r="N18" s="445">
        <v>4.7317300783573344E-4</v>
      </c>
      <c r="O18" s="445">
        <v>6.2586788622979615E-4</v>
      </c>
      <c r="P18" s="445">
        <v>1.0201346033870913</v>
      </c>
      <c r="Q18" s="445">
        <v>1.0403640979003412E-2</v>
      </c>
      <c r="R18" s="445">
        <v>9.356342918005937E-3</v>
      </c>
      <c r="S18" s="445">
        <v>1.1382318765904455E-2</v>
      </c>
      <c r="T18" s="445">
        <v>6.2023093949450442E-3</v>
      </c>
      <c r="U18" s="445">
        <v>8.1409149884636624E-3</v>
      </c>
      <c r="V18" s="445">
        <v>8.0178601609196473E-3</v>
      </c>
      <c r="W18" s="445">
        <v>3.2095488609163586E-3</v>
      </c>
      <c r="X18" s="445">
        <v>3.8332982857157533E-3</v>
      </c>
      <c r="Y18" s="445">
        <v>2.7863571263889508E-2</v>
      </c>
      <c r="Z18" s="445">
        <v>5.8113678832899291E-4</v>
      </c>
      <c r="AA18" s="445">
        <v>1.2317490760694273E-3</v>
      </c>
      <c r="AB18" s="445">
        <v>2.2128804725564188E-4</v>
      </c>
      <c r="AC18" s="445">
        <v>9.8881739924488554E-4</v>
      </c>
      <c r="AD18" s="445">
        <v>1.761258190239585E-4</v>
      </c>
      <c r="AE18" s="445">
        <v>3.6189847540905298E-4</v>
      </c>
      <c r="AF18" s="445">
        <v>5.4109384272437539E-4</v>
      </c>
      <c r="AG18" s="445">
        <v>2.0911487808842407E-4</v>
      </c>
      <c r="AH18" s="445">
        <v>1.5178762730613112E-3</v>
      </c>
      <c r="AI18" s="445">
        <v>2.8637121070909297E-4</v>
      </c>
      <c r="AJ18" s="445">
        <v>2.5644260065136134E-4</v>
      </c>
      <c r="AK18" s="445">
        <v>8.6080593734925146E-4</v>
      </c>
      <c r="AL18" s="445">
        <v>6.8187638262023063E-4</v>
      </c>
      <c r="AM18" s="445">
        <v>9.3492133374875922E-4</v>
      </c>
      <c r="AN18" s="445">
        <v>8.7028851270643805E-4</v>
      </c>
      <c r="AO18" s="445">
        <v>1.7830990545567855E-3</v>
      </c>
      <c r="AP18" s="321">
        <f t="shared" si="0"/>
        <v>1.1445654390069522</v>
      </c>
    </row>
    <row r="19" spans="1:42" ht="12.5" x14ac:dyDescent="0.2">
      <c r="A19" s="281" t="s">
        <v>460</v>
      </c>
      <c r="B19" s="285" t="s">
        <v>269</v>
      </c>
      <c r="C19" s="445">
        <v>1.0049535303824847E-5</v>
      </c>
      <c r="D19" s="445">
        <v>1.3307595821873832E-5</v>
      </c>
      <c r="E19" s="445">
        <v>4.6684099364784886E-6</v>
      </c>
      <c r="F19" s="445">
        <v>3.074571704160951E-4</v>
      </c>
      <c r="G19" s="445">
        <v>1.2488971965101027E-5</v>
      </c>
      <c r="H19" s="445">
        <v>1.3359756900934021E-5</v>
      </c>
      <c r="I19" s="445">
        <v>1.6477153706007282E-4</v>
      </c>
      <c r="J19" s="445">
        <v>2.0190415625162438E-5</v>
      </c>
      <c r="K19" s="445">
        <v>5.0943559863475919E-6</v>
      </c>
      <c r="L19" s="445">
        <v>4.8926815004641586E-5</v>
      </c>
      <c r="M19" s="445">
        <v>1.7810319445644591E-4</v>
      </c>
      <c r="N19" s="445">
        <v>1.866568633116781E-5</v>
      </c>
      <c r="O19" s="445">
        <v>8.748941252230539E-6</v>
      </c>
      <c r="P19" s="445">
        <v>9.0543442892269642E-5</v>
      </c>
      <c r="Q19" s="445">
        <v>1.0112957278391776</v>
      </c>
      <c r="R19" s="445">
        <v>2.8455541379049831E-3</v>
      </c>
      <c r="S19" s="445">
        <v>1.1198679560905384E-3</v>
      </c>
      <c r="T19" s="445">
        <v>1.8750419456315702E-4</v>
      </c>
      <c r="U19" s="445">
        <v>9.9012939135427512E-4</v>
      </c>
      <c r="V19" s="445">
        <v>1.8580649683885969E-4</v>
      </c>
      <c r="W19" s="445">
        <v>6.1623560579128164E-4</v>
      </c>
      <c r="X19" s="445">
        <v>5.638488024580466E-5</v>
      </c>
      <c r="Y19" s="445">
        <v>5.1117654377966519E-4</v>
      </c>
      <c r="Z19" s="445">
        <v>3.0788881222994888E-5</v>
      </c>
      <c r="AA19" s="445">
        <v>8.3294478356037572E-4</v>
      </c>
      <c r="AB19" s="445">
        <v>2.6423899439289901E-5</v>
      </c>
      <c r="AC19" s="445">
        <v>3.0841437752112044E-5</v>
      </c>
      <c r="AD19" s="445">
        <v>3.926265060402306E-5</v>
      </c>
      <c r="AE19" s="445">
        <v>1.3291218729288051E-5</v>
      </c>
      <c r="AF19" s="445">
        <v>3.187795125473177E-5</v>
      </c>
      <c r="AG19" s="445">
        <v>5.1730803611853651E-5</v>
      </c>
      <c r="AH19" s="445">
        <v>6.0795086663742185E-5</v>
      </c>
      <c r="AI19" s="445">
        <v>2.9207237152900098E-5</v>
      </c>
      <c r="AJ19" s="445">
        <v>2.2448146164595844E-5</v>
      </c>
      <c r="AK19" s="445">
        <v>2.9295173960985933E-5</v>
      </c>
      <c r="AL19" s="445">
        <v>9.8610305585643482E-4</v>
      </c>
      <c r="AM19" s="445">
        <v>1.8190829210711377E-5</v>
      </c>
      <c r="AN19" s="445">
        <v>2.3463587747272007E-5</v>
      </c>
      <c r="AO19" s="445">
        <v>2.93363683016251E-5</v>
      </c>
      <c r="AP19" s="321">
        <f t="shared" si="0"/>
        <v>1.0209314276176302</v>
      </c>
    </row>
    <row r="20" spans="1:42" ht="12.5" x14ac:dyDescent="0.2">
      <c r="A20" s="281" t="s">
        <v>461</v>
      </c>
      <c r="B20" s="285" t="s">
        <v>270</v>
      </c>
      <c r="C20" s="445">
        <v>0</v>
      </c>
      <c r="D20" s="445">
        <v>0</v>
      </c>
      <c r="E20" s="445">
        <v>0</v>
      </c>
      <c r="F20" s="445">
        <v>0</v>
      </c>
      <c r="G20" s="445">
        <v>0</v>
      </c>
      <c r="H20" s="445">
        <v>0</v>
      </c>
      <c r="I20" s="445">
        <v>0</v>
      </c>
      <c r="J20" s="445">
        <v>0</v>
      </c>
      <c r="K20" s="445">
        <v>0</v>
      </c>
      <c r="L20" s="445">
        <v>0</v>
      </c>
      <c r="M20" s="445">
        <v>0</v>
      </c>
      <c r="N20" s="445">
        <v>0</v>
      </c>
      <c r="O20" s="445">
        <v>0</v>
      </c>
      <c r="P20" s="445">
        <v>0</v>
      </c>
      <c r="Q20" s="445">
        <v>0</v>
      </c>
      <c r="R20" s="445">
        <v>1</v>
      </c>
      <c r="S20" s="445">
        <v>0</v>
      </c>
      <c r="T20" s="445">
        <v>0</v>
      </c>
      <c r="U20" s="445">
        <v>0</v>
      </c>
      <c r="V20" s="445">
        <v>0</v>
      </c>
      <c r="W20" s="445">
        <v>0</v>
      </c>
      <c r="X20" s="445">
        <v>0</v>
      </c>
      <c r="Y20" s="445">
        <v>0</v>
      </c>
      <c r="Z20" s="445">
        <v>0</v>
      </c>
      <c r="AA20" s="445">
        <v>0</v>
      </c>
      <c r="AB20" s="445">
        <v>0</v>
      </c>
      <c r="AC20" s="445">
        <v>0</v>
      </c>
      <c r="AD20" s="445">
        <v>0</v>
      </c>
      <c r="AE20" s="445">
        <v>0</v>
      </c>
      <c r="AF20" s="445">
        <v>0</v>
      </c>
      <c r="AG20" s="445">
        <v>0</v>
      </c>
      <c r="AH20" s="445">
        <v>0</v>
      </c>
      <c r="AI20" s="445">
        <v>0</v>
      </c>
      <c r="AJ20" s="445">
        <v>0</v>
      </c>
      <c r="AK20" s="445">
        <v>0</v>
      </c>
      <c r="AL20" s="445">
        <v>0</v>
      </c>
      <c r="AM20" s="445">
        <v>0</v>
      </c>
      <c r="AN20" s="445">
        <v>0</v>
      </c>
      <c r="AO20" s="445">
        <v>0</v>
      </c>
      <c r="AP20" s="321">
        <f t="shared" si="0"/>
        <v>1</v>
      </c>
    </row>
    <row r="21" spans="1:42" ht="12.5" x14ac:dyDescent="0.2">
      <c r="A21" s="281" t="s">
        <v>462</v>
      </c>
      <c r="B21" s="285" t="s">
        <v>271</v>
      </c>
      <c r="C21" s="445">
        <v>2.2732749309879791E-5</v>
      </c>
      <c r="D21" s="445">
        <v>2.4657932429986187E-5</v>
      </c>
      <c r="E21" s="445">
        <v>1.0951497186168667E-5</v>
      </c>
      <c r="F21" s="445">
        <v>4.1289730473144494E-5</v>
      </c>
      <c r="G21" s="445">
        <v>2.733738274444933E-5</v>
      </c>
      <c r="H21" s="445">
        <v>2.8143787101367957E-5</v>
      </c>
      <c r="I21" s="445">
        <v>2.5984084918103017E-5</v>
      </c>
      <c r="J21" s="445">
        <v>2.9059714197695641E-5</v>
      </c>
      <c r="K21" s="445">
        <v>4.5680701334464875E-6</v>
      </c>
      <c r="L21" s="445">
        <v>2.7278785428039805E-5</v>
      </c>
      <c r="M21" s="445">
        <v>3.6960186771974377E-5</v>
      </c>
      <c r="N21" s="445">
        <v>1.2387652862028534E-5</v>
      </c>
      <c r="O21" s="445">
        <v>1.5302212176731043E-5</v>
      </c>
      <c r="P21" s="445">
        <v>2.2771074305654914E-5</v>
      </c>
      <c r="Q21" s="445">
        <v>6.0483212999622702E-4</v>
      </c>
      <c r="R21" s="445">
        <v>1.2039441051271593E-3</v>
      </c>
      <c r="S21" s="445">
        <v>1.0178788536594854</v>
      </c>
      <c r="T21" s="445">
        <v>6.2581096719075948E-5</v>
      </c>
      <c r="U21" s="445">
        <v>2.2944830895939164E-4</v>
      </c>
      <c r="V21" s="445">
        <v>3.003529994387814E-4</v>
      </c>
      <c r="W21" s="445">
        <v>1.1040994045316044E-4</v>
      </c>
      <c r="X21" s="445">
        <v>6.075868182041638E-5</v>
      </c>
      <c r="Y21" s="445">
        <v>9.9398287492041118E-5</v>
      </c>
      <c r="Z21" s="445">
        <v>3.8219511629543048E-5</v>
      </c>
      <c r="AA21" s="445">
        <v>7.8014453486425402E-5</v>
      </c>
      <c r="AB21" s="445">
        <v>4.5539602649286078E-5</v>
      </c>
      <c r="AC21" s="445">
        <v>2.8372166791054958E-4</v>
      </c>
      <c r="AD21" s="445">
        <v>6.621027707106442E-5</v>
      </c>
      <c r="AE21" s="445">
        <v>1.5077181957848023E-5</v>
      </c>
      <c r="AF21" s="445">
        <v>5.7653615682854117E-5</v>
      </c>
      <c r="AG21" s="445">
        <v>1.6665008539407502E-4</v>
      </c>
      <c r="AH21" s="445">
        <v>7.0719302457536654E-4</v>
      </c>
      <c r="AI21" s="445">
        <v>4.6126423754284841E-5</v>
      </c>
      <c r="AJ21" s="445">
        <v>2.8811482438150142E-3</v>
      </c>
      <c r="AK21" s="445">
        <v>5.6019192421061757E-5</v>
      </c>
      <c r="AL21" s="445">
        <v>1.4948930089367849E-3</v>
      </c>
      <c r="AM21" s="445">
        <v>1.7518566374681794E-4</v>
      </c>
      <c r="AN21" s="445">
        <v>1.0728669491754546E-3</v>
      </c>
      <c r="AO21" s="445">
        <v>1.3509796055852861E-3</v>
      </c>
      <c r="AP21" s="321">
        <f t="shared" si="0"/>
        <v>1.0280645229717364</v>
      </c>
    </row>
    <row r="22" spans="1:42" ht="12.5" x14ac:dyDescent="0.2">
      <c r="A22" s="281" t="s">
        <v>463</v>
      </c>
      <c r="B22" s="285" t="s">
        <v>281</v>
      </c>
      <c r="C22" s="445">
        <v>3.5750047459494994E-5</v>
      </c>
      <c r="D22" s="445">
        <v>3.5665113155963852E-5</v>
      </c>
      <c r="E22" s="445">
        <v>1.4445562935552285E-5</v>
      </c>
      <c r="F22" s="445">
        <v>6.7120023660486244E-5</v>
      </c>
      <c r="G22" s="445">
        <v>4.4782778591195726E-5</v>
      </c>
      <c r="H22" s="445">
        <v>4.8974031597940717E-5</v>
      </c>
      <c r="I22" s="445">
        <v>4.402974947765223E-5</v>
      </c>
      <c r="J22" s="445">
        <v>5.2445428496363016E-5</v>
      </c>
      <c r="K22" s="445">
        <v>6.4367856981886329E-6</v>
      </c>
      <c r="L22" s="445">
        <v>3.8113493641326559E-5</v>
      </c>
      <c r="M22" s="445">
        <v>7.1046409145060765E-5</v>
      </c>
      <c r="N22" s="445">
        <v>1.9909588308462254E-5</v>
      </c>
      <c r="O22" s="445">
        <v>2.6223694269846619E-5</v>
      </c>
      <c r="P22" s="445">
        <v>3.5618145064354918E-4</v>
      </c>
      <c r="Q22" s="445">
        <v>1.0783098057838933E-3</v>
      </c>
      <c r="R22" s="445">
        <v>1.2915780015177892E-3</v>
      </c>
      <c r="S22" s="445">
        <v>1.612750233496003E-2</v>
      </c>
      <c r="T22" s="445">
        <v>1.0325135107678818</v>
      </c>
      <c r="U22" s="445">
        <v>1.7405661271664336E-2</v>
      </c>
      <c r="V22" s="445">
        <v>3.6780112522298194E-2</v>
      </c>
      <c r="W22" s="445">
        <v>1.7185688644909948E-3</v>
      </c>
      <c r="X22" s="445">
        <v>1.037439171085179E-3</v>
      </c>
      <c r="Y22" s="445">
        <v>2.3125943312495345E-4</v>
      </c>
      <c r="Z22" s="445">
        <v>6.4503926261137766E-5</v>
      </c>
      <c r="AA22" s="445">
        <v>1.4106218226374453E-4</v>
      </c>
      <c r="AB22" s="445">
        <v>1.0756348614837011E-4</v>
      </c>
      <c r="AC22" s="445">
        <v>1.2252174563556851E-4</v>
      </c>
      <c r="AD22" s="445">
        <v>1.6325743951358011E-4</v>
      </c>
      <c r="AE22" s="445">
        <v>3.2282370589604069E-5</v>
      </c>
      <c r="AF22" s="445">
        <v>1.0836328305405359E-4</v>
      </c>
      <c r="AG22" s="445">
        <v>3.9777558983047624E-4</v>
      </c>
      <c r="AH22" s="445">
        <v>4.3783856464047724E-4</v>
      </c>
      <c r="AI22" s="445">
        <v>2.8084449643590181E-4</v>
      </c>
      <c r="AJ22" s="445">
        <v>1.1616400853912106E-4</v>
      </c>
      <c r="AK22" s="445">
        <v>1.527584829447137E-4</v>
      </c>
      <c r="AL22" s="445">
        <v>2.5394710337694935E-3</v>
      </c>
      <c r="AM22" s="445">
        <v>6.9982256943917079E-5</v>
      </c>
      <c r="AN22" s="445">
        <v>9.2833495926632915E-3</v>
      </c>
      <c r="AO22" s="445">
        <v>1.133529914920261E-3</v>
      </c>
      <c r="AP22" s="321">
        <f t="shared" si="0"/>
        <v>1.1230628047891216</v>
      </c>
    </row>
    <row r="23" spans="1:42" ht="12.5" x14ac:dyDescent="0.2">
      <c r="A23" s="281" t="s">
        <v>464</v>
      </c>
      <c r="B23" s="283" t="s">
        <v>35</v>
      </c>
      <c r="C23" s="445">
        <v>3.8863386411224108E-5</v>
      </c>
      <c r="D23" s="445">
        <v>5.0335339209262606E-5</v>
      </c>
      <c r="E23" s="445">
        <v>6.2261418540693862E-5</v>
      </c>
      <c r="F23" s="445">
        <v>9.7771747829718489E-5</v>
      </c>
      <c r="G23" s="445">
        <v>4.4704348580712253E-5</v>
      </c>
      <c r="H23" s="445">
        <v>5.1100638047168853E-5</v>
      </c>
      <c r="I23" s="445">
        <v>1.2449323798896839E-4</v>
      </c>
      <c r="J23" s="445">
        <v>6.6075670389789478E-5</v>
      </c>
      <c r="K23" s="445">
        <v>9.8277406179073402E-6</v>
      </c>
      <c r="L23" s="445">
        <v>5.9127958503370192E-5</v>
      </c>
      <c r="M23" s="445">
        <v>8.6931905872245785E-5</v>
      </c>
      <c r="N23" s="445">
        <v>3.2607622936551404E-5</v>
      </c>
      <c r="O23" s="445">
        <v>3.3687969138448554E-5</v>
      </c>
      <c r="P23" s="445">
        <v>3.0223156104123222E-4</v>
      </c>
      <c r="Q23" s="445">
        <v>7.1569526814587716E-3</v>
      </c>
      <c r="R23" s="445">
        <v>6.8817096691986034E-3</v>
      </c>
      <c r="S23" s="445">
        <v>5.9524249251016962E-3</v>
      </c>
      <c r="T23" s="445">
        <v>6.3434757597729471E-3</v>
      </c>
      <c r="U23" s="445">
        <v>1.0343104895748252</v>
      </c>
      <c r="V23" s="445">
        <v>5.9278070404637654E-3</v>
      </c>
      <c r="W23" s="445">
        <v>1.0178468619173278E-2</v>
      </c>
      <c r="X23" s="445">
        <v>5.3535123549377595E-4</v>
      </c>
      <c r="Y23" s="445">
        <v>2.5699306466405395E-3</v>
      </c>
      <c r="Z23" s="445">
        <v>1.1758065386448657E-4</v>
      </c>
      <c r="AA23" s="445">
        <v>3.4674816907301142E-4</v>
      </c>
      <c r="AB23" s="445">
        <v>8.830991933283101E-5</v>
      </c>
      <c r="AC23" s="445">
        <v>1.7625657191927717E-4</v>
      </c>
      <c r="AD23" s="445">
        <v>1.4535287725209059E-4</v>
      </c>
      <c r="AE23" s="445">
        <v>5.7802813774635487E-5</v>
      </c>
      <c r="AF23" s="445">
        <v>1.6286704134768721E-4</v>
      </c>
      <c r="AG23" s="445">
        <v>3.1219172112447623E-4</v>
      </c>
      <c r="AH23" s="445">
        <v>6.848863176900082E-4</v>
      </c>
      <c r="AI23" s="445">
        <v>2.405090761132631E-4</v>
      </c>
      <c r="AJ23" s="445">
        <v>1.1246646632484442E-4</v>
      </c>
      <c r="AK23" s="445">
        <v>1.0796676066158118E-4</v>
      </c>
      <c r="AL23" s="445">
        <v>3.5722800701034696E-3</v>
      </c>
      <c r="AM23" s="445">
        <v>1.0370680051885573E-4</v>
      </c>
      <c r="AN23" s="445">
        <v>9.7055411088035288E-5</v>
      </c>
      <c r="AO23" s="445">
        <v>4.4941123496435671E-4</v>
      </c>
      <c r="AP23" s="321">
        <f t="shared" si="0"/>
        <v>1.0872426113674241</v>
      </c>
    </row>
    <row r="24" spans="1:42" ht="12.5" x14ac:dyDescent="0.2">
      <c r="A24" s="281" t="s">
        <v>465</v>
      </c>
      <c r="B24" s="283" t="s">
        <v>466</v>
      </c>
      <c r="C24" s="445">
        <v>2.4309341497448697E-5</v>
      </c>
      <c r="D24" s="445">
        <v>2.5385384910874626E-5</v>
      </c>
      <c r="E24" s="445">
        <v>3.6073155750551235E-5</v>
      </c>
      <c r="F24" s="445">
        <v>4.5106258782475061E-5</v>
      </c>
      <c r="G24" s="445">
        <v>3.7587120248181771E-5</v>
      </c>
      <c r="H24" s="445">
        <v>2.8690194173627469E-5</v>
      </c>
      <c r="I24" s="445">
        <v>2.9891891971460115E-5</v>
      </c>
      <c r="J24" s="445">
        <v>6.6397976542225876E-5</v>
      </c>
      <c r="K24" s="445">
        <v>5.9369263118962228E-6</v>
      </c>
      <c r="L24" s="445">
        <v>3.0686370562964215E-5</v>
      </c>
      <c r="M24" s="445">
        <v>4.1261445715696038E-5</v>
      </c>
      <c r="N24" s="445">
        <v>1.7559591865318677E-5</v>
      </c>
      <c r="O24" s="445">
        <v>1.8361553351889015E-5</v>
      </c>
      <c r="P24" s="445">
        <v>5.0966218958435225E-5</v>
      </c>
      <c r="Q24" s="445">
        <v>5.9275838303267814E-4</v>
      </c>
      <c r="R24" s="445">
        <v>1.5632718367621407E-4</v>
      </c>
      <c r="S24" s="445">
        <v>2.6113516842320941E-5</v>
      </c>
      <c r="T24" s="445">
        <v>5.905721141783677E-5</v>
      </c>
      <c r="U24" s="445">
        <v>6.1360144538718771E-5</v>
      </c>
      <c r="V24" s="445">
        <v>1.0186313212227331</v>
      </c>
      <c r="W24" s="445">
        <v>4.8432486395323998E-3</v>
      </c>
      <c r="X24" s="445">
        <v>3.5915798031383872E-5</v>
      </c>
      <c r="Y24" s="445">
        <v>1.2639986556388805E-3</v>
      </c>
      <c r="Z24" s="445">
        <v>5.3928023040657587E-5</v>
      </c>
      <c r="AA24" s="445">
        <v>1.0895090917072326E-4</v>
      </c>
      <c r="AB24" s="445">
        <v>4.0593839419137921E-5</v>
      </c>
      <c r="AC24" s="445">
        <v>2.6111487039343057E-4</v>
      </c>
      <c r="AD24" s="445">
        <v>1.4667570363032387E-4</v>
      </c>
      <c r="AE24" s="445">
        <v>6.5350563894063689E-5</v>
      </c>
      <c r="AF24" s="445">
        <v>1.4679903801251675E-4</v>
      </c>
      <c r="AG24" s="445">
        <v>8.0637920092211317E-5</v>
      </c>
      <c r="AH24" s="445">
        <v>1.2354733242332259E-3</v>
      </c>
      <c r="AI24" s="445">
        <v>9.8054194314722143E-5</v>
      </c>
      <c r="AJ24" s="445">
        <v>4.6675258351378081E-5</v>
      </c>
      <c r="AK24" s="445">
        <v>4.8507437561404503E-5</v>
      </c>
      <c r="AL24" s="445">
        <v>1.4314747395918898E-3</v>
      </c>
      <c r="AM24" s="445">
        <v>1.4111853851781888E-4</v>
      </c>
      <c r="AN24" s="445">
        <v>2.9109366148863343E-5</v>
      </c>
      <c r="AO24" s="445">
        <v>2.6397186007688905E-4</v>
      </c>
      <c r="AP24" s="321">
        <f t="shared" si="0"/>
        <v>1.0300627779124594</v>
      </c>
    </row>
    <row r="25" spans="1:42" ht="12.5" x14ac:dyDescent="0.2">
      <c r="A25" s="281" t="s">
        <v>467</v>
      </c>
      <c r="B25" s="283" t="s">
        <v>192</v>
      </c>
      <c r="C25" s="445">
        <v>1.0502127705015292E-4</v>
      </c>
      <c r="D25" s="445">
        <v>1.6029367587219571E-4</v>
      </c>
      <c r="E25" s="445">
        <v>5.8258811620653635E-3</v>
      </c>
      <c r="F25" s="445">
        <v>2.1158171241284055E-4</v>
      </c>
      <c r="G25" s="445">
        <v>1.2085618685690566E-4</v>
      </c>
      <c r="H25" s="445">
        <v>1.1454309955273734E-4</v>
      </c>
      <c r="I25" s="445">
        <v>1.2100130226344908E-4</v>
      </c>
      <c r="J25" s="445">
        <v>1.498721074213442E-4</v>
      </c>
      <c r="K25" s="445">
        <v>4.3955323984680977E-5</v>
      </c>
      <c r="L25" s="445">
        <v>1.272684988163512E-4</v>
      </c>
      <c r="M25" s="445">
        <v>2.1016424214389179E-4</v>
      </c>
      <c r="N25" s="445">
        <v>6.8178867585184301E-5</v>
      </c>
      <c r="O25" s="445">
        <v>8.5899472930684915E-5</v>
      </c>
      <c r="P25" s="445">
        <v>1.1037253556482104E-4</v>
      </c>
      <c r="Q25" s="445">
        <v>1.2747724252033666E-4</v>
      </c>
      <c r="R25" s="445">
        <v>1.892872244565103E-4</v>
      </c>
      <c r="S25" s="445">
        <v>1.095941657098103E-4</v>
      </c>
      <c r="T25" s="445">
        <v>1.4572867736674787E-4</v>
      </c>
      <c r="U25" s="445">
        <v>1.3451226695698174E-4</v>
      </c>
      <c r="V25" s="445">
        <v>1.2998594893378189E-4</v>
      </c>
      <c r="W25" s="445">
        <v>1.0706556206818998</v>
      </c>
      <c r="X25" s="445">
        <v>2.3326837715728063E-4</v>
      </c>
      <c r="Y25" s="445">
        <v>2.8686950285260166E-4</v>
      </c>
      <c r="Z25" s="445">
        <v>2.2652659135626445E-4</v>
      </c>
      <c r="AA25" s="445">
        <v>3.7949876291112233E-4</v>
      </c>
      <c r="AB25" s="445">
        <v>2.2755978123387849E-4</v>
      </c>
      <c r="AC25" s="445">
        <v>2.4828650184707118E-4</v>
      </c>
      <c r="AD25" s="445">
        <v>3.3480587114691489E-4</v>
      </c>
      <c r="AE25" s="445">
        <v>7.1023376806535356E-5</v>
      </c>
      <c r="AF25" s="445">
        <v>2.9044944899841748E-3</v>
      </c>
      <c r="AG25" s="445">
        <v>4.1568416484340801E-4</v>
      </c>
      <c r="AH25" s="445">
        <v>1.0999518905622321E-3</v>
      </c>
      <c r="AI25" s="445">
        <v>2.0980932096417417E-4</v>
      </c>
      <c r="AJ25" s="445">
        <v>1.4564730482258793E-4</v>
      </c>
      <c r="AK25" s="445">
        <v>2.4639187144585888E-4</v>
      </c>
      <c r="AL25" s="445">
        <v>7.8115244291237966E-3</v>
      </c>
      <c r="AM25" s="445">
        <v>1.3920313091316959E-4</v>
      </c>
      <c r="AN25" s="445">
        <v>1.5770821668501648E-4</v>
      </c>
      <c r="AO25" s="445">
        <v>4.12287236803005E-4</v>
      </c>
      <c r="AP25" s="321">
        <f t="shared" si="0"/>
        <v>1.0940853492570211</v>
      </c>
    </row>
    <row r="26" spans="1:42" ht="12.5" x14ac:dyDescent="0.2">
      <c r="A26" s="281" t="s">
        <v>468</v>
      </c>
      <c r="B26" s="283" t="s">
        <v>50</v>
      </c>
      <c r="C26" s="445">
        <v>3.2009292374490567E-4</v>
      </c>
      <c r="D26" s="445">
        <v>5.5235143925756501E-5</v>
      </c>
      <c r="E26" s="445">
        <v>7.235323947334521E-5</v>
      </c>
      <c r="F26" s="445">
        <v>8.3552421675213364E-4</v>
      </c>
      <c r="G26" s="445">
        <v>1.5425421912555882E-3</v>
      </c>
      <c r="H26" s="445">
        <v>2.8458526673784176E-3</v>
      </c>
      <c r="I26" s="445">
        <v>2.8633396585552163E-3</v>
      </c>
      <c r="J26" s="445">
        <v>6.8846723092466655E-4</v>
      </c>
      <c r="K26" s="445">
        <v>2.5744641995414989E-4</v>
      </c>
      <c r="L26" s="445">
        <v>4.6120545590120152E-4</v>
      </c>
      <c r="M26" s="445">
        <v>1.8023582092662309E-3</v>
      </c>
      <c r="N26" s="445">
        <v>1.6941743048587178E-3</v>
      </c>
      <c r="O26" s="445">
        <v>5.7170823953133013E-3</v>
      </c>
      <c r="P26" s="445">
        <v>7.4506398676454943E-4</v>
      </c>
      <c r="Q26" s="445">
        <v>4.0236821164654258E-4</v>
      </c>
      <c r="R26" s="445">
        <v>6.6115214642745309E-4</v>
      </c>
      <c r="S26" s="445">
        <v>1.3593450594906347E-3</v>
      </c>
      <c r="T26" s="445">
        <v>1.0232931292340898E-3</v>
      </c>
      <c r="U26" s="445">
        <v>8.5378944008599768E-4</v>
      </c>
      <c r="V26" s="445">
        <v>1.4302006397423894E-3</v>
      </c>
      <c r="W26" s="445">
        <v>3.9785406422221045E-4</v>
      </c>
      <c r="X26" s="445">
        <v>1.0084655258190267</v>
      </c>
      <c r="Y26" s="445">
        <v>7.4320537248939256E-4</v>
      </c>
      <c r="Z26" s="445">
        <v>1.5873206680123491E-3</v>
      </c>
      <c r="AA26" s="445">
        <v>7.3330790143057633E-4</v>
      </c>
      <c r="AB26" s="445">
        <v>8.2340836063608022E-4</v>
      </c>
      <c r="AC26" s="445">
        <v>1.1566494118490311E-3</v>
      </c>
      <c r="AD26" s="445">
        <v>2.9060700782810671E-3</v>
      </c>
      <c r="AE26" s="445">
        <v>1.4329524134417315E-4</v>
      </c>
      <c r="AF26" s="445">
        <v>5.1409562866042179E-4</v>
      </c>
      <c r="AG26" s="445">
        <v>5.5914781805728288E-3</v>
      </c>
      <c r="AH26" s="445">
        <v>1.5922657540822437E-3</v>
      </c>
      <c r="AI26" s="445">
        <v>2.9549976208491607E-3</v>
      </c>
      <c r="AJ26" s="445">
        <v>6.5109819582741138E-4</v>
      </c>
      <c r="AK26" s="445">
        <v>8.4308267426088535E-3</v>
      </c>
      <c r="AL26" s="445">
        <v>1.1375967080367738E-3</v>
      </c>
      <c r="AM26" s="445">
        <v>1.1316397611782418E-3</v>
      </c>
      <c r="AN26" s="445">
        <v>3.0895063372633575E-3</v>
      </c>
      <c r="AO26" s="445">
        <v>6.4141596472059061E-3</v>
      </c>
      <c r="AP26" s="321">
        <f t="shared" si="0"/>
        <v>1.0676810285170664</v>
      </c>
    </row>
    <row r="27" spans="1:42" ht="12.5" x14ac:dyDescent="0.2">
      <c r="A27" s="281" t="s">
        <v>469</v>
      </c>
      <c r="B27" s="283" t="s">
        <v>36</v>
      </c>
      <c r="C27" s="445">
        <v>2.7097051238489009E-3</v>
      </c>
      <c r="D27" s="445">
        <v>1.5587149355401284E-4</v>
      </c>
      <c r="E27" s="445">
        <v>1.4464243866592978E-4</v>
      </c>
      <c r="F27" s="445">
        <v>4.546885354075136E-3</v>
      </c>
      <c r="G27" s="445">
        <v>8.0465137110567611E-4</v>
      </c>
      <c r="H27" s="445">
        <v>2.4823015415912663E-3</v>
      </c>
      <c r="I27" s="445">
        <v>4.5726511941592508E-3</v>
      </c>
      <c r="J27" s="445">
        <v>3.5042890001962144E-3</v>
      </c>
      <c r="K27" s="445">
        <v>5.8876497298895978E-4</v>
      </c>
      <c r="L27" s="445">
        <v>3.936382704769808E-3</v>
      </c>
      <c r="M27" s="445">
        <v>6.1162676046669735E-3</v>
      </c>
      <c r="N27" s="445">
        <v>5.1207041018470267E-3</v>
      </c>
      <c r="O27" s="445">
        <v>3.3432039564602672E-3</v>
      </c>
      <c r="P27" s="445">
        <v>4.5697371819825323E-3</v>
      </c>
      <c r="Q27" s="445">
        <v>2.2681730059412662E-3</v>
      </c>
      <c r="R27" s="445">
        <v>2.0981804674998082E-3</v>
      </c>
      <c r="S27" s="445">
        <v>1.9938736051604714E-3</v>
      </c>
      <c r="T27" s="445">
        <v>3.698765277641786E-3</v>
      </c>
      <c r="U27" s="445">
        <v>2.2218586224961364E-3</v>
      </c>
      <c r="V27" s="445">
        <v>2.0788093644990742E-3</v>
      </c>
      <c r="W27" s="445">
        <v>1.0201394770343259E-3</v>
      </c>
      <c r="X27" s="445">
        <v>2.1294763681624349E-3</v>
      </c>
      <c r="Y27" s="445">
        <v>1.0011694991211166</v>
      </c>
      <c r="Z27" s="445">
        <v>1.363864764262656E-2</v>
      </c>
      <c r="AA27" s="445">
        <v>3.1900130790398641E-2</v>
      </c>
      <c r="AB27" s="445">
        <v>3.5254253956062847E-3</v>
      </c>
      <c r="AC27" s="445">
        <v>3.5210415796118142E-3</v>
      </c>
      <c r="AD27" s="445">
        <v>2.9955789262133925E-3</v>
      </c>
      <c r="AE27" s="445">
        <v>9.3306918377897945E-3</v>
      </c>
      <c r="AF27" s="445">
        <v>3.3570431779265382E-3</v>
      </c>
      <c r="AG27" s="445">
        <v>3.766689541018658E-3</v>
      </c>
      <c r="AH27" s="445">
        <v>8.5573915632735972E-3</v>
      </c>
      <c r="AI27" s="445">
        <v>6.2424861880111772E-3</v>
      </c>
      <c r="AJ27" s="445">
        <v>2.694114586528388E-3</v>
      </c>
      <c r="AK27" s="445">
        <v>2.1402725903507907E-3</v>
      </c>
      <c r="AL27" s="445">
        <v>1.5144755499803938E-3</v>
      </c>
      <c r="AM27" s="445">
        <v>2.6842800747696022E-3</v>
      </c>
      <c r="AN27" s="445">
        <v>9.2453280925932279E-4</v>
      </c>
      <c r="AO27" s="445">
        <v>2.2570787409180214E-3</v>
      </c>
      <c r="AP27" s="321">
        <f t="shared" si="0"/>
        <v>1.1580676356028288</v>
      </c>
    </row>
    <row r="28" spans="1:42" ht="12.5" x14ac:dyDescent="0.2">
      <c r="A28" s="281" t="s">
        <v>470</v>
      </c>
      <c r="B28" s="283" t="s">
        <v>193</v>
      </c>
      <c r="C28" s="445">
        <v>7.1711882930423129E-4</v>
      </c>
      <c r="D28" s="445">
        <v>5.1526912258764346E-5</v>
      </c>
      <c r="E28" s="445">
        <v>7.8593173295563566E-5</v>
      </c>
      <c r="F28" s="445">
        <v>3.1468652615493828E-3</v>
      </c>
      <c r="G28" s="445">
        <v>9.740941872462246E-4</v>
      </c>
      <c r="H28" s="445">
        <v>2.0182946668288342E-3</v>
      </c>
      <c r="I28" s="445">
        <v>3.1253567755191165E-3</v>
      </c>
      <c r="J28" s="445">
        <v>1.9604465622919992E-3</v>
      </c>
      <c r="K28" s="445">
        <v>5.1427914137288191E-4</v>
      </c>
      <c r="L28" s="445">
        <v>2.3152581661957422E-3</v>
      </c>
      <c r="M28" s="445">
        <v>3.7459046885622745E-3</v>
      </c>
      <c r="N28" s="445">
        <v>3.4371720670276283E-3</v>
      </c>
      <c r="O28" s="445">
        <v>2.4185275082778124E-3</v>
      </c>
      <c r="P28" s="445">
        <v>1.8858545673250402E-3</v>
      </c>
      <c r="Q28" s="445">
        <v>1.1164071076391841E-3</v>
      </c>
      <c r="R28" s="445">
        <v>8.7871050335499191E-4</v>
      </c>
      <c r="S28" s="445">
        <v>7.6681733395264011E-4</v>
      </c>
      <c r="T28" s="445">
        <v>1.969204966730329E-3</v>
      </c>
      <c r="U28" s="445">
        <v>7.9603332209846923E-4</v>
      </c>
      <c r="V28" s="445">
        <v>5.2928883224368981E-4</v>
      </c>
      <c r="W28" s="445">
        <v>9.9467248323744056E-4</v>
      </c>
      <c r="X28" s="445">
        <v>1.3324546618810544E-3</v>
      </c>
      <c r="Y28" s="445">
        <v>4.1607537726532593E-4</v>
      </c>
      <c r="Z28" s="445">
        <v>1.0065089865462176</v>
      </c>
      <c r="AA28" s="445">
        <v>2.9285398902678264E-3</v>
      </c>
      <c r="AB28" s="445">
        <v>4.8516984046814132E-3</v>
      </c>
      <c r="AC28" s="445">
        <v>1.5303951842979731E-3</v>
      </c>
      <c r="AD28" s="445">
        <v>3.8910264714438691E-4</v>
      </c>
      <c r="AE28" s="445">
        <v>2.5510979628545614E-4</v>
      </c>
      <c r="AF28" s="445">
        <v>6.2597668187260405E-4</v>
      </c>
      <c r="AG28" s="445">
        <v>3.7219060540449281E-4</v>
      </c>
      <c r="AH28" s="445">
        <v>8.9378032725380635E-4</v>
      </c>
      <c r="AI28" s="445">
        <v>1.3874185979018121E-3</v>
      </c>
      <c r="AJ28" s="445">
        <v>7.90969941564579E-4</v>
      </c>
      <c r="AK28" s="445">
        <v>3.624051453513115E-4</v>
      </c>
      <c r="AL28" s="445">
        <v>4.0100354935615018E-4</v>
      </c>
      <c r="AM28" s="445">
        <v>2.4734524783725314E-3</v>
      </c>
      <c r="AN28" s="445">
        <v>4.8828039662656878E-4</v>
      </c>
      <c r="AO28" s="445">
        <v>6.0757232305113989E-4</v>
      </c>
      <c r="AP28" s="321">
        <f t="shared" si="0"/>
        <v>1.059448267288057</v>
      </c>
    </row>
    <row r="29" spans="1:42" ht="12.5" x14ac:dyDescent="0.2">
      <c r="A29" s="281" t="s">
        <v>471</v>
      </c>
      <c r="B29" s="283" t="s">
        <v>286</v>
      </c>
      <c r="C29" s="445">
        <v>9.3950378254080666E-5</v>
      </c>
      <c r="D29" s="445">
        <v>5.1750009749251764E-5</v>
      </c>
      <c r="E29" s="445">
        <v>6.8849728790094548E-5</v>
      </c>
      <c r="F29" s="445">
        <v>2.2677611892051113E-3</v>
      </c>
      <c r="G29" s="445">
        <v>1.1170508576350303E-3</v>
      </c>
      <c r="H29" s="445">
        <v>8.5320202213382955E-4</v>
      </c>
      <c r="I29" s="445">
        <v>1.3025982503801186E-3</v>
      </c>
      <c r="J29" s="445">
        <v>1.3924169203063884E-3</v>
      </c>
      <c r="K29" s="445">
        <v>2.8861593276021617E-4</v>
      </c>
      <c r="L29" s="445">
        <v>6.1158138180063954E-4</v>
      </c>
      <c r="M29" s="445">
        <v>7.5198648249321894E-4</v>
      </c>
      <c r="N29" s="445">
        <v>6.7159952035524895E-4</v>
      </c>
      <c r="O29" s="445">
        <v>5.1020773398951515E-4</v>
      </c>
      <c r="P29" s="445">
        <v>4.6620621355331375E-4</v>
      </c>
      <c r="Q29" s="445">
        <v>4.3550390426745839E-4</v>
      </c>
      <c r="R29" s="445">
        <v>3.6465522888474896E-4</v>
      </c>
      <c r="S29" s="445">
        <v>3.7223507599905867E-4</v>
      </c>
      <c r="T29" s="445">
        <v>1.0268259604914556E-3</v>
      </c>
      <c r="U29" s="445">
        <v>4.0832752874416048E-4</v>
      </c>
      <c r="V29" s="445">
        <v>2.2771143357859118E-4</v>
      </c>
      <c r="W29" s="445">
        <v>2.605728244076972E-4</v>
      </c>
      <c r="X29" s="445">
        <v>5.6045495766080834E-4</v>
      </c>
      <c r="Y29" s="445">
        <v>5.2199131279961485E-4</v>
      </c>
      <c r="Z29" s="445">
        <v>3.577910140125872E-4</v>
      </c>
      <c r="AA29" s="445">
        <v>1.0495110362876161</v>
      </c>
      <c r="AB29" s="445">
        <v>5.0337264594912268E-3</v>
      </c>
      <c r="AC29" s="445">
        <v>1.3075139969764818E-3</v>
      </c>
      <c r="AD29" s="445">
        <v>7.4449553354169842E-4</v>
      </c>
      <c r="AE29" s="445">
        <v>2.4416904076925811E-4</v>
      </c>
      <c r="AF29" s="445">
        <v>7.4991939419659565E-4</v>
      </c>
      <c r="AG29" s="445">
        <v>3.6749234095180918E-4</v>
      </c>
      <c r="AH29" s="445">
        <v>2.2927466883212394E-3</v>
      </c>
      <c r="AI29" s="445">
        <v>5.1366317352301667E-3</v>
      </c>
      <c r="AJ29" s="445">
        <v>2.5753305454533195E-3</v>
      </c>
      <c r="AK29" s="445">
        <v>1.4579482745369641E-3</v>
      </c>
      <c r="AL29" s="445">
        <v>4.5991311483849949E-4</v>
      </c>
      <c r="AM29" s="445">
        <v>4.9687526425592904E-3</v>
      </c>
      <c r="AN29" s="445">
        <v>2.7275524648280987E-4</v>
      </c>
      <c r="AO29" s="445">
        <v>1.0607849524896388E-3</v>
      </c>
      <c r="AP29" s="321">
        <f t="shared" si="0"/>
        <v>1.0901062771632173</v>
      </c>
    </row>
    <row r="30" spans="1:42" ht="12.5" x14ac:dyDescent="0.2">
      <c r="A30" s="281" t="s">
        <v>472</v>
      </c>
      <c r="B30" s="283" t="s">
        <v>282</v>
      </c>
      <c r="C30" s="445">
        <v>1.0134831804952467E-4</v>
      </c>
      <c r="D30" s="445">
        <v>6.2767267602210414E-5</v>
      </c>
      <c r="E30" s="445">
        <v>4.7649466419633104E-5</v>
      </c>
      <c r="F30" s="445">
        <v>2.8020364328320527E-3</v>
      </c>
      <c r="G30" s="445">
        <v>5.985003141392532E-4</v>
      </c>
      <c r="H30" s="445">
        <v>3.4034186514790191E-4</v>
      </c>
      <c r="I30" s="445">
        <v>6.6084105775903791E-4</v>
      </c>
      <c r="J30" s="445">
        <v>1.6005928807052874E-3</v>
      </c>
      <c r="K30" s="445">
        <v>5.8799803247938836E-5</v>
      </c>
      <c r="L30" s="445">
        <v>1.2266572424036155E-4</v>
      </c>
      <c r="M30" s="445">
        <v>1.5976626176168467E-3</v>
      </c>
      <c r="N30" s="445">
        <v>1.9803368828902692E-4</v>
      </c>
      <c r="O30" s="445">
        <v>2.8444272372277999E-4</v>
      </c>
      <c r="P30" s="445">
        <v>1.7332294181352889E-4</v>
      </c>
      <c r="Q30" s="445">
        <v>2.4872615646252968E-4</v>
      </c>
      <c r="R30" s="445">
        <v>9.5818910030004108E-5</v>
      </c>
      <c r="S30" s="445">
        <v>4.3304804558796597E-4</v>
      </c>
      <c r="T30" s="445">
        <v>6.039816885145085E-4</v>
      </c>
      <c r="U30" s="445">
        <v>2.3682575829882293E-4</v>
      </c>
      <c r="V30" s="445">
        <v>2.4448615321869351E-4</v>
      </c>
      <c r="W30" s="445">
        <v>3.1953775378861459E-4</v>
      </c>
      <c r="X30" s="445">
        <v>3.4785498968802997E-4</v>
      </c>
      <c r="Y30" s="445">
        <v>1.4104564942700299E-3</v>
      </c>
      <c r="Z30" s="445">
        <v>8.1178262332605045E-3</v>
      </c>
      <c r="AA30" s="445">
        <v>1.6972937686705551E-3</v>
      </c>
      <c r="AB30" s="445">
        <v>1.0001918671703809</v>
      </c>
      <c r="AC30" s="445">
        <v>9.9262958172849965E-4</v>
      </c>
      <c r="AD30" s="445">
        <v>2.3194159211178773E-3</v>
      </c>
      <c r="AE30" s="445">
        <v>1.2482311374823314E-4</v>
      </c>
      <c r="AF30" s="445">
        <v>1.7982932103147837E-3</v>
      </c>
      <c r="AG30" s="445">
        <v>2.6179371023872947E-3</v>
      </c>
      <c r="AH30" s="445">
        <v>1.7810398850355649E-2</v>
      </c>
      <c r="AI30" s="445">
        <v>3.4346831843198792E-3</v>
      </c>
      <c r="AJ30" s="445">
        <v>2.5929229122136931E-3</v>
      </c>
      <c r="AK30" s="445">
        <v>1.4016584875693858E-4</v>
      </c>
      <c r="AL30" s="445">
        <v>3.3125028024468748E-4</v>
      </c>
      <c r="AM30" s="445">
        <v>1.0737825587296298E-2</v>
      </c>
      <c r="AN30" s="445">
        <v>2.2429447450618013E-4</v>
      </c>
      <c r="AO30" s="445">
        <v>1.0697893313117704E-2</v>
      </c>
      <c r="AP30" s="321">
        <f t="shared" si="0"/>
        <v>1.0657213682907467</v>
      </c>
    </row>
    <row r="31" spans="1:42" ht="12.5" x14ac:dyDescent="0.2">
      <c r="A31" s="281" t="s">
        <v>473</v>
      </c>
      <c r="B31" s="283" t="s">
        <v>385</v>
      </c>
      <c r="C31" s="445">
        <v>3.4591588963244893E-2</v>
      </c>
      <c r="D31" s="445">
        <v>1.8527993944793021E-2</v>
      </c>
      <c r="E31" s="445">
        <v>3.561875012748951E-2</v>
      </c>
      <c r="F31" s="445">
        <v>1.2098960677902067E-2</v>
      </c>
      <c r="G31" s="445">
        <v>3.5252313587790775E-2</v>
      </c>
      <c r="H31" s="445">
        <v>3.5311299658969834E-2</v>
      </c>
      <c r="I31" s="445">
        <v>4.134807119053234E-2</v>
      </c>
      <c r="J31" s="445">
        <v>1.9065263760328952E-2</v>
      </c>
      <c r="K31" s="445">
        <v>4.9143540963291149E-3</v>
      </c>
      <c r="L31" s="445">
        <v>2.9032578179917549E-2</v>
      </c>
      <c r="M31" s="445">
        <v>1.8678190014852516E-2</v>
      </c>
      <c r="N31" s="445">
        <v>1.3399184624514124E-2</v>
      </c>
      <c r="O31" s="445">
        <v>1.896803041027767E-2</v>
      </c>
      <c r="P31" s="445">
        <v>2.3088045770054893E-2</v>
      </c>
      <c r="Q31" s="445">
        <v>2.2302132976052241E-2</v>
      </c>
      <c r="R31" s="445">
        <v>2.0293796997849018E-2</v>
      </c>
      <c r="S31" s="445">
        <v>2.4545275004758265E-2</v>
      </c>
      <c r="T31" s="445">
        <v>2.1289860529004896E-2</v>
      </c>
      <c r="U31" s="445">
        <v>2.5960138995160999E-2</v>
      </c>
      <c r="V31" s="445">
        <v>2.2035082260702197E-2</v>
      </c>
      <c r="W31" s="445">
        <v>2.0776577222406938E-2</v>
      </c>
      <c r="X31" s="445">
        <v>3.5621094077770706E-2</v>
      </c>
      <c r="Y31" s="445">
        <v>2.8893662710067894E-2</v>
      </c>
      <c r="Z31" s="445">
        <v>9.0862337751008004E-3</v>
      </c>
      <c r="AA31" s="445">
        <v>1.0789745610122723E-2</v>
      </c>
      <c r="AB31" s="445">
        <v>8.2098287087440797E-3</v>
      </c>
      <c r="AC31" s="445">
        <v>1.0063115727726295</v>
      </c>
      <c r="AD31" s="445">
        <v>4.0721139369466761E-3</v>
      </c>
      <c r="AE31" s="445">
        <v>1.0807942900182463E-3</v>
      </c>
      <c r="AF31" s="445">
        <v>6.3899610962550287E-3</v>
      </c>
      <c r="AG31" s="445">
        <v>9.4086959789910166E-3</v>
      </c>
      <c r="AH31" s="445">
        <v>6.0062248516795404E-3</v>
      </c>
      <c r="AI31" s="445">
        <v>1.0179584999908176E-2</v>
      </c>
      <c r="AJ31" s="445">
        <v>2.9832616274884496E-2</v>
      </c>
      <c r="AK31" s="445">
        <v>2.0407154676165253E-2</v>
      </c>
      <c r="AL31" s="445">
        <v>1.4206847736482901E-2</v>
      </c>
      <c r="AM31" s="445">
        <v>4.3698671274430716E-2</v>
      </c>
      <c r="AN31" s="445">
        <v>7.7903895337244219E-2</v>
      </c>
      <c r="AO31" s="445">
        <v>3.1046935221636169E-2</v>
      </c>
      <c r="AP31" s="321">
        <f t="shared" si="0"/>
        <v>1.8191961871003735</v>
      </c>
    </row>
    <row r="32" spans="1:42" ht="12.5" x14ac:dyDescent="0.2">
      <c r="A32" s="281" t="s">
        <v>474</v>
      </c>
      <c r="B32" s="283" t="s">
        <v>37</v>
      </c>
      <c r="C32" s="445">
        <v>3.2325328932104598E-3</v>
      </c>
      <c r="D32" s="445">
        <v>4.3902975743753827E-4</v>
      </c>
      <c r="E32" s="445">
        <v>4.5344719157383676E-4</v>
      </c>
      <c r="F32" s="445">
        <v>2.81509952511147E-2</v>
      </c>
      <c r="G32" s="445">
        <v>3.7466399773834276E-3</v>
      </c>
      <c r="H32" s="445">
        <v>1.0015131022963319E-2</v>
      </c>
      <c r="I32" s="445">
        <v>6.0210797033225941E-3</v>
      </c>
      <c r="J32" s="445">
        <v>3.6185170049993038E-3</v>
      </c>
      <c r="K32" s="445">
        <v>2.1027643132689603E-3</v>
      </c>
      <c r="L32" s="445">
        <v>2.0356872017335218E-3</v>
      </c>
      <c r="M32" s="445">
        <v>6.4230006360775542E-3</v>
      </c>
      <c r="N32" s="445">
        <v>2.8387003306057485E-3</v>
      </c>
      <c r="O32" s="445">
        <v>4.6093469030945577E-3</v>
      </c>
      <c r="P32" s="445">
        <v>6.6930109472299899E-3</v>
      </c>
      <c r="Q32" s="445">
        <v>3.8724948978635827E-3</v>
      </c>
      <c r="R32" s="445">
        <v>3.9429265895072904E-3</v>
      </c>
      <c r="S32" s="445">
        <v>6.4196389812893337E-3</v>
      </c>
      <c r="T32" s="445">
        <v>3.6050712973289428E-3</v>
      </c>
      <c r="U32" s="445">
        <v>3.7743066511711026E-3</v>
      </c>
      <c r="V32" s="445">
        <v>3.9138308433241415E-3</v>
      </c>
      <c r="W32" s="445">
        <v>2.6166027121497042E-3</v>
      </c>
      <c r="X32" s="445">
        <v>9.3925853262250194E-3</v>
      </c>
      <c r="Y32" s="445">
        <v>7.5013516760792827E-3</v>
      </c>
      <c r="Z32" s="445">
        <v>1.0825079309373388E-2</v>
      </c>
      <c r="AA32" s="445">
        <v>1.3671342562478138E-2</v>
      </c>
      <c r="AB32" s="445">
        <v>1.4196860945320381E-2</v>
      </c>
      <c r="AC32" s="445">
        <v>1.0432487785468821E-2</v>
      </c>
      <c r="AD32" s="445">
        <v>1.0256314687344446</v>
      </c>
      <c r="AE32" s="445">
        <v>4.0745609135419608E-2</v>
      </c>
      <c r="AF32" s="445">
        <v>7.3067292493170692E-3</v>
      </c>
      <c r="AG32" s="445">
        <v>4.2254501708394003E-3</v>
      </c>
      <c r="AH32" s="445">
        <v>1.1649667793144147E-2</v>
      </c>
      <c r="AI32" s="445">
        <v>4.7712652850090565E-3</v>
      </c>
      <c r="AJ32" s="445">
        <v>4.9761553009369181E-3</v>
      </c>
      <c r="AK32" s="445">
        <v>1.4764077206605374E-2</v>
      </c>
      <c r="AL32" s="445">
        <v>6.3493728058805288E-3</v>
      </c>
      <c r="AM32" s="445">
        <v>4.2627359972790017E-3</v>
      </c>
      <c r="AN32" s="445">
        <v>1.7532279249444437E-3</v>
      </c>
      <c r="AO32" s="445">
        <v>5.2588437200354679E-3</v>
      </c>
      <c r="AP32" s="321">
        <f t="shared" si="0"/>
        <v>1.3009802223154148</v>
      </c>
    </row>
    <row r="33" spans="1:42" ht="12.5" x14ac:dyDescent="0.2">
      <c r="A33" s="281" t="s">
        <v>475</v>
      </c>
      <c r="B33" s="283" t="s">
        <v>38</v>
      </c>
      <c r="C33" s="445">
        <v>3.4644546361135902E-3</v>
      </c>
      <c r="D33" s="445">
        <v>9.0065647438284085E-4</v>
      </c>
      <c r="E33" s="445">
        <v>9.2604332232576654E-4</v>
      </c>
      <c r="F33" s="445">
        <v>1.2116026884971935E-2</v>
      </c>
      <c r="G33" s="445">
        <v>2.40546807158349E-3</v>
      </c>
      <c r="H33" s="445">
        <v>3.8803287673842548E-3</v>
      </c>
      <c r="I33" s="445">
        <v>3.064250615412534E-3</v>
      </c>
      <c r="J33" s="445">
        <v>2.4091151828613913E-3</v>
      </c>
      <c r="K33" s="445">
        <v>8.671421745118994E-4</v>
      </c>
      <c r="L33" s="445">
        <v>1.5029702799653547E-3</v>
      </c>
      <c r="M33" s="445">
        <v>3.4204742327621483E-3</v>
      </c>
      <c r="N33" s="445">
        <v>1.7308383567509436E-3</v>
      </c>
      <c r="O33" s="445">
        <v>1.6665829083764513E-3</v>
      </c>
      <c r="P33" s="445">
        <v>4.0011607979162983E-3</v>
      </c>
      <c r="Q33" s="445">
        <v>2.7367322633114911E-3</v>
      </c>
      <c r="R33" s="445">
        <v>2.3767626987968265E-3</v>
      </c>
      <c r="S33" s="445">
        <v>2.9235782991647017E-3</v>
      </c>
      <c r="T33" s="445">
        <v>1.2484675208234296E-3</v>
      </c>
      <c r="U33" s="445">
        <v>2.7760662675565526E-3</v>
      </c>
      <c r="V33" s="445">
        <v>2.6645934631878416E-3</v>
      </c>
      <c r="W33" s="445">
        <v>1.2143228537470649E-3</v>
      </c>
      <c r="X33" s="445">
        <v>3.2782387551231243E-3</v>
      </c>
      <c r="Y33" s="445">
        <v>4.5221869511346728E-3</v>
      </c>
      <c r="Z33" s="445">
        <v>2.6383427445610106E-3</v>
      </c>
      <c r="AA33" s="445">
        <v>1.3665980313744314E-3</v>
      </c>
      <c r="AB33" s="445">
        <v>1.9775339828884686E-3</v>
      </c>
      <c r="AC33" s="445">
        <v>2.5167576326605112E-2</v>
      </c>
      <c r="AD33" s="445">
        <v>1.3894705745619252E-2</v>
      </c>
      <c r="AE33" s="445">
        <v>1.020337881772917</v>
      </c>
      <c r="AF33" s="445">
        <v>1.7690235470002643E-2</v>
      </c>
      <c r="AG33" s="445">
        <v>2.0319763732986561E-2</v>
      </c>
      <c r="AH33" s="445">
        <v>2.2372270228303102E-3</v>
      </c>
      <c r="AI33" s="445">
        <v>5.8964409845618749E-3</v>
      </c>
      <c r="AJ33" s="445">
        <v>1.8713127012583756E-2</v>
      </c>
      <c r="AK33" s="445">
        <v>1.5029825851209514E-2</v>
      </c>
      <c r="AL33" s="445">
        <v>5.7687809169999615E-3</v>
      </c>
      <c r="AM33" s="445">
        <v>1.0296976037496007E-2</v>
      </c>
      <c r="AN33" s="445">
        <v>2.9273339207019555E-3</v>
      </c>
      <c r="AO33" s="445">
        <v>2.391076627041808E-2</v>
      </c>
      <c r="AP33" s="321">
        <f t="shared" si="0"/>
        <v>1.2303588113315025</v>
      </c>
    </row>
    <row r="34" spans="1:42" ht="12.5" x14ac:dyDescent="0.2">
      <c r="A34" s="281" t="s">
        <v>476</v>
      </c>
      <c r="B34" s="283" t="s">
        <v>477</v>
      </c>
      <c r="C34" s="445">
        <v>1.6962111122537704E-2</v>
      </c>
      <c r="D34" s="445">
        <v>2.1907977127473808E-2</v>
      </c>
      <c r="E34" s="445">
        <v>8.0225039816154942E-4</v>
      </c>
      <c r="F34" s="445">
        <v>1.4487864299286377E-2</v>
      </c>
      <c r="G34" s="445">
        <v>1.5302608953688689E-2</v>
      </c>
      <c r="H34" s="445">
        <v>1.0478808771394616E-2</v>
      </c>
      <c r="I34" s="445">
        <v>2.0154545535862715E-2</v>
      </c>
      <c r="J34" s="445">
        <v>1.2540099997727551E-2</v>
      </c>
      <c r="K34" s="445">
        <v>1.0940761194732722E-2</v>
      </c>
      <c r="L34" s="445">
        <v>1.0327144500266314E-2</v>
      </c>
      <c r="M34" s="445">
        <v>2.6004635714167588E-2</v>
      </c>
      <c r="N34" s="445">
        <v>1.1883479322194239E-2</v>
      </c>
      <c r="O34" s="445">
        <v>1.6309993141492337E-2</v>
      </c>
      <c r="P34" s="445">
        <v>1.2958194742357505E-2</v>
      </c>
      <c r="Q34" s="445">
        <v>1.0183258481535921E-2</v>
      </c>
      <c r="R34" s="445">
        <v>8.682679491852207E-3</v>
      </c>
      <c r="S34" s="445">
        <v>1.0254632139193417E-2</v>
      </c>
      <c r="T34" s="445">
        <v>1.0587968086053834E-2</v>
      </c>
      <c r="U34" s="445">
        <v>1.1620817901368383E-2</v>
      </c>
      <c r="V34" s="445">
        <v>1.2318743174797702E-2</v>
      </c>
      <c r="W34" s="445">
        <v>9.4943610107844061E-3</v>
      </c>
      <c r="X34" s="445">
        <v>4.8257584171090079E-2</v>
      </c>
      <c r="Y34" s="445">
        <v>1.6093582867974666E-2</v>
      </c>
      <c r="Z34" s="445">
        <v>1.888064093569549E-2</v>
      </c>
      <c r="AA34" s="445">
        <v>9.0698917302887167E-3</v>
      </c>
      <c r="AB34" s="445">
        <v>2.4750936346732873E-2</v>
      </c>
      <c r="AC34" s="445">
        <v>1.2228575711191E-2</v>
      </c>
      <c r="AD34" s="445">
        <v>1.6702298111293833E-2</v>
      </c>
      <c r="AE34" s="445">
        <v>1.1880170242433814E-3</v>
      </c>
      <c r="AF34" s="445">
        <v>1.0438203067190222</v>
      </c>
      <c r="AG34" s="445">
        <v>1.2355380887657348E-2</v>
      </c>
      <c r="AH34" s="445">
        <v>1.4056645586611283E-2</v>
      </c>
      <c r="AI34" s="445">
        <v>1.104937842514545E-2</v>
      </c>
      <c r="AJ34" s="445">
        <v>7.7135437445549383E-3</v>
      </c>
      <c r="AK34" s="445">
        <v>1.555901680694312E-2</v>
      </c>
      <c r="AL34" s="445">
        <v>6.0959132080019096E-3</v>
      </c>
      <c r="AM34" s="445">
        <v>1.4152322698463114E-2</v>
      </c>
      <c r="AN34" s="445">
        <v>4.8021220173598424E-2</v>
      </c>
      <c r="AO34" s="445">
        <v>4.5087102330390295E-2</v>
      </c>
      <c r="AP34" s="321">
        <f t="shared" si="0"/>
        <v>1.5941981902554372</v>
      </c>
    </row>
    <row r="35" spans="1:42" ht="12.5" x14ac:dyDescent="0.2">
      <c r="A35" s="281" t="s">
        <v>478</v>
      </c>
      <c r="B35" s="283" t="s">
        <v>194</v>
      </c>
      <c r="C35" s="445">
        <v>1.8789703582324432E-4</v>
      </c>
      <c r="D35" s="445">
        <v>5.7901818052723455E-5</v>
      </c>
      <c r="E35" s="445">
        <v>6.3180760577555772E-5</v>
      </c>
      <c r="F35" s="445">
        <v>3.0692087326785389E-4</v>
      </c>
      <c r="G35" s="445">
        <v>2.4708812302187694E-4</v>
      </c>
      <c r="H35" s="445">
        <v>2.9767599078905232E-4</v>
      </c>
      <c r="I35" s="445">
        <v>3.4063289573082301E-4</v>
      </c>
      <c r="J35" s="445">
        <v>5.2949979313039101E-4</v>
      </c>
      <c r="K35" s="445">
        <v>6.1586662838748518E-5</v>
      </c>
      <c r="L35" s="445">
        <v>2.2476791489665199E-4</v>
      </c>
      <c r="M35" s="445">
        <v>3.0670284029529115E-4</v>
      </c>
      <c r="N35" s="445">
        <v>1.3227941889096116E-4</v>
      </c>
      <c r="O35" s="445">
        <v>1.6742232239862356E-4</v>
      </c>
      <c r="P35" s="445">
        <v>3.3100965743885379E-4</v>
      </c>
      <c r="Q35" s="445">
        <v>3.5896690082994249E-4</v>
      </c>
      <c r="R35" s="445">
        <v>4.7219193712285111E-4</v>
      </c>
      <c r="S35" s="445">
        <v>3.4976127713079799E-4</v>
      </c>
      <c r="T35" s="445">
        <v>3.5170856957487078E-4</v>
      </c>
      <c r="U35" s="445">
        <v>6.0172767812600623E-4</v>
      </c>
      <c r="V35" s="445">
        <v>8.6965350792739325E-4</v>
      </c>
      <c r="W35" s="445">
        <v>1.6521973592919858E-4</v>
      </c>
      <c r="X35" s="445">
        <v>3.3966689317679557E-4</v>
      </c>
      <c r="Y35" s="445">
        <v>4.7875344295182951E-4</v>
      </c>
      <c r="Z35" s="445">
        <v>3.4218009540175706E-4</v>
      </c>
      <c r="AA35" s="445">
        <v>1.8512027424977225E-3</v>
      </c>
      <c r="AB35" s="445">
        <v>5.0862257514399289E-4</v>
      </c>
      <c r="AC35" s="445">
        <v>1.6583790030916272E-3</v>
      </c>
      <c r="AD35" s="445">
        <v>2.5064900306670354E-3</v>
      </c>
      <c r="AE35" s="445">
        <v>2.0533342667575826E-4</v>
      </c>
      <c r="AF35" s="445">
        <v>5.6696768535807913E-4</v>
      </c>
      <c r="AG35" s="445">
        <v>1.0069911425228681</v>
      </c>
      <c r="AH35" s="445">
        <v>1.3478369294811689E-3</v>
      </c>
      <c r="AI35" s="445">
        <v>1.1731359486342474E-3</v>
      </c>
      <c r="AJ35" s="445">
        <v>5.6323072124560519E-4</v>
      </c>
      <c r="AK35" s="445">
        <v>3.1201736336885989E-3</v>
      </c>
      <c r="AL35" s="445">
        <v>1.2265384405628209E-3</v>
      </c>
      <c r="AM35" s="445">
        <v>9.3519432998120022E-4</v>
      </c>
      <c r="AN35" s="445">
        <v>1.8488168216817979E-4</v>
      </c>
      <c r="AO35" s="445">
        <v>2.7165369401224173E-3</v>
      </c>
      <c r="AP35" s="321">
        <f t="shared" si="0"/>
        <v>1.0304235258173879</v>
      </c>
    </row>
    <row r="36" spans="1:42" ht="12.5" x14ac:dyDescent="0.2">
      <c r="A36" s="281" t="s">
        <v>479</v>
      </c>
      <c r="B36" s="283" t="s">
        <v>39</v>
      </c>
      <c r="C36" s="445">
        <v>1.671559823929362E-4</v>
      </c>
      <c r="D36" s="445">
        <v>2.1133636770843298E-5</v>
      </c>
      <c r="E36" s="445">
        <v>1.8867309039791334E-5</v>
      </c>
      <c r="F36" s="445">
        <v>6.3970731340853848E-4</v>
      </c>
      <c r="G36" s="445">
        <v>2.9178132448897352E-4</v>
      </c>
      <c r="H36" s="445">
        <v>1.611865467149012E-4</v>
      </c>
      <c r="I36" s="445">
        <v>1.5111333965320528E-4</v>
      </c>
      <c r="J36" s="445">
        <v>9.1838066321628416E-5</v>
      </c>
      <c r="K36" s="445">
        <v>3.1478024022844273E-5</v>
      </c>
      <c r="L36" s="445">
        <v>8.7109793260154079E-5</v>
      </c>
      <c r="M36" s="445">
        <v>3.7708198764924085E-4</v>
      </c>
      <c r="N36" s="445">
        <v>1.8576582431363301E-4</v>
      </c>
      <c r="O36" s="445">
        <v>2.3234741554656611E-4</v>
      </c>
      <c r="P36" s="445">
        <v>1.9658295877617265E-4</v>
      </c>
      <c r="Q36" s="445">
        <v>3.4318243305197127E-4</v>
      </c>
      <c r="R36" s="445">
        <v>2.8228051639907941E-4</v>
      </c>
      <c r="S36" s="445">
        <v>1.6498577689700585E-4</v>
      </c>
      <c r="T36" s="445">
        <v>8.2999185150241773E-5</v>
      </c>
      <c r="U36" s="445">
        <v>1.545361330151086E-4</v>
      </c>
      <c r="V36" s="445">
        <v>1.0845699946846858E-4</v>
      </c>
      <c r="W36" s="445">
        <v>1.0153879827885834E-4</v>
      </c>
      <c r="X36" s="445">
        <v>1.5725735030910204E-4</v>
      </c>
      <c r="Y36" s="445">
        <v>6.1698208944200596E-4</v>
      </c>
      <c r="Z36" s="445">
        <v>1.6313948429732398E-4</v>
      </c>
      <c r="AA36" s="445">
        <v>4.4767705889129386E-4</v>
      </c>
      <c r="AB36" s="445">
        <v>9.6752815929328966E-4</v>
      </c>
      <c r="AC36" s="445">
        <v>3.6608011861892958E-4</v>
      </c>
      <c r="AD36" s="445">
        <v>3.5053916911301013E-4</v>
      </c>
      <c r="AE36" s="445">
        <v>9.371096065137443E-5</v>
      </c>
      <c r="AF36" s="445">
        <v>4.9807886848626858E-4</v>
      </c>
      <c r="AG36" s="445">
        <v>2.4748176656948619E-4</v>
      </c>
      <c r="AH36" s="445">
        <v>1.0001842653037265</v>
      </c>
      <c r="AI36" s="445">
        <v>5.5803323065047397E-4</v>
      </c>
      <c r="AJ36" s="445">
        <v>1.9685437672182005E-4</v>
      </c>
      <c r="AK36" s="445">
        <v>3.7945723138121739E-4</v>
      </c>
      <c r="AL36" s="445">
        <v>1.9796436015650801E-4</v>
      </c>
      <c r="AM36" s="445">
        <v>1.9868717884248674E-4</v>
      </c>
      <c r="AN36" s="445">
        <v>8.1069981963796008E-5</v>
      </c>
      <c r="AO36" s="445">
        <v>0.18959184333094467</v>
      </c>
      <c r="AP36" s="321">
        <f t="shared" si="0"/>
        <v>1.0095959360537348</v>
      </c>
    </row>
    <row r="37" spans="1:42" ht="12.5" x14ac:dyDescent="0.2">
      <c r="A37" s="281" t="s">
        <v>480</v>
      </c>
      <c r="B37" s="283" t="s">
        <v>40</v>
      </c>
      <c r="C37" s="445">
        <v>1.0319276998613902E-5</v>
      </c>
      <c r="D37" s="445">
        <v>8.1836722534893878E-6</v>
      </c>
      <c r="E37" s="445">
        <v>3.5977153614878774E-6</v>
      </c>
      <c r="F37" s="445">
        <v>1.8255158899013902E-5</v>
      </c>
      <c r="G37" s="445">
        <v>7.5535387539018171E-5</v>
      </c>
      <c r="H37" s="445">
        <v>9.7674785265872906E-6</v>
      </c>
      <c r="I37" s="445">
        <v>1.0933649150331159E-4</v>
      </c>
      <c r="J37" s="445">
        <v>1.7512605387348307E-4</v>
      </c>
      <c r="K37" s="445">
        <v>3.7129148977571913E-6</v>
      </c>
      <c r="L37" s="445">
        <v>1.2155554546391787E-4</v>
      </c>
      <c r="M37" s="445">
        <v>2.4932239141985487E-4</v>
      </c>
      <c r="N37" s="445">
        <v>6.9367451954321829E-5</v>
      </c>
      <c r="O37" s="445">
        <v>8.0663959068375061E-6</v>
      </c>
      <c r="P37" s="445">
        <v>2.7615897930406382E-4</v>
      </c>
      <c r="Q37" s="445">
        <v>9.7339629223211347E-5</v>
      </c>
      <c r="R37" s="445">
        <v>8.5473333282149897E-5</v>
      </c>
      <c r="S37" s="445">
        <v>3.1671956202267677E-5</v>
      </c>
      <c r="T37" s="445">
        <v>9.0842978376384407E-4</v>
      </c>
      <c r="U37" s="445">
        <v>8.6738875120861687E-4</v>
      </c>
      <c r="V37" s="445">
        <v>1.2207585951516801E-3</v>
      </c>
      <c r="W37" s="445">
        <v>8.538669772787042E-5</v>
      </c>
      <c r="X37" s="445">
        <v>2.2742690618985085E-5</v>
      </c>
      <c r="Y37" s="445">
        <v>1.6169880561417004E-4</v>
      </c>
      <c r="Z37" s="445">
        <v>1.4121626124001078E-5</v>
      </c>
      <c r="AA37" s="445">
        <v>2.6526049599921572E-5</v>
      </c>
      <c r="AB37" s="445">
        <v>1.657586395335913E-5</v>
      </c>
      <c r="AC37" s="445">
        <v>4.874157525226613E-5</v>
      </c>
      <c r="AD37" s="445">
        <v>2.5355647511337952E-4</v>
      </c>
      <c r="AE37" s="445">
        <v>1.3396062371506294E-5</v>
      </c>
      <c r="AF37" s="445">
        <v>2.3070143152754879E-4</v>
      </c>
      <c r="AG37" s="445">
        <v>3.9161095710710126E-3</v>
      </c>
      <c r="AH37" s="445">
        <v>1.4043379736301649E-4</v>
      </c>
      <c r="AI37" s="445">
        <v>1.0000145839752208</v>
      </c>
      <c r="AJ37" s="445">
        <v>1.0092393346709596E-4</v>
      </c>
      <c r="AK37" s="445">
        <v>2.5571491000580834E-5</v>
      </c>
      <c r="AL37" s="445">
        <v>1.6925988265428086E-4</v>
      </c>
      <c r="AM37" s="445">
        <v>1.0490391425737207E-4</v>
      </c>
      <c r="AN37" s="445">
        <v>3.3467056311261599E-5</v>
      </c>
      <c r="AO37" s="445">
        <v>3.2753789763673911E-4</v>
      </c>
      <c r="AP37" s="321">
        <f t="shared" si="0"/>
        <v>1.0097280678619822</v>
      </c>
    </row>
    <row r="38" spans="1:42" ht="12.5" x14ac:dyDescent="0.2">
      <c r="A38" s="281" t="s">
        <v>481</v>
      </c>
      <c r="B38" s="283" t="s">
        <v>482</v>
      </c>
      <c r="C38" s="445">
        <v>3.0289479439702299E-5</v>
      </c>
      <c r="D38" s="445">
        <v>3.690037910841279E-5</v>
      </c>
      <c r="E38" s="445">
        <v>2.1639260210102521E-6</v>
      </c>
      <c r="F38" s="445">
        <v>3.3340196014936944E-5</v>
      </c>
      <c r="G38" s="445">
        <v>2.8874443834570433E-5</v>
      </c>
      <c r="H38" s="445">
        <v>2.0759437000216628E-5</v>
      </c>
      <c r="I38" s="445">
        <v>3.6213687661349298E-5</v>
      </c>
      <c r="J38" s="445">
        <v>4.2148976167212998E-5</v>
      </c>
      <c r="K38" s="445">
        <v>1.8659261928515463E-5</v>
      </c>
      <c r="L38" s="445">
        <v>1.8879318726855608E-5</v>
      </c>
      <c r="M38" s="445">
        <v>4.726444334633485E-5</v>
      </c>
      <c r="N38" s="445">
        <v>2.1734671963567579E-5</v>
      </c>
      <c r="O38" s="445">
        <v>2.9628606830951914E-5</v>
      </c>
      <c r="P38" s="445">
        <v>2.4334222897161179E-5</v>
      </c>
      <c r="Q38" s="445">
        <v>2.0554432888762844E-5</v>
      </c>
      <c r="R38" s="445">
        <v>1.7548830546915082E-5</v>
      </c>
      <c r="S38" s="445">
        <v>1.9653184311114402E-5</v>
      </c>
      <c r="T38" s="445">
        <v>1.9543649347096972E-5</v>
      </c>
      <c r="U38" s="445">
        <v>2.163758816899927E-5</v>
      </c>
      <c r="V38" s="445">
        <v>2.2346241009233444E-5</v>
      </c>
      <c r="W38" s="445">
        <v>1.7339525867438886E-5</v>
      </c>
      <c r="X38" s="445">
        <v>8.2675237587294718E-5</v>
      </c>
      <c r="Y38" s="445">
        <v>3.3387708430143775E-5</v>
      </c>
      <c r="Z38" s="445">
        <v>3.4460494173817812E-5</v>
      </c>
      <c r="AA38" s="445">
        <v>2.8322141096592351E-4</v>
      </c>
      <c r="AB38" s="445">
        <v>5.1378562671076637E-5</v>
      </c>
      <c r="AC38" s="445">
        <v>4.2147742035385822E-5</v>
      </c>
      <c r="AD38" s="445">
        <v>1.5900774733269092E-4</v>
      </c>
      <c r="AE38" s="445">
        <v>8.0596896093253394E-6</v>
      </c>
      <c r="AF38" s="445">
        <v>1.7185029571622206E-3</v>
      </c>
      <c r="AG38" s="445">
        <v>2.4971620540106498E-5</v>
      </c>
      <c r="AH38" s="445">
        <v>5.0321072578986998E-5</v>
      </c>
      <c r="AI38" s="445">
        <v>5.5060411195596701E-5</v>
      </c>
      <c r="AJ38" s="445">
        <v>1.0158364439555576</v>
      </c>
      <c r="AK38" s="445">
        <v>3.1699204110982554E-5</v>
      </c>
      <c r="AL38" s="445">
        <v>4.4029905252499739E-5</v>
      </c>
      <c r="AM38" s="445">
        <v>7.2335115453430078E-5</v>
      </c>
      <c r="AN38" s="445">
        <v>8.1119137190460253E-5</v>
      </c>
      <c r="AO38" s="445">
        <v>1.4367735728668561E-3</v>
      </c>
      <c r="AP38" s="321">
        <f t="shared" si="0"/>
        <v>1.019138636474928</v>
      </c>
    </row>
    <row r="39" spans="1:42" ht="12.5" x14ac:dyDescent="0.2">
      <c r="A39" s="281" t="s">
        <v>483</v>
      </c>
      <c r="B39" s="283" t="s">
        <v>484</v>
      </c>
      <c r="C39" s="445">
        <v>1.5394839328216079E-5</v>
      </c>
      <c r="D39" s="445">
        <v>1.2607224515283482E-5</v>
      </c>
      <c r="E39" s="445">
        <v>5.6801069878226715E-6</v>
      </c>
      <c r="F39" s="445">
        <v>7.4150494506985466E-4</v>
      </c>
      <c r="G39" s="445">
        <v>1.4123183516927086E-4</v>
      </c>
      <c r="H39" s="445">
        <v>7.9669356314702975E-5</v>
      </c>
      <c r="I39" s="445">
        <v>1.5294985436555729E-4</v>
      </c>
      <c r="J39" s="445">
        <v>2.595860761991084E-4</v>
      </c>
      <c r="K39" s="445">
        <v>1.2045152172844196E-5</v>
      </c>
      <c r="L39" s="445">
        <v>6.4926860324557642E-5</v>
      </c>
      <c r="M39" s="445">
        <v>6.7107238553590869E-5</v>
      </c>
      <c r="N39" s="445">
        <v>1.1884182924239907E-4</v>
      </c>
      <c r="O39" s="445">
        <v>6.3435174450215265E-5</v>
      </c>
      <c r="P39" s="445">
        <v>1.5626129464432376E-4</v>
      </c>
      <c r="Q39" s="445">
        <v>4.143454705729821E-4</v>
      </c>
      <c r="R39" s="445">
        <v>3.0610994730803875E-4</v>
      </c>
      <c r="S39" s="445">
        <v>2.9490989009609703E-4</v>
      </c>
      <c r="T39" s="445">
        <v>1.2214648797063751E-4</v>
      </c>
      <c r="U39" s="445">
        <v>1.1209385449892623E-4</v>
      </c>
      <c r="V39" s="445">
        <v>1.3952206409026288E-4</v>
      </c>
      <c r="W39" s="445">
        <v>4.2678834901605662E-5</v>
      </c>
      <c r="X39" s="445">
        <v>1.4704232399395187E-4</v>
      </c>
      <c r="Y39" s="445">
        <v>1.5047642975243977E-4</v>
      </c>
      <c r="Z39" s="445">
        <v>1.0978583888079174E-4</v>
      </c>
      <c r="AA39" s="445">
        <v>1.7407879056024588E-3</v>
      </c>
      <c r="AB39" s="445">
        <v>3.0175816587824788E-4</v>
      </c>
      <c r="AC39" s="445">
        <v>7.8747410790658742E-5</v>
      </c>
      <c r="AD39" s="445">
        <v>4.8907114847923454E-4</v>
      </c>
      <c r="AE39" s="445">
        <v>5.4167570568565219E-5</v>
      </c>
      <c r="AF39" s="445">
        <v>2.9599503764383143E-4</v>
      </c>
      <c r="AG39" s="445">
        <v>2.4971691803289496E-4</v>
      </c>
      <c r="AH39" s="445">
        <v>3.1205649474773133E-5</v>
      </c>
      <c r="AI39" s="445">
        <v>3.4557771405422597E-4</v>
      </c>
      <c r="AJ39" s="445">
        <v>2.0729785002476908E-4</v>
      </c>
      <c r="AK39" s="445">
        <v>1.0000284122964938</v>
      </c>
      <c r="AL39" s="445">
        <v>3.4250696228754421E-4</v>
      </c>
      <c r="AM39" s="445">
        <v>4.9598658373700873E-4</v>
      </c>
      <c r="AN39" s="445">
        <v>3.6027644155924462E-5</v>
      </c>
      <c r="AO39" s="445">
        <v>6.4391948171322949E-4</v>
      </c>
      <c r="AP39" s="321">
        <f t="shared" si="0"/>
        <v>1.0084276117866275</v>
      </c>
    </row>
    <row r="40" spans="1:42" ht="12.5" x14ac:dyDescent="0.2">
      <c r="A40" s="281" t="s">
        <v>485</v>
      </c>
      <c r="B40" s="283" t="s">
        <v>41</v>
      </c>
      <c r="C40" s="445">
        <v>8.178832227993673E-3</v>
      </c>
      <c r="D40" s="445">
        <v>1.3889159661579395E-2</v>
      </c>
      <c r="E40" s="445">
        <v>1.265485990415551E-3</v>
      </c>
      <c r="F40" s="445">
        <v>2.325629460222256E-2</v>
      </c>
      <c r="G40" s="445">
        <v>1.074860588683384E-2</v>
      </c>
      <c r="H40" s="445">
        <v>1.1699188802848075E-2</v>
      </c>
      <c r="I40" s="445">
        <v>9.2190623853217885E-3</v>
      </c>
      <c r="J40" s="445">
        <v>1.57252867303877E-2</v>
      </c>
      <c r="K40" s="445">
        <v>2.0999921955640643E-3</v>
      </c>
      <c r="L40" s="445">
        <v>1.3464143348067635E-2</v>
      </c>
      <c r="M40" s="445">
        <v>1.9112590890341813E-2</v>
      </c>
      <c r="N40" s="445">
        <v>5.0010260727921885E-3</v>
      </c>
      <c r="O40" s="445">
        <v>5.838425407018788E-3</v>
      </c>
      <c r="P40" s="445">
        <v>1.0279015710439262E-2</v>
      </c>
      <c r="Q40" s="445">
        <v>1.351343594564902E-2</v>
      </c>
      <c r="R40" s="445">
        <v>1.1440320791201459E-2</v>
      </c>
      <c r="S40" s="445">
        <v>1.1113521382498312E-2</v>
      </c>
      <c r="T40" s="445">
        <v>1.584584926716669E-2</v>
      </c>
      <c r="U40" s="445">
        <v>1.397855950611716E-2</v>
      </c>
      <c r="V40" s="445">
        <v>1.3135645321176836E-2</v>
      </c>
      <c r="W40" s="445">
        <v>9.4544260205568862E-3</v>
      </c>
      <c r="X40" s="445">
        <v>1.4512324041429369E-2</v>
      </c>
      <c r="Y40" s="445">
        <v>3.2786749200328202E-2</v>
      </c>
      <c r="Z40" s="445">
        <v>2.3791710620305079E-2</v>
      </c>
      <c r="AA40" s="445">
        <v>4.7640654916882949E-2</v>
      </c>
      <c r="AB40" s="445">
        <v>2.1810691709802085E-2</v>
      </c>
      <c r="AC40" s="445">
        <v>2.8983686472792029E-2</v>
      </c>
      <c r="AD40" s="445">
        <v>3.902591698702871E-2</v>
      </c>
      <c r="AE40" s="445">
        <v>9.0909194375937107E-3</v>
      </c>
      <c r="AF40" s="445">
        <v>2.7976036042089526E-2</v>
      </c>
      <c r="AG40" s="445">
        <v>5.1364031124766812E-2</v>
      </c>
      <c r="AH40" s="445">
        <v>3.1363035253344433E-2</v>
      </c>
      <c r="AI40" s="445">
        <v>2.3029368154079802E-2</v>
      </c>
      <c r="AJ40" s="445">
        <v>1.6812617601454052E-2</v>
      </c>
      <c r="AK40" s="445">
        <v>2.7576135613227429E-2</v>
      </c>
      <c r="AL40" s="445">
        <v>1.0440836610543622</v>
      </c>
      <c r="AM40" s="445">
        <v>1.3313993101063761E-2</v>
      </c>
      <c r="AN40" s="445">
        <v>4.5063767786376729E-3</v>
      </c>
      <c r="AO40" s="445">
        <v>1.8566865940743794E-2</v>
      </c>
      <c r="AP40" s="321">
        <f t="shared" si="0"/>
        <v>1.6959267762553807</v>
      </c>
    </row>
    <row r="41" spans="1:42" ht="12.5" x14ac:dyDescent="0.2">
      <c r="A41" s="286">
        <v>37</v>
      </c>
      <c r="B41" s="283" t="s">
        <v>42</v>
      </c>
      <c r="C41" s="445">
        <v>3.2474189487049391E-5</v>
      </c>
      <c r="D41" s="445">
        <v>2.3107628978739112E-5</v>
      </c>
      <c r="E41" s="445">
        <v>2.1917339271890882E-5</v>
      </c>
      <c r="F41" s="445">
        <v>3.6292589875401411E-5</v>
      </c>
      <c r="G41" s="445">
        <v>1.2352439143414691E-4</v>
      </c>
      <c r="H41" s="445">
        <v>3.3699471551041735E-5</v>
      </c>
      <c r="I41" s="445">
        <v>1.2723388108552372E-4</v>
      </c>
      <c r="J41" s="445">
        <v>7.3377023457963855E-5</v>
      </c>
      <c r="K41" s="445">
        <v>7.4859063943362584E-6</v>
      </c>
      <c r="L41" s="445">
        <v>9.8504494139809492E-5</v>
      </c>
      <c r="M41" s="445">
        <v>3.428393749258396E-5</v>
      </c>
      <c r="N41" s="445">
        <v>5.0494835287740933E-5</v>
      </c>
      <c r="O41" s="445">
        <v>2.2044263261335536E-5</v>
      </c>
      <c r="P41" s="445">
        <v>9.0801526247865746E-5</v>
      </c>
      <c r="Q41" s="445">
        <v>1.2437433678429223E-4</v>
      </c>
      <c r="R41" s="445">
        <v>1.0978424242830973E-4</v>
      </c>
      <c r="S41" s="445">
        <v>3.1105848145869937E-5</v>
      </c>
      <c r="T41" s="445">
        <v>1.3958040610253538E-4</v>
      </c>
      <c r="U41" s="445">
        <v>8.8576064676011373E-5</v>
      </c>
      <c r="V41" s="445">
        <v>1.4656099529100817E-4</v>
      </c>
      <c r="W41" s="445">
        <v>7.9887006620380353E-5</v>
      </c>
      <c r="X41" s="445">
        <v>2.792815398254132E-4</v>
      </c>
      <c r="Y41" s="445">
        <v>1.9949770150729299E-4</v>
      </c>
      <c r="Z41" s="445">
        <v>3.000398522607624E-5</v>
      </c>
      <c r="AA41" s="445">
        <v>2.6104856559549427E-4</v>
      </c>
      <c r="AB41" s="445">
        <v>3.4547782311335307E-5</v>
      </c>
      <c r="AC41" s="445">
        <v>5.5233965626091746E-4</v>
      </c>
      <c r="AD41" s="445">
        <v>1.5707865454505304E-4</v>
      </c>
      <c r="AE41" s="445">
        <v>3.0716146374276903E-4</v>
      </c>
      <c r="AF41" s="445">
        <v>2.6732890534980923E-4</v>
      </c>
      <c r="AG41" s="445">
        <v>1.0830011238297826E-2</v>
      </c>
      <c r="AH41" s="445">
        <v>3.2651742910512238E-4</v>
      </c>
      <c r="AI41" s="445">
        <v>1.8599274069606955E-3</v>
      </c>
      <c r="AJ41" s="445">
        <v>7.5165353262166713E-3</v>
      </c>
      <c r="AK41" s="445">
        <v>1.5485139288069596E-3</v>
      </c>
      <c r="AL41" s="445">
        <v>5.6730076319302318E-4</v>
      </c>
      <c r="AM41" s="445">
        <v>1.0086881854562433</v>
      </c>
      <c r="AN41" s="445">
        <v>6.6998188206728669E-5</v>
      </c>
      <c r="AO41" s="445">
        <v>8.1636437089136361E-4</v>
      </c>
      <c r="AP41" s="321">
        <f t="shared" si="0"/>
        <v>1.0349873883694083</v>
      </c>
    </row>
    <row r="42" spans="1:42" ht="12.5" x14ac:dyDescent="0.2">
      <c r="A42" s="287">
        <v>38</v>
      </c>
      <c r="B42" s="272" t="s">
        <v>283</v>
      </c>
      <c r="C42" s="445">
        <v>1.4639867434866807E-3</v>
      </c>
      <c r="D42" s="445">
        <v>1.6646294187781352E-4</v>
      </c>
      <c r="E42" s="445">
        <v>1.5942807210230726E-4</v>
      </c>
      <c r="F42" s="445">
        <v>3.3758949982219818E-4</v>
      </c>
      <c r="G42" s="445">
        <v>1.425130351928063E-3</v>
      </c>
      <c r="H42" s="445">
        <v>1.707546261490802E-3</v>
      </c>
      <c r="I42" s="445">
        <v>1.4614511159137403E-3</v>
      </c>
      <c r="J42" s="445">
        <v>1.1125630841538165E-3</v>
      </c>
      <c r="K42" s="445">
        <v>6.6997305872394669E-5</v>
      </c>
      <c r="L42" s="445">
        <v>3.646113235298902E-4</v>
      </c>
      <c r="M42" s="445">
        <v>2.0037340162308496E-3</v>
      </c>
      <c r="N42" s="445">
        <v>4.3568013450191777E-4</v>
      </c>
      <c r="O42" s="445">
        <v>4.5632914449005875E-4</v>
      </c>
      <c r="P42" s="445">
        <v>8.489603467282576E-4</v>
      </c>
      <c r="Q42" s="445">
        <v>1.1813947080981792E-3</v>
      </c>
      <c r="R42" s="445">
        <v>1.5441502521901052E-3</v>
      </c>
      <c r="S42" s="445">
        <v>2.366839645235372E-3</v>
      </c>
      <c r="T42" s="445">
        <v>1.9149225996322654E-3</v>
      </c>
      <c r="U42" s="445">
        <v>1.758029514066554E-3</v>
      </c>
      <c r="V42" s="445">
        <v>1.5111508662911E-3</v>
      </c>
      <c r="W42" s="445">
        <v>1.4524304060572176E-3</v>
      </c>
      <c r="X42" s="445">
        <v>2.411773945720755E-3</v>
      </c>
      <c r="Y42" s="445">
        <v>1.7057119101520793E-3</v>
      </c>
      <c r="Z42" s="445">
        <v>2.6481841872992242E-4</v>
      </c>
      <c r="AA42" s="445">
        <v>1.6854888281747677E-3</v>
      </c>
      <c r="AB42" s="445">
        <v>5.1554095603321415E-3</v>
      </c>
      <c r="AC42" s="445">
        <v>3.5906456585860437E-3</v>
      </c>
      <c r="AD42" s="445">
        <v>5.9913985675402242E-3</v>
      </c>
      <c r="AE42" s="445">
        <v>7.2005018972941574E-4</v>
      </c>
      <c r="AF42" s="445">
        <v>3.0950361740486399E-3</v>
      </c>
      <c r="AG42" s="445">
        <v>3.2171582941172665E-3</v>
      </c>
      <c r="AH42" s="445">
        <v>4.7538950285987936E-3</v>
      </c>
      <c r="AI42" s="445">
        <v>5.8689333758027819E-3</v>
      </c>
      <c r="AJ42" s="445">
        <v>2.9123180181011917E-3</v>
      </c>
      <c r="AK42" s="445">
        <v>8.013091666741556E-3</v>
      </c>
      <c r="AL42" s="445">
        <v>2.3913970907244717E-3</v>
      </c>
      <c r="AM42" s="445">
        <v>2.9321970525521216E-3</v>
      </c>
      <c r="AN42" s="445">
        <v>1.0005687908430376</v>
      </c>
      <c r="AO42" s="445">
        <v>1.5685623627524471E-3</v>
      </c>
      <c r="AP42" s="321">
        <f t="shared" si="0"/>
        <v>1.0790175029563893</v>
      </c>
    </row>
    <row r="43" spans="1:42" ht="12.5" x14ac:dyDescent="0.2">
      <c r="A43" s="287">
        <v>39</v>
      </c>
      <c r="B43" s="272" t="s">
        <v>284</v>
      </c>
      <c r="C43" s="445">
        <v>8.8209712690018489E-4</v>
      </c>
      <c r="D43" s="445">
        <v>1.1152409868700433E-4</v>
      </c>
      <c r="E43" s="445">
        <v>9.9564483771901957E-5</v>
      </c>
      <c r="F43" s="445">
        <v>3.3757929278788045E-3</v>
      </c>
      <c r="G43" s="445">
        <v>1.5397562464131746E-3</v>
      </c>
      <c r="H43" s="445">
        <v>8.5059587887166901E-4</v>
      </c>
      <c r="I43" s="445">
        <v>7.9743866080151196E-4</v>
      </c>
      <c r="J43" s="445">
        <v>4.8463772150221561E-4</v>
      </c>
      <c r="K43" s="445">
        <v>1.6611235896884849E-4</v>
      </c>
      <c r="L43" s="445">
        <v>4.5968620003694312E-4</v>
      </c>
      <c r="M43" s="445">
        <v>1.9898955044833776E-3</v>
      </c>
      <c r="N43" s="445">
        <v>9.8030293356838227E-4</v>
      </c>
      <c r="O43" s="445">
        <v>1.2261181727526995E-3</v>
      </c>
      <c r="P43" s="445">
        <v>1.037385923325035E-3</v>
      </c>
      <c r="Q43" s="445">
        <v>1.811004511260325E-3</v>
      </c>
      <c r="R43" s="445">
        <v>1.4896196291090738E-3</v>
      </c>
      <c r="S43" s="445">
        <v>8.7064475764998903E-4</v>
      </c>
      <c r="T43" s="445">
        <v>4.3799415197704985E-4</v>
      </c>
      <c r="U43" s="445">
        <v>8.1550104868189667E-4</v>
      </c>
      <c r="V43" s="445">
        <v>5.7233732382044791E-4</v>
      </c>
      <c r="W43" s="445">
        <v>5.3582935500406828E-4</v>
      </c>
      <c r="X43" s="445">
        <v>8.2986115666211892E-4</v>
      </c>
      <c r="Y43" s="445">
        <v>3.2558698806622265E-3</v>
      </c>
      <c r="Z43" s="445">
        <v>8.6090170583525913E-4</v>
      </c>
      <c r="AA43" s="445">
        <v>2.362432033684862E-3</v>
      </c>
      <c r="AB43" s="445">
        <v>5.1057329644440003E-3</v>
      </c>
      <c r="AC43" s="445">
        <v>1.9318376538265186E-3</v>
      </c>
      <c r="AD43" s="445">
        <v>1.8498266679663337E-3</v>
      </c>
      <c r="AE43" s="445">
        <v>4.9452115303488451E-4</v>
      </c>
      <c r="AF43" s="445">
        <v>2.6284069081574137E-3</v>
      </c>
      <c r="AG43" s="445">
        <v>1.3059835019123504E-3</v>
      </c>
      <c r="AH43" s="445">
        <v>9.7238455170870289E-4</v>
      </c>
      <c r="AI43" s="445">
        <v>2.9447914601973151E-3</v>
      </c>
      <c r="AJ43" s="445">
        <v>1.03881822019301E-3</v>
      </c>
      <c r="AK43" s="445">
        <v>2.0024298789141949E-3</v>
      </c>
      <c r="AL43" s="445">
        <v>1.0446757024358138E-3</v>
      </c>
      <c r="AM43" s="445">
        <v>1.0484900815387573E-3</v>
      </c>
      <c r="AN43" s="445">
        <v>4.2781357355198236E-4</v>
      </c>
      <c r="AO43" s="445">
        <v>1.0004931794352792</v>
      </c>
      <c r="AP43" s="321">
        <f t="shared" si="0"/>
        <v>5.0638616110190333E-2</v>
      </c>
    </row>
    <row r="44" spans="1:42" ht="12.5" x14ac:dyDescent="0.2">
      <c r="A44" s="322">
        <v>40</v>
      </c>
      <c r="B44" s="323" t="s">
        <v>43</v>
      </c>
      <c r="C44" s="324">
        <f t="shared" ref="C44:AO44" si="1">SUM(C5:C42)</f>
        <v>1.1053643743274988</v>
      </c>
      <c r="D44" s="325">
        <f t="shared" si="1"/>
        <v>1.077598955149291</v>
      </c>
      <c r="E44" s="325">
        <f t="shared" si="1"/>
        <v>1.0695815544645519</v>
      </c>
      <c r="F44" s="325">
        <f t="shared" si="1"/>
        <v>1.1186570312198689</v>
      </c>
      <c r="G44" s="325">
        <f t="shared" si="1"/>
        <v>1.1223429522338144</v>
      </c>
      <c r="H44" s="325">
        <f t="shared" si="1"/>
        <v>1.0880143038273906</v>
      </c>
      <c r="I44" s="325">
        <f t="shared" si="1"/>
        <v>1.1724922088329637</v>
      </c>
      <c r="J44" s="325">
        <f t="shared" si="1"/>
        <v>1.080512895078604</v>
      </c>
      <c r="K44" s="325">
        <f t="shared" si="1"/>
        <v>1.0351267394691845</v>
      </c>
      <c r="L44" s="325">
        <f t="shared" si="1"/>
        <v>1.1137139389062993</v>
      </c>
      <c r="M44" s="325">
        <f t="shared" si="1"/>
        <v>1.1163374985455499</v>
      </c>
      <c r="N44" s="325">
        <f t="shared" si="1"/>
        <v>1.2825374273309393</v>
      </c>
      <c r="O44" s="325">
        <f t="shared" si="1"/>
        <v>1.0938550320117848</v>
      </c>
      <c r="P44" s="325">
        <f t="shared" si="1"/>
        <v>1.1985507970174101</v>
      </c>
      <c r="Q44" s="325">
        <f t="shared" si="1"/>
        <v>1.1506433683341877</v>
      </c>
      <c r="R44" s="325">
        <f t="shared" si="1"/>
        <v>1.1242917112364665</v>
      </c>
      <c r="S44" s="325">
        <f t="shared" si="1"/>
        <v>1.1410581304479481</v>
      </c>
      <c r="T44" s="325">
        <f t="shared" si="1"/>
        <v>1.1258315469763414</v>
      </c>
      <c r="U44" s="325">
        <f t="shared" si="1"/>
        <v>1.1636472071851021</v>
      </c>
      <c r="V44" s="325">
        <f t="shared" si="1"/>
        <v>1.1501796307500378</v>
      </c>
      <c r="W44" s="325">
        <f t="shared" si="1"/>
        <v>1.1761042084141811</v>
      </c>
      <c r="X44" s="325">
        <f t="shared" si="1"/>
        <v>1.1650875994585301</v>
      </c>
      <c r="Y44" s="325">
        <f t="shared" si="1"/>
        <v>1.1635034696576763</v>
      </c>
      <c r="Z44" s="325">
        <f t="shared" si="1"/>
        <v>1.1061319774050138</v>
      </c>
      <c r="AA44" s="325">
        <f t="shared" si="1"/>
        <v>1.189084986056034</v>
      </c>
      <c r="AB44" s="325">
        <f t="shared" si="1"/>
        <v>1.098008296150323</v>
      </c>
      <c r="AC44" s="325">
        <f t="shared" si="1"/>
        <v>1.1036828011450983</v>
      </c>
      <c r="AD44" s="325">
        <f t="shared" si="1"/>
        <v>1.1223145056148176</v>
      </c>
      <c r="AE44" s="325">
        <f t="shared" si="1"/>
        <v>1.08527192008926</v>
      </c>
      <c r="AF44" s="325">
        <f t="shared" si="1"/>
        <v>1.1264152484509182</v>
      </c>
      <c r="AG44" s="325">
        <f t="shared" si="1"/>
        <v>1.1437741748590284</v>
      </c>
      <c r="AH44" s="325">
        <f t="shared" si="1"/>
        <v>1.1116438760479628</v>
      </c>
      <c r="AI44" s="325">
        <f t="shared" si="1"/>
        <v>1.0898883815815474</v>
      </c>
      <c r="AJ44" s="325">
        <f t="shared" si="1"/>
        <v>1.1218438668517856</v>
      </c>
      <c r="AK44" s="325">
        <f t="shared" si="1"/>
        <v>1.1276142383168655</v>
      </c>
      <c r="AL44" s="325">
        <f t="shared" si="1"/>
        <v>1.1088523787186788</v>
      </c>
      <c r="AM44" s="325">
        <f t="shared" si="1"/>
        <v>1.1546865200653735</v>
      </c>
      <c r="AN44" s="325">
        <f t="shared" si="1"/>
        <v>1.267421809531871</v>
      </c>
      <c r="AO44" s="325">
        <f t="shared" si="1"/>
        <v>0.37402997215988693</v>
      </c>
      <c r="AP44" s="326">
        <f t="shared" si="0"/>
        <v>42.991667561760195</v>
      </c>
    </row>
    <row r="45" spans="1:42" ht="13" x14ac:dyDescent="0.2">
      <c r="A45" s="56" t="s">
        <v>486</v>
      </c>
    </row>
    <row r="61" spans="3:41" x14ac:dyDescent="0.2">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row>
    <row r="62" spans="3:41" x14ac:dyDescent="0.2">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row>
    <row r="63" spans="3:41" x14ac:dyDescent="0.2">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row>
    <row r="64" spans="3:41" x14ac:dyDescent="0.2">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row>
    <row r="65" spans="3:41" x14ac:dyDescent="0.2">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row>
    <row r="66" spans="3:41" x14ac:dyDescent="0.2">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row>
    <row r="67" spans="3:41" x14ac:dyDescent="0.2">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row>
    <row r="68" spans="3:41" x14ac:dyDescent="0.2">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row>
    <row r="69" spans="3:41" x14ac:dyDescent="0.2">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row>
    <row r="70" spans="3:41" x14ac:dyDescent="0.2">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row>
    <row r="71" spans="3:41" x14ac:dyDescent="0.2">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row>
    <row r="72" spans="3:41" x14ac:dyDescent="0.2">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7"/>
    </row>
    <row r="73" spans="3:41" x14ac:dyDescent="0.2">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7"/>
    </row>
    <row r="74" spans="3:41" x14ac:dyDescent="0.2">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7"/>
    </row>
    <row r="75" spans="3:41" x14ac:dyDescent="0.2">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row>
    <row r="76" spans="3:41" x14ac:dyDescent="0.2">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7"/>
    </row>
    <row r="77" spans="3:41" x14ac:dyDescent="0.2">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row>
    <row r="78" spans="3:41" x14ac:dyDescent="0.2">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row>
    <row r="79" spans="3:41" x14ac:dyDescent="0.2">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row>
    <row r="80" spans="3:41" x14ac:dyDescent="0.2">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row>
    <row r="81" spans="3:41" x14ac:dyDescent="0.2">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row>
    <row r="82" spans="3:41" x14ac:dyDescent="0.2">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row>
    <row r="83" spans="3:41" x14ac:dyDescent="0.2">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row>
    <row r="84" spans="3:41" x14ac:dyDescent="0.2">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row>
    <row r="85" spans="3:41" x14ac:dyDescent="0.2">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row>
    <row r="86" spans="3:41" x14ac:dyDescent="0.2">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row>
    <row r="87" spans="3:41" x14ac:dyDescent="0.2">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row>
    <row r="88" spans="3:41" x14ac:dyDescent="0.2">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row>
    <row r="89" spans="3:41" x14ac:dyDescent="0.2">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row>
    <row r="90" spans="3:41" x14ac:dyDescent="0.2">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row>
    <row r="91" spans="3:41" x14ac:dyDescent="0.2">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row>
    <row r="92" spans="3:41" x14ac:dyDescent="0.2">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J41"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32" customWidth="1"/>
    <col min="2" max="2" width="21.36328125" style="332" customWidth="1"/>
    <col min="3" max="44" width="9.36328125" style="332" customWidth="1"/>
    <col min="45" max="233" width="9" style="332"/>
    <col min="234" max="234" width="3.36328125" style="332" customWidth="1"/>
    <col min="235" max="235" width="21.36328125" style="332" customWidth="1"/>
    <col min="236" max="237" width="0" style="332" hidden="1" customWidth="1"/>
    <col min="238" max="239" width="9.08984375" style="332" bestFit="1" customWidth="1"/>
    <col min="240" max="248" width="9" style="332"/>
    <col min="249" max="288" width="9.08984375" style="332" bestFit="1" customWidth="1"/>
    <col min="289" max="489" width="9" style="332"/>
    <col min="490" max="490" width="3.36328125" style="332" customWidth="1"/>
    <col min="491" max="491" width="21.36328125" style="332" customWidth="1"/>
    <col min="492" max="493" width="0" style="332" hidden="1" customWidth="1"/>
    <col min="494" max="495" width="9.08984375" style="332" bestFit="1" customWidth="1"/>
    <col min="496" max="504" width="9" style="332"/>
    <col min="505" max="544" width="9.08984375" style="332" bestFit="1" customWidth="1"/>
    <col min="545" max="745" width="9" style="332"/>
    <col min="746" max="746" width="3.36328125" style="332" customWidth="1"/>
    <col min="747" max="747" width="21.36328125" style="332" customWidth="1"/>
    <col min="748" max="749" width="0" style="332" hidden="1" customWidth="1"/>
    <col min="750" max="751" width="9.08984375" style="332" bestFit="1" customWidth="1"/>
    <col min="752" max="760" width="9" style="332"/>
    <col min="761" max="800" width="9.08984375" style="332" bestFit="1" customWidth="1"/>
    <col min="801" max="1001" width="9" style="332"/>
    <col min="1002" max="1002" width="3.36328125" style="332" customWidth="1"/>
    <col min="1003" max="1003" width="21.36328125" style="332" customWidth="1"/>
    <col min="1004" max="1005" width="0" style="332" hidden="1" customWidth="1"/>
    <col min="1006" max="1007" width="9.08984375" style="332" bestFit="1" customWidth="1"/>
    <col min="1008" max="1016" width="9" style="332"/>
    <col min="1017" max="1056" width="9.08984375" style="332" bestFit="1" customWidth="1"/>
    <col min="1057" max="1257" width="9" style="332"/>
    <col min="1258" max="1258" width="3.36328125" style="332" customWidth="1"/>
    <col min="1259" max="1259" width="21.36328125" style="332" customWidth="1"/>
    <col min="1260" max="1261" width="0" style="332" hidden="1" customWidth="1"/>
    <col min="1262" max="1263" width="9.08984375" style="332" bestFit="1" customWidth="1"/>
    <col min="1264" max="1272" width="9" style="332"/>
    <col min="1273" max="1312" width="9.08984375" style="332" bestFit="1" customWidth="1"/>
    <col min="1313" max="1513" width="9" style="332"/>
    <col min="1514" max="1514" width="3.36328125" style="332" customWidth="1"/>
    <col min="1515" max="1515" width="21.36328125" style="332" customWidth="1"/>
    <col min="1516" max="1517" width="0" style="332" hidden="1" customWidth="1"/>
    <col min="1518" max="1519" width="9.08984375" style="332" bestFit="1" customWidth="1"/>
    <col min="1520" max="1528" width="9" style="332"/>
    <col min="1529" max="1568" width="9.08984375" style="332" bestFit="1" customWidth="1"/>
    <col min="1569" max="1769" width="9" style="332"/>
    <col min="1770" max="1770" width="3.36328125" style="332" customWidth="1"/>
    <col min="1771" max="1771" width="21.36328125" style="332" customWidth="1"/>
    <col min="1772" max="1773" width="0" style="332" hidden="1" customWidth="1"/>
    <col min="1774" max="1775" width="9.08984375" style="332" bestFit="1" customWidth="1"/>
    <col min="1776" max="1784" width="9" style="332"/>
    <col min="1785" max="1824" width="9.08984375" style="332" bestFit="1" customWidth="1"/>
    <col min="1825" max="2025" width="9" style="332"/>
    <col min="2026" max="2026" width="3.36328125" style="332" customWidth="1"/>
    <col min="2027" max="2027" width="21.36328125" style="332" customWidth="1"/>
    <col min="2028" max="2029" width="0" style="332" hidden="1" customWidth="1"/>
    <col min="2030" max="2031" width="9.08984375" style="332" bestFit="1" customWidth="1"/>
    <col min="2032" max="2040" width="9" style="332"/>
    <col min="2041" max="2080" width="9.08984375" style="332" bestFit="1" customWidth="1"/>
    <col min="2081" max="2281" width="9" style="332"/>
    <col min="2282" max="2282" width="3.36328125" style="332" customWidth="1"/>
    <col min="2283" max="2283" width="21.36328125" style="332" customWidth="1"/>
    <col min="2284" max="2285" width="0" style="332" hidden="1" customWidth="1"/>
    <col min="2286" max="2287" width="9.08984375" style="332" bestFit="1" customWidth="1"/>
    <col min="2288" max="2296" width="9" style="332"/>
    <col min="2297" max="2336" width="9.08984375" style="332" bestFit="1" customWidth="1"/>
    <col min="2337" max="2537" width="9" style="332"/>
    <col min="2538" max="2538" width="3.36328125" style="332" customWidth="1"/>
    <col min="2539" max="2539" width="21.36328125" style="332" customWidth="1"/>
    <col min="2540" max="2541" width="0" style="332" hidden="1" customWidth="1"/>
    <col min="2542" max="2543" width="9.08984375" style="332" bestFit="1" customWidth="1"/>
    <col min="2544" max="2552" width="9" style="332"/>
    <col min="2553" max="2592" width="9.08984375" style="332" bestFit="1" customWidth="1"/>
    <col min="2593" max="2793" width="9" style="332"/>
    <col min="2794" max="2794" width="3.36328125" style="332" customWidth="1"/>
    <col min="2795" max="2795" width="21.36328125" style="332" customWidth="1"/>
    <col min="2796" max="2797" width="0" style="332" hidden="1" customWidth="1"/>
    <col min="2798" max="2799" width="9.08984375" style="332" bestFit="1" customWidth="1"/>
    <col min="2800" max="2808" width="9" style="332"/>
    <col min="2809" max="2848" width="9.08984375" style="332" bestFit="1" customWidth="1"/>
    <col min="2849" max="3049" width="9" style="332"/>
    <col min="3050" max="3050" width="3.36328125" style="332" customWidth="1"/>
    <col min="3051" max="3051" width="21.36328125" style="332" customWidth="1"/>
    <col min="3052" max="3053" width="0" style="332" hidden="1" customWidth="1"/>
    <col min="3054" max="3055" width="9.08984375" style="332" bestFit="1" customWidth="1"/>
    <col min="3056" max="3064" width="9" style="332"/>
    <col min="3065" max="3104" width="9.08984375" style="332" bestFit="1" customWidth="1"/>
    <col min="3105" max="3305" width="9" style="332"/>
    <col min="3306" max="3306" width="3.36328125" style="332" customWidth="1"/>
    <col min="3307" max="3307" width="21.36328125" style="332" customWidth="1"/>
    <col min="3308" max="3309" width="0" style="332" hidden="1" customWidth="1"/>
    <col min="3310" max="3311" width="9.08984375" style="332" bestFit="1" customWidth="1"/>
    <col min="3312" max="3320" width="9" style="332"/>
    <col min="3321" max="3360" width="9.08984375" style="332" bestFit="1" customWidth="1"/>
    <col min="3361" max="3561" width="9" style="332"/>
    <col min="3562" max="3562" width="3.36328125" style="332" customWidth="1"/>
    <col min="3563" max="3563" width="21.36328125" style="332" customWidth="1"/>
    <col min="3564" max="3565" width="0" style="332" hidden="1" customWidth="1"/>
    <col min="3566" max="3567" width="9.08984375" style="332" bestFit="1" customWidth="1"/>
    <col min="3568" max="3576" width="9" style="332"/>
    <col min="3577" max="3616" width="9.08984375" style="332" bestFit="1" customWidth="1"/>
    <col min="3617" max="3817" width="9" style="332"/>
    <col min="3818" max="3818" width="3.36328125" style="332" customWidth="1"/>
    <col min="3819" max="3819" width="21.36328125" style="332" customWidth="1"/>
    <col min="3820" max="3821" width="0" style="332" hidden="1" customWidth="1"/>
    <col min="3822" max="3823" width="9.08984375" style="332" bestFit="1" customWidth="1"/>
    <col min="3824" max="3832" width="9" style="332"/>
    <col min="3833" max="3872" width="9.08984375" style="332" bestFit="1" customWidth="1"/>
    <col min="3873" max="4073" width="9" style="332"/>
    <col min="4074" max="4074" width="3.36328125" style="332" customWidth="1"/>
    <col min="4075" max="4075" width="21.36328125" style="332" customWidth="1"/>
    <col min="4076" max="4077" width="0" style="332" hidden="1" customWidth="1"/>
    <col min="4078" max="4079" width="9.08984375" style="332" bestFit="1" customWidth="1"/>
    <col min="4080" max="4088" width="9" style="332"/>
    <col min="4089" max="4128" width="9.08984375" style="332" bestFit="1" customWidth="1"/>
    <col min="4129" max="4329" width="9" style="332"/>
    <col min="4330" max="4330" width="3.36328125" style="332" customWidth="1"/>
    <col min="4331" max="4331" width="21.36328125" style="332" customWidth="1"/>
    <col min="4332" max="4333" width="0" style="332" hidden="1" customWidth="1"/>
    <col min="4334" max="4335" width="9.08984375" style="332" bestFit="1" customWidth="1"/>
    <col min="4336" max="4344" width="9" style="332"/>
    <col min="4345" max="4384" width="9.08984375" style="332" bestFit="1" customWidth="1"/>
    <col min="4385" max="4585" width="9" style="332"/>
    <col min="4586" max="4586" width="3.36328125" style="332" customWidth="1"/>
    <col min="4587" max="4587" width="21.36328125" style="332" customWidth="1"/>
    <col min="4588" max="4589" width="0" style="332" hidden="1" customWidth="1"/>
    <col min="4590" max="4591" width="9.08984375" style="332" bestFit="1" customWidth="1"/>
    <col min="4592" max="4600" width="9" style="332"/>
    <col min="4601" max="4640" width="9.08984375" style="332" bestFit="1" customWidth="1"/>
    <col min="4641" max="4841" width="9" style="332"/>
    <col min="4842" max="4842" width="3.36328125" style="332" customWidth="1"/>
    <col min="4843" max="4843" width="21.36328125" style="332" customWidth="1"/>
    <col min="4844" max="4845" width="0" style="332" hidden="1" customWidth="1"/>
    <col min="4846" max="4847" width="9.08984375" style="332" bestFit="1" customWidth="1"/>
    <col min="4848" max="4856" width="9" style="332"/>
    <col min="4857" max="4896" width="9.08984375" style="332" bestFit="1" customWidth="1"/>
    <col min="4897" max="5097" width="9" style="332"/>
    <col min="5098" max="5098" width="3.36328125" style="332" customWidth="1"/>
    <col min="5099" max="5099" width="21.36328125" style="332" customWidth="1"/>
    <col min="5100" max="5101" width="0" style="332" hidden="1" customWidth="1"/>
    <col min="5102" max="5103" width="9.08984375" style="332" bestFit="1" customWidth="1"/>
    <col min="5104" max="5112" width="9" style="332"/>
    <col min="5113" max="5152" width="9.08984375" style="332" bestFit="1" customWidth="1"/>
    <col min="5153" max="5353" width="9" style="332"/>
    <col min="5354" max="5354" width="3.36328125" style="332" customWidth="1"/>
    <col min="5355" max="5355" width="21.36328125" style="332" customWidth="1"/>
    <col min="5356" max="5357" width="0" style="332" hidden="1" customWidth="1"/>
    <col min="5358" max="5359" width="9.08984375" style="332" bestFit="1" customWidth="1"/>
    <col min="5360" max="5368" width="9" style="332"/>
    <col min="5369" max="5408" width="9.08984375" style="332" bestFit="1" customWidth="1"/>
    <col min="5409" max="5609" width="9" style="332"/>
    <col min="5610" max="5610" width="3.36328125" style="332" customWidth="1"/>
    <col min="5611" max="5611" width="21.36328125" style="332" customWidth="1"/>
    <col min="5612" max="5613" width="0" style="332" hidden="1" customWidth="1"/>
    <col min="5614" max="5615" width="9.08984375" style="332" bestFit="1" customWidth="1"/>
    <col min="5616" max="5624" width="9" style="332"/>
    <col min="5625" max="5664" width="9.08984375" style="332" bestFit="1" customWidth="1"/>
    <col min="5665" max="5865" width="9" style="332"/>
    <col min="5866" max="5866" width="3.36328125" style="332" customWidth="1"/>
    <col min="5867" max="5867" width="21.36328125" style="332" customWidth="1"/>
    <col min="5868" max="5869" width="0" style="332" hidden="1" customWidth="1"/>
    <col min="5870" max="5871" width="9.08984375" style="332" bestFit="1" customWidth="1"/>
    <col min="5872" max="5880" width="9" style="332"/>
    <col min="5881" max="5920" width="9.08984375" style="332" bestFit="1" customWidth="1"/>
    <col min="5921" max="6121" width="9" style="332"/>
    <col min="6122" max="6122" width="3.36328125" style="332" customWidth="1"/>
    <col min="6123" max="6123" width="21.36328125" style="332" customWidth="1"/>
    <col min="6124" max="6125" width="0" style="332" hidden="1" customWidth="1"/>
    <col min="6126" max="6127" width="9.08984375" style="332" bestFit="1" customWidth="1"/>
    <col min="6128" max="6136" width="9" style="332"/>
    <col min="6137" max="6176" width="9.08984375" style="332" bestFit="1" customWidth="1"/>
    <col min="6177" max="6377" width="9" style="332"/>
    <col min="6378" max="6378" width="3.36328125" style="332" customWidth="1"/>
    <col min="6379" max="6379" width="21.36328125" style="332" customWidth="1"/>
    <col min="6380" max="6381" width="0" style="332" hidden="1" customWidth="1"/>
    <col min="6382" max="6383" width="9.08984375" style="332" bestFit="1" customWidth="1"/>
    <col min="6384" max="6392" width="9" style="332"/>
    <col min="6393" max="6432" width="9.08984375" style="332" bestFit="1" customWidth="1"/>
    <col min="6433" max="6633" width="9" style="332"/>
    <col min="6634" max="6634" width="3.36328125" style="332" customWidth="1"/>
    <col min="6635" max="6635" width="21.36328125" style="332" customWidth="1"/>
    <col min="6636" max="6637" width="0" style="332" hidden="1" customWidth="1"/>
    <col min="6638" max="6639" width="9.08984375" style="332" bestFit="1" customWidth="1"/>
    <col min="6640" max="6648" width="9" style="332"/>
    <col min="6649" max="6688" width="9.08984375" style="332" bestFit="1" customWidth="1"/>
    <col min="6689" max="6889" width="9" style="332"/>
    <col min="6890" max="6890" width="3.36328125" style="332" customWidth="1"/>
    <col min="6891" max="6891" width="21.36328125" style="332" customWidth="1"/>
    <col min="6892" max="6893" width="0" style="332" hidden="1" customWidth="1"/>
    <col min="6894" max="6895" width="9.08984375" style="332" bestFit="1" customWidth="1"/>
    <col min="6896" max="6904" width="9" style="332"/>
    <col min="6905" max="6944" width="9.08984375" style="332" bestFit="1" customWidth="1"/>
    <col min="6945" max="7145" width="9" style="332"/>
    <col min="7146" max="7146" width="3.36328125" style="332" customWidth="1"/>
    <col min="7147" max="7147" width="21.36328125" style="332" customWidth="1"/>
    <col min="7148" max="7149" width="0" style="332" hidden="1" customWidth="1"/>
    <col min="7150" max="7151" width="9.08984375" style="332" bestFit="1" customWidth="1"/>
    <col min="7152" max="7160" width="9" style="332"/>
    <col min="7161" max="7200" width="9.08984375" style="332" bestFit="1" customWidth="1"/>
    <col min="7201" max="7401" width="9" style="332"/>
    <col min="7402" max="7402" width="3.36328125" style="332" customWidth="1"/>
    <col min="7403" max="7403" width="21.36328125" style="332" customWidth="1"/>
    <col min="7404" max="7405" width="0" style="332" hidden="1" customWidth="1"/>
    <col min="7406" max="7407" width="9.08984375" style="332" bestFit="1" customWidth="1"/>
    <col min="7408" max="7416" width="9" style="332"/>
    <col min="7417" max="7456" width="9.08984375" style="332" bestFit="1" customWidth="1"/>
    <col min="7457" max="7657" width="9" style="332"/>
    <col min="7658" max="7658" width="3.36328125" style="332" customWidth="1"/>
    <col min="7659" max="7659" width="21.36328125" style="332" customWidth="1"/>
    <col min="7660" max="7661" width="0" style="332" hidden="1" customWidth="1"/>
    <col min="7662" max="7663" width="9.08984375" style="332" bestFit="1" customWidth="1"/>
    <col min="7664" max="7672" width="9" style="332"/>
    <col min="7673" max="7712" width="9.08984375" style="332" bestFit="1" customWidth="1"/>
    <col min="7713" max="7913" width="9" style="332"/>
    <col min="7914" max="7914" width="3.36328125" style="332" customWidth="1"/>
    <col min="7915" max="7915" width="21.36328125" style="332" customWidth="1"/>
    <col min="7916" max="7917" width="0" style="332" hidden="1" customWidth="1"/>
    <col min="7918" max="7919" width="9.08984375" style="332" bestFit="1" customWidth="1"/>
    <col min="7920" max="7928" width="9" style="332"/>
    <col min="7929" max="7968" width="9.08984375" style="332" bestFit="1" customWidth="1"/>
    <col min="7969" max="8169" width="9" style="332"/>
    <col min="8170" max="8170" width="3.36328125" style="332" customWidth="1"/>
    <col min="8171" max="8171" width="21.36328125" style="332" customWidth="1"/>
    <col min="8172" max="8173" width="0" style="332" hidden="1" customWidth="1"/>
    <col min="8174" max="8175" width="9.08984375" style="332" bestFit="1" customWidth="1"/>
    <col min="8176" max="8184" width="9" style="332"/>
    <col min="8185" max="8224" width="9.08984375" style="332" bestFit="1" customWidth="1"/>
    <col min="8225" max="8425" width="9" style="332"/>
    <col min="8426" max="8426" width="3.36328125" style="332" customWidth="1"/>
    <col min="8427" max="8427" width="21.36328125" style="332" customWidth="1"/>
    <col min="8428" max="8429" width="0" style="332" hidden="1" customWidth="1"/>
    <col min="8430" max="8431" width="9.08984375" style="332" bestFit="1" customWidth="1"/>
    <col min="8432" max="8440" width="9" style="332"/>
    <col min="8441" max="8480" width="9.08984375" style="332" bestFit="1" customWidth="1"/>
    <col min="8481" max="8681" width="9" style="332"/>
    <col min="8682" max="8682" width="3.36328125" style="332" customWidth="1"/>
    <col min="8683" max="8683" width="21.36328125" style="332" customWidth="1"/>
    <col min="8684" max="8685" width="0" style="332" hidden="1" customWidth="1"/>
    <col min="8686" max="8687" width="9.08984375" style="332" bestFit="1" customWidth="1"/>
    <col min="8688" max="8696" width="9" style="332"/>
    <col min="8697" max="8736" width="9.08984375" style="332" bestFit="1" customWidth="1"/>
    <col min="8737" max="8937" width="9" style="332"/>
    <col min="8938" max="8938" width="3.36328125" style="332" customWidth="1"/>
    <col min="8939" max="8939" width="21.36328125" style="332" customWidth="1"/>
    <col min="8940" max="8941" width="0" style="332" hidden="1" customWidth="1"/>
    <col min="8942" max="8943" width="9.08984375" style="332" bestFit="1" customWidth="1"/>
    <col min="8944" max="8952" width="9" style="332"/>
    <col min="8953" max="8992" width="9.08984375" style="332" bestFit="1" customWidth="1"/>
    <col min="8993" max="9193" width="9" style="332"/>
    <col min="9194" max="9194" width="3.36328125" style="332" customWidth="1"/>
    <col min="9195" max="9195" width="21.36328125" style="332" customWidth="1"/>
    <col min="9196" max="9197" width="0" style="332" hidden="1" customWidth="1"/>
    <col min="9198" max="9199" width="9.08984375" style="332" bestFit="1" customWidth="1"/>
    <col min="9200" max="9208" width="9" style="332"/>
    <col min="9209" max="9248" width="9.08984375" style="332" bestFit="1" customWidth="1"/>
    <col min="9249" max="9449" width="9" style="332"/>
    <col min="9450" max="9450" width="3.36328125" style="332" customWidth="1"/>
    <col min="9451" max="9451" width="21.36328125" style="332" customWidth="1"/>
    <col min="9452" max="9453" width="0" style="332" hidden="1" customWidth="1"/>
    <col min="9454" max="9455" width="9.08984375" style="332" bestFit="1" customWidth="1"/>
    <col min="9456" max="9464" width="9" style="332"/>
    <col min="9465" max="9504" width="9.08984375" style="332" bestFit="1" customWidth="1"/>
    <col min="9505" max="9705" width="9" style="332"/>
    <col min="9706" max="9706" width="3.36328125" style="332" customWidth="1"/>
    <col min="9707" max="9707" width="21.36328125" style="332" customWidth="1"/>
    <col min="9708" max="9709" width="0" style="332" hidden="1" customWidth="1"/>
    <col min="9710" max="9711" width="9.08984375" style="332" bestFit="1" customWidth="1"/>
    <col min="9712" max="9720" width="9" style="332"/>
    <col min="9721" max="9760" width="9.08984375" style="332" bestFit="1" customWidth="1"/>
    <col min="9761" max="9961" width="9" style="332"/>
    <col min="9962" max="9962" width="3.36328125" style="332" customWidth="1"/>
    <col min="9963" max="9963" width="21.36328125" style="332" customWidth="1"/>
    <col min="9964" max="9965" width="0" style="332" hidden="1" customWidth="1"/>
    <col min="9966" max="9967" width="9.08984375" style="332" bestFit="1" customWidth="1"/>
    <col min="9968" max="9976" width="9" style="332"/>
    <col min="9977" max="10016" width="9.08984375" style="332" bestFit="1" customWidth="1"/>
    <col min="10017" max="10217" width="9" style="332"/>
    <col min="10218" max="10218" width="3.36328125" style="332" customWidth="1"/>
    <col min="10219" max="10219" width="21.36328125" style="332" customWidth="1"/>
    <col min="10220" max="10221" width="0" style="332" hidden="1" customWidth="1"/>
    <col min="10222" max="10223" width="9.08984375" style="332" bestFit="1" customWidth="1"/>
    <col min="10224" max="10232" width="9" style="332"/>
    <col min="10233" max="10272" width="9.08984375" style="332" bestFit="1" customWidth="1"/>
    <col min="10273" max="10473" width="9" style="332"/>
    <col min="10474" max="10474" width="3.36328125" style="332" customWidth="1"/>
    <col min="10475" max="10475" width="21.36328125" style="332" customWidth="1"/>
    <col min="10476" max="10477" width="0" style="332" hidden="1" customWidth="1"/>
    <col min="10478" max="10479" width="9.08984375" style="332" bestFit="1" customWidth="1"/>
    <col min="10480" max="10488" width="9" style="332"/>
    <col min="10489" max="10528" width="9.08984375" style="332" bestFit="1" customWidth="1"/>
    <col min="10529" max="10729" width="9" style="332"/>
    <col min="10730" max="10730" width="3.36328125" style="332" customWidth="1"/>
    <col min="10731" max="10731" width="21.36328125" style="332" customWidth="1"/>
    <col min="10732" max="10733" width="0" style="332" hidden="1" customWidth="1"/>
    <col min="10734" max="10735" width="9.08984375" style="332" bestFit="1" customWidth="1"/>
    <col min="10736" max="10744" width="9" style="332"/>
    <col min="10745" max="10784" width="9.08984375" style="332" bestFit="1" customWidth="1"/>
    <col min="10785" max="10985" width="9" style="332"/>
    <col min="10986" max="10986" width="3.36328125" style="332" customWidth="1"/>
    <col min="10987" max="10987" width="21.36328125" style="332" customWidth="1"/>
    <col min="10988" max="10989" width="0" style="332" hidden="1" customWidth="1"/>
    <col min="10990" max="10991" width="9.08984375" style="332" bestFit="1" customWidth="1"/>
    <col min="10992" max="11000" width="9" style="332"/>
    <col min="11001" max="11040" width="9.08984375" style="332" bestFit="1" customWidth="1"/>
    <col min="11041" max="11241" width="9" style="332"/>
    <col min="11242" max="11242" width="3.36328125" style="332" customWidth="1"/>
    <col min="11243" max="11243" width="21.36328125" style="332" customWidth="1"/>
    <col min="11244" max="11245" width="0" style="332" hidden="1" customWidth="1"/>
    <col min="11246" max="11247" width="9.08984375" style="332" bestFit="1" customWidth="1"/>
    <col min="11248" max="11256" width="9" style="332"/>
    <col min="11257" max="11296" width="9.08984375" style="332" bestFit="1" customWidth="1"/>
    <col min="11297" max="11497" width="9" style="332"/>
    <col min="11498" max="11498" width="3.36328125" style="332" customWidth="1"/>
    <col min="11499" max="11499" width="21.36328125" style="332" customWidth="1"/>
    <col min="11500" max="11501" width="0" style="332" hidden="1" customWidth="1"/>
    <col min="11502" max="11503" width="9.08984375" style="332" bestFit="1" customWidth="1"/>
    <col min="11504" max="11512" width="9" style="332"/>
    <col min="11513" max="11552" width="9.08984375" style="332" bestFit="1" customWidth="1"/>
    <col min="11553" max="11753" width="9" style="332"/>
    <col min="11754" max="11754" width="3.36328125" style="332" customWidth="1"/>
    <col min="11755" max="11755" width="21.36328125" style="332" customWidth="1"/>
    <col min="11756" max="11757" width="0" style="332" hidden="1" customWidth="1"/>
    <col min="11758" max="11759" width="9.08984375" style="332" bestFit="1" customWidth="1"/>
    <col min="11760" max="11768" width="9" style="332"/>
    <col min="11769" max="11808" width="9.08984375" style="332" bestFit="1" customWidth="1"/>
    <col min="11809" max="12009" width="9" style="332"/>
    <col min="12010" max="12010" width="3.36328125" style="332" customWidth="1"/>
    <col min="12011" max="12011" width="21.36328125" style="332" customWidth="1"/>
    <col min="12012" max="12013" width="0" style="332" hidden="1" customWidth="1"/>
    <col min="12014" max="12015" width="9.08984375" style="332" bestFit="1" customWidth="1"/>
    <col min="12016" max="12024" width="9" style="332"/>
    <col min="12025" max="12064" width="9.08984375" style="332" bestFit="1" customWidth="1"/>
    <col min="12065" max="12265" width="9" style="332"/>
    <col min="12266" max="12266" width="3.36328125" style="332" customWidth="1"/>
    <col min="12267" max="12267" width="21.36328125" style="332" customWidth="1"/>
    <col min="12268" max="12269" width="0" style="332" hidden="1" customWidth="1"/>
    <col min="12270" max="12271" width="9.08984375" style="332" bestFit="1" customWidth="1"/>
    <col min="12272" max="12280" width="9" style="332"/>
    <col min="12281" max="12320" width="9.08984375" style="332" bestFit="1" customWidth="1"/>
    <col min="12321" max="12521" width="9" style="332"/>
    <col min="12522" max="12522" width="3.36328125" style="332" customWidth="1"/>
    <col min="12523" max="12523" width="21.36328125" style="332" customWidth="1"/>
    <col min="12524" max="12525" width="0" style="332" hidden="1" customWidth="1"/>
    <col min="12526" max="12527" width="9.08984375" style="332" bestFit="1" customWidth="1"/>
    <col min="12528" max="12536" width="9" style="332"/>
    <col min="12537" max="12576" width="9.08984375" style="332" bestFit="1" customWidth="1"/>
    <col min="12577" max="12777" width="9" style="332"/>
    <col min="12778" max="12778" width="3.36328125" style="332" customWidth="1"/>
    <col min="12779" max="12779" width="21.36328125" style="332" customWidth="1"/>
    <col min="12780" max="12781" width="0" style="332" hidden="1" customWidth="1"/>
    <col min="12782" max="12783" width="9.08984375" style="332" bestFit="1" customWidth="1"/>
    <col min="12784" max="12792" width="9" style="332"/>
    <col min="12793" max="12832" width="9.08984375" style="332" bestFit="1" customWidth="1"/>
    <col min="12833" max="13033" width="9" style="332"/>
    <col min="13034" max="13034" width="3.36328125" style="332" customWidth="1"/>
    <col min="13035" max="13035" width="21.36328125" style="332" customWidth="1"/>
    <col min="13036" max="13037" width="0" style="332" hidden="1" customWidth="1"/>
    <col min="13038" max="13039" width="9.08984375" style="332" bestFit="1" customWidth="1"/>
    <col min="13040" max="13048" width="9" style="332"/>
    <col min="13049" max="13088" width="9.08984375" style="332" bestFit="1" customWidth="1"/>
    <col min="13089" max="13289" width="9" style="332"/>
    <col min="13290" max="13290" width="3.36328125" style="332" customWidth="1"/>
    <col min="13291" max="13291" width="21.36328125" style="332" customWidth="1"/>
    <col min="13292" max="13293" width="0" style="332" hidden="1" customWidth="1"/>
    <col min="13294" max="13295" width="9.08984375" style="332" bestFit="1" customWidth="1"/>
    <col min="13296" max="13304" width="9" style="332"/>
    <col min="13305" max="13344" width="9.08984375" style="332" bestFit="1" customWidth="1"/>
    <col min="13345" max="13545" width="9" style="332"/>
    <col min="13546" max="13546" width="3.36328125" style="332" customWidth="1"/>
    <col min="13547" max="13547" width="21.36328125" style="332" customWidth="1"/>
    <col min="13548" max="13549" width="0" style="332" hidden="1" customWidth="1"/>
    <col min="13550" max="13551" width="9.08984375" style="332" bestFit="1" customWidth="1"/>
    <col min="13552" max="13560" width="9" style="332"/>
    <col min="13561" max="13600" width="9.08984375" style="332" bestFit="1" customWidth="1"/>
    <col min="13601" max="13801" width="9" style="332"/>
    <col min="13802" max="13802" width="3.36328125" style="332" customWidth="1"/>
    <col min="13803" max="13803" width="21.36328125" style="332" customWidth="1"/>
    <col min="13804" max="13805" width="0" style="332" hidden="1" customWidth="1"/>
    <col min="13806" max="13807" width="9.08984375" style="332" bestFit="1" customWidth="1"/>
    <col min="13808" max="13816" width="9" style="332"/>
    <col min="13817" max="13856" width="9.08984375" style="332" bestFit="1" customWidth="1"/>
    <col min="13857" max="14057" width="9" style="332"/>
    <col min="14058" max="14058" width="3.36328125" style="332" customWidth="1"/>
    <col min="14059" max="14059" width="21.36328125" style="332" customWidth="1"/>
    <col min="14060" max="14061" width="0" style="332" hidden="1" customWidth="1"/>
    <col min="14062" max="14063" width="9.08984375" style="332" bestFit="1" customWidth="1"/>
    <col min="14064" max="14072" width="9" style="332"/>
    <col min="14073" max="14112" width="9.08984375" style="332" bestFit="1" customWidth="1"/>
    <col min="14113" max="14313" width="9" style="332"/>
    <col min="14314" max="14314" width="3.36328125" style="332" customWidth="1"/>
    <col min="14315" max="14315" width="21.36328125" style="332" customWidth="1"/>
    <col min="14316" max="14317" width="0" style="332" hidden="1" customWidth="1"/>
    <col min="14318" max="14319" width="9.08984375" style="332" bestFit="1" customWidth="1"/>
    <col min="14320" max="14328" width="9" style="332"/>
    <col min="14329" max="14368" width="9.08984375" style="332" bestFit="1" customWidth="1"/>
    <col min="14369" max="14569" width="9" style="332"/>
    <col min="14570" max="14570" width="3.36328125" style="332" customWidth="1"/>
    <col min="14571" max="14571" width="21.36328125" style="332" customWidth="1"/>
    <col min="14572" max="14573" width="0" style="332" hidden="1" customWidth="1"/>
    <col min="14574" max="14575" width="9.08984375" style="332" bestFit="1" customWidth="1"/>
    <col min="14576" max="14584" width="9" style="332"/>
    <col min="14585" max="14624" width="9.08984375" style="332" bestFit="1" customWidth="1"/>
    <col min="14625" max="14825" width="9" style="332"/>
    <col min="14826" max="14826" width="3.36328125" style="332" customWidth="1"/>
    <col min="14827" max="14827" width="21.36328125" style="332" customWidth="1"/>
    <col min="14828" max="14829" width="0" style="332" hidden="1" customWidth="1"/>
    <col min="14830" max="14831" width="9.08984375" style="332" bestFit="1" customWidth="1"/>
    <col min="14832" max="14840" width="9" style="332"/>
    <col min="14841" max="14880" width="9.08984375" style="332" bestFit="1" customWidth="1"/>
    <col min="14881" max="15081" width="9" style="332"/>
    <col min="15082" max="15082" width="3.36328125" style="332" customWidth="1"/>
    <col min="15083" max="15083" width="21.36328125" style="332" customWidth="1"/>
    <col min="15084" max="15085" width="0" style="332" hidden="1" customWidth="1"/>
    <col min="15086" max="15087" width="9.08984375" style="332" bestFit="1" customWidth="1"/>
    <col min="15088" max="15096" width="9" style="332"/>
    <col min="15097" max="15136" width="9.08984375" style="332" bestFit="1" customWidth="1"/>
    <col min="15137" max="15337" width="9" style="332"/>
    <col min="15338" max="15338" width="3.36328125" style="332" customWidth="1"/>
    <col min="15339" max="15339" width="21.36328125" style="332" customWidth="1"/>
    <col min="15340" max="15341" width="0" style="332" hidden="1" customWidth="1"/>
    <col min="15342" max="15343" width="9.08984375" style="332" bestFit="1" customWidth="1"/>
    <col min="15344" max="15352" width="9" style="332"/>
    <col min="15353" max="15392" width="9.08984375" style="332" bestFit="1" customWidth="1"/>
    <col min="15393" max="15593" width="9" style="332"/>
    <col min="15594" max="15594" width="3.36328125" style="332" customWidth="1"/>
    <col min="15595" max="15595" width="21.36328125" style="332" customWidth="1"/>
    <col min="15596" max="15597" width="0" style="332" hidden="1" customWidth="1"/>
    <col min="15598" max="15599" width="9.08984375" style="332" bestFit="1" customWidth="1"/>
    <col min="15600" max="15608" width="9" style="332"/>
    <col min="15609" max="15648" width="9.08984375" style="332" bestFit="1" customWidth="1"/>
    <col min="15649" max="15849" width="9" style="332"/>
    <col min="15850" max="15850" width="3.36328125" style="332" customWidth="1"/>
    <col min="15851" max="15851" width="21.36328125" style="332" customWidth="1"/>
    <col min="15852" max="15853" width="0" style="332" hidden="1" customWidth="1"/>
    <col min="15854" max="15855" width="9.08984375" style="332" bestFit="1" customWidth="1"/>
    <col min="15856" max="15864" width="9" style="332"/>
    <col min="15865" max="15904" width="9.08984375" style="332" bestFit="1" customWidth="1"/>
    <col min="15905" max="16105" width="9" style="332"/>
    <col min="16106" max="16106" width="3.36328125" style="332" customWidth="1"/>
    <col min="16107" max="16107" width="21.36328125" style="332" customWidth="1"/>
    <col min="16108" max="16109" width="0" style="332" hidden="1" customWidth="1"/>
    <col min="16110" max="16111" width="9.08984375" style="332" bestFit="1" customWidth="1"/>
    <col min="16112" max="16120" width="9" style="332"/>
    <col min="16121" max="16160" width="9.08984375" style="332" bestFit="1" customWidth="1"/>
    <col min="16161" max="16384" width="9" style="332"/>
  </cols>
  <sheetData>
    <row r="1" spans="1:44" x14ac:dyDescent="0.2">
      <c r="A1" s="328" t="s">
        <v>489</v>
      </c>
      <c r="B1" s="329"/>
      <c r="C1" s="330"/>
      <c r="D1" s="330"/>
      <c r="E1" s="331">
        <v>45093</v>
      </c>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row>
    <row r="2" spans="1:44" x14ac:dyDescent="0.2">
      <c r="A2" s="329" t="s">
        <v>178</v>
      </c>
      <c r="B2" s="329" t="s">
        <v>351</v>
      </c>
      <c r="C2" s="330"/>
      <c r="D2" s="330"/>
      <c r="E2" s="330" t="s">
        <v>178</v>
      </c>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30"/>
      <c r="AQ2" s="330" t="s">
        <v>490</v>
      </c>
      <c r="AR2" s="330"/>
    </row>
    <row r="3" spans="1:44" x14ac:dyDescent="0.2">
      <c r="A3" s="463" t="s">
        <v>491</v>
      </c>
      <c r="B3" s="464"/>
      <c r="C3" s="333" t="s">
        <v>492</v>
      </c>
      <c r="D3" s="334" t="s">
        <v>133</v>
      </c>
      <c r="E3" s="335" t="s">
        <v>493</v>
      </c>
      <c r="F3" s="334" t="s">
        <v>494</v>
      </c>
      <c r="G3" s="336" t="s">
        <v>495</v>
      </c>
      <c r="H3" s="335" t="s">
        <v>496</v>
      </c>
      <c r="I3" s="335" t="s">
        <v>497</v>
      </c>
      <c r="J3" s="334" t="s">
        <v>498</v>
      </c>
      <c r="K3" s="336" t="s">
        <v>499</v>
      </c>
      <c r="L3" s="335" t="s">
        <v>500</v>
      </c>
      <c r="M3" s="335" t="s">
        <v>501</v>
      </c>
      <c r="N3" s="334" t="s">
        <v>502</v>
      </c>
      <c r="O3" s="336" t="s">
        <v>503</v>
      </c>
      <c r="P3" s="334" t="s">
        <v>504</v>
      </c>
      <c r="Q3" s="336" t="s">
        <v>505</v>
      </c>
      <c r="R3" s="335" t="s">
        <v>506</v>
      </c>
      <c r="S3" s="335" t="s">
        <v>507</v>
      </c>
      <c r="T3" s="334" t="s">
        <v>508</v>
      </c>
      <c r="U3" s="336" t="s">
        <v>509</v>
      </c>
      <c r="V3" s="335" t="s">
        <v>510</v>
      </c>
      <c r="W3" s="335" t="s">
        <v>511</v>
      </c>
      <c r="X3" s="334" t="s">
        <v>512</v>
      </c>
      <c r="Y3" s="336" t="s">
        <v>513</v>
      </c>
      <c r="Z3" s="335" t="s">
        <v>514</v>
      </c>
      <c r="AA3" s="335" t="s">
        <v>515</v>
      </c>
      <c r="AB3" s="334" t="s">
        <v>516</v>
      </c>
      <c r="AC3" s="336" t="s">
        <v>517</v>
      </c>
      <c r="AD3" s="335" t="s">
        <v>518</v>
      </c>
      <c r="AE3" s="335" t="s">
        <v>519</v>
      </c>
      <c r="AF3" s="334" t="s">
        <v>520</v>
      </c>
      <c r="AG3" s="336" t="s">
        <v>521</v>
      </c>
      <c r="AH3" s="335" t="s">
        <v>522</v>
      </c>
      <c r="AI3" s="335" t="s">
        <v>523</v>
      </c>
      <c r="AJ3" s="334" t="s">
        <v>524</v>
      </c>
      <c r="AK3" s="336" t="s">
        <v>525</v>
      </c>
      <c r="AL3" s="335" t="s">
        <v>526</v>
      </c>
      <c r="AM3" s="335" t="s">
        <v>527</v>
      </c>
      <c r="AN3" s="334" t="s">
        <v>528</v>
      </c>
      <c r="AO3" s="336" t="s">
        <v>529</v>
      </c>
      <c r="AP3" s="335" t="s">
        <v>530</v>
      </c>
      <c r="AQ3" s="335" t="s">
        <v>531</v>
      </c>
      <c r="AR3" s="337" t="s">
        <v>532</v>
      </c>
    </row>
    <row r="4" spans="1:44" x14ac:dyDescent="0.2">
      <c r="A4" s="338"/>
      <c r="B4" s="339"/>
      <c r="C4" s="340" t="s">
        <v>533</v>
      </c>
      <c r="D4" s="341" t="s">
        <v>533</v>
      </c>
      <c r="E4" s="342" t="s">
        <v>533</v>
      </c>
      <c r="F4" s="341" t="s">
        <v>533</v>
      </c>
      <c r="G4" s="343" t="s">
        <v>533</v>
      </c>
      <c r="H4" s="342" t="s">
        <v>533</v>
      </c>
      <c r="I4" s="342" t="s">
        <v>533</v>
      </c>
      <c r="J4" s="341" t="s">
        <v>533</v>
      </c>
      <c r="K4" s="343" t="s">
        <v>533</v>
      </c>
      <c r="L4" s="342" t="s">
        <v>533</v>
      </c>
      <c r="M4" s="342" t="s">
        <v>533</v>
      </c>
      <c r="N4" s="341" t="s">
        <v>533</v>
      </c>
      <c r="O4" s="343" t="s">
        <v>533</v>
      </c>
      <c r="P4" s="341" t="s">
        <v>533</v>
      </c>
      <c r="Q4" s="343" t="s">
        <v>533</v>
      </c>
      <c r="R4" s="342" t="s">
        <v>533</v>
      </c>
      <c r="S4" s="342" t="s">
        <v>533</v>
      </c>
      <c r="T4" s="341" t="s">
        <v>533</v>
      </c>
      <c r="U4" s="343" t="s">
        <v>533</v>
      </c>
      <c r="V4" s="342" t="s">
        <v>533</v>
      </c>
      <c r="W4" s="342" t="s">
        <v>533</v>
      </c>
      <c r="X4" s="341" t="s">
        <v>533</v>
      </c>
      <c r="Y4" s="343" t="s">
        <v>533</v>
      </c>
      <c r="Z4" s="342" t="s">
        <v>533</v>
      </c>
      <c r="AA4" s="342" t="s">
        <v>533</v>
      </c>
      <c r="AB4" s="341" t="s">
        <v>533</v>
      </c>
      <c r="AC4" s="343" t="s">
        <v>533</v>
      </c>
      <c r="AD4" s="342" t="s">
        <v>533</v>
      </c>
      <c r="AE4" s="342" t="s">
        <v>533</v>
      </c>
      <c r="AF4" s="341" t="s">
        <v>533</v>
      </c>
      <c r="AG4" s="343" t="s">
        <v>533</v>
      </c>
      <c r="AH4" s="342" t="s">
        <v>533</v>
      </c>
      <c r="AI4" s="342" t="s">
        <v>533</v>
      </c>
      <c r="AJ4" s="341" t="s">
        <v>533</v>
      </c>
      <c r="AK4" s="343" t="s">
        <v>533</v>
      </c>
      <c r="AL4" s="342" t="s">
        <v>533</v>
      </c>
      <c r="AM4" s="342" t="s">
        <v>533</v>
      </c>
      <c r="AN4" s="341" t="s">
        <v>533</v>
      </c>
      <c r="AO4" s="343" t="s">
        <v>533</v>
      </c>
      <c r="AP4" s="342" t="s">
        <v>533</v>
      </c>
      <c r="AQ4" s="342" t="s">
        <v>533</v>
      </c>
      <c r="AR4" s="344" t="s">
        <v>533</v>
      </c>
    </row>
    <row r="5" spans="1:44" x14ac:dyDescent="0.2">
      <c r="A5" s="345" t="s">
        <v>264</v>
      </c>
      <c r="B5" s="346" t="s">
        <v>534</v>
      </c>
      <c r="C5" s="347">
        <v>52217</v>
      </c>
      <c r="D5" s="348">
        <v>5496</v>
      </c>
      <c r="E5" s="349">
        <v>2250</v>
      </c>
      <c r="F5" s="348">
        <v>682</v>
      </c>
      <c r="G5" s="350">
        <v>797</v>
      </c>
      <c r="H5" s="349">
        <v>732</v>
      </c>
      <c r="I5" s="349">
        <v>2451</v>
      </c>
      <c r="J5" s="348">
        <v>105</v>
      </c>
      <c r="K5" s="350">
        <v>727</v>
      </c>
      <c r="L5" s="349">
        <v>204</v>
      </c>
      <c r="M5" s="349">
        <v>2710</v>
      </c>
      <c r="N5" s="348">
        <v>1090</v>
      </c>
      <c r="O5" s="350">
        <v>495</v>
      </c>
      <c r="P5" s="348">
        <v>383</v>
      </c>
      <c r="Q5" s="350">
        <v>1109</v>
      </c>
      <c r="R5" s="349">
        <v>1919</v>
      </c>
      <c r="S5" s="349">
        <v>215</v>
      </c>
      <c r="T5" s="348">
        <v>567</v>
      </c>
      <c r="U5" s="350">
        <v>811</v>
      </c>
      <c r="V5" s="349">
        <v>1485</v>
      </c>
      <c r="W5" s="349">
        <v>1074</v>
      </c>
      <c r="X5" s="348">
        <v>3000</v>
      </c>
      <c r="Y5" s="350">
        <v>1075</v>
      </c>
      <c r="Z5" s="349">
        <v>3053</v>
      </c>
      <c r="AA5" s="349">
        <v>6898</v>
      </c>
      <c r="AB5" s="348">
        <v>942</v>
      </c>
      <c r="AC5" s="350">
        <v>2553</v>
      </c>
      <c r="AD5" s="349">
        <v>732</v>
      </c>
      <c r="AE5" s="349">
        <v>1117</v>
      </c>
      <c r="AF5" s="348">
        <v>1098</v>
      </c>
      <c r="AG5" s="350">
        <v>487</v>
      </c>
      <c r="AH5" s="349">
        <v>417</v>
      </c>
      <c r="AI5" s="349">
        <v>845</v>
      </c>
      <c r="AJ5" s="348">
        <v>71</v>
      </c>
      <c r="AK5" s="350">
        <v>215</v>
      </c>
      <c r="AL5" s="349">
        <v>313</v>
      </c>
      <c r="AM5" s="349">
        <v>227</v>
      </c>
      <c r="AN5" s="348">
        <v>215</v>
      </c>
      <c r="AO5" s="350">
        <v>383</v>
      </c>
      <c r="AP5" s="349">
        <v>852</v>
      </c>
      <c r="AQ5" s="349">
        <v>933</v>
      </c>
      <c r="AR5" s="351">
        <v>1116</v>
      </c>
    </row>
    <row r="6" spans="1:44" x14ac:dyDescent="0.2">
      <c r="A6" s="345" t="s">
        <v>220</v>
      </c>
      <c r="B6" s="346" t="s">
        <v>446</v>
      </c>
      <c r="C6" s="347">
        <v>1559</v>
      </c>
      <c r="D6" s="348">
        <f t="shared" ref="D6:D40" si="0">C6-SUM(E6:AR6)</f>
        <v>89</v>
      </c>
      <c r="E6" s="349">
        <v>98</v>
      </c>
      <c r="F6" s="348">
        <v>2</v>
      </c>
      <c r="G6" s="350">
        <v>25</v>
      </c>
      <c r="H6" s="349">
        <v>8</v>
      </c>
      <c r="I6" s="349">
        <v>15</v>
      </c>
      <c r="J6" s="348">
        <v>0</v>
      </c>
      <c r="K6" s="350">
        <v>5</v>
      </c>
      <c r="L6" s="349">
        <v>9</v>
      </c>
      <c r="M6" s="349">
        <v>123</v>
      </c>
      <c r="N6" s="348">
        <v>0</v>
      </c>
      <c r="O6" s="350">
        <v>0</v>
      </c>
      <c r="P6" s="348">
        <v>21</v>
      </c>
      <c r="Q6" s="350">
        <v>6</v>
      </c>
      <c r="R6" s="349">
        <v>0</v>
      </c>
      <c r="S6" s="349">
        <v>0</v>
      </c>
      <c r="T6" s="348">
        <v>0</v>
      </c>
      <c r="U6" s="350">
        <v>1</v>
      </c>
      <c r="V6" s="349">
        <v>9</v>
      </c>
      <c r="W6" s="349">
        <v>2</v>
      </c>
      <c r="X6" s="348">
        <v>46</v>
      </c>
      <c r="Y6" s="350">
        <v>124</v>
      </c>
      <c r="Z6" s="349">
        <v>145</v>
      </c>
      <c r="AA6" s="349">
        <v>13</v>
      </c>
      <c r="AB6" s="348">
        <v>123</v>
      </c>
      <c r="AC6" s="350">
        <v>1</v>
      </c>
      <c r="AD6" s="349">
        <v>317</v>
      </c>
      <c r="AE6" s="349">
        <v>2</v>
      </c>
      <c r="AF6" s="348">
        <v>18</v>
      </c>
      <c r="AG6" s="350">
        <v>8</v>
      </c>
      <c r="AH6" s="349">
        <v>92</v>
      </c>
      <c r="AI6" s="349">
        <v>1</v>
      </c>
      <c r="AJ6" s="348">
        <v>0</v>
      </c>
      <c r="AK6" s="350">
        <v>15</v>
      </c>
      <c r="AL6" s="349">
        <v>18</v>
      </c>
      <c r="AM6" s="349">
        <v>78</v>
      </c>
      <c r="AN6" s="348">
        <v>0</v>
      </c>
      <c r="AO6" s="350">
        <v>11</v>
      </c>
      <c r="AP6" s="349">
        <v>25</v>
      </c>
      <c r="AQ6" s="349">
        <v>81</v>
      </c>
      <c r="AR6" s="351">
        <v>28</v>
      </c>
    </row>
    <row r="7" spans="1:44" x14ac:dyDescent="0.2">
      <c r="A7" s="345" t="s">
        <v>221</v>
      </c>
      <c r="B7" s="346" t="s">
        <v>250</v>
      </c>
      <c r="C7" s="347">
        <v>4484</v>
      </c>
      <c r="D7" s="348">
        <f t="shared" si="0"/>
        <v>226</v>
      </c>
      <c r="E7" s="349">
        <v>564</v>
      </c>
      <c r="F7" s="348">
        <v>1</v>
      </c>
      <c r="G7" s="350">
        <v>563</v>
      </c>
      <c r="H7" s="349">
        <v>0</v>
      </c>
      <c r="I7" s="349">
        <v>381</v>
      </c>
      <c r="J7" s="348">
        <v>9</v>
      </c>
      <c r="K7" s="350">
        <v>0</v>
      </c>
      <c r="L7" s="349">
        <v>88</v>
      </c>
      <c r="M7" s="349">
        <v>162</v>
      </c>
      <c r="N7" s="348">
        <v>24</v>
      </c>
      <c r="O7" s="350">
        <v>106</v>
      </c>
      <c r="P7" s="348">
        <v>0</v>
      </c>
      <c r="Q7" s="350">
        <v>0</v>
      </c>
      <c r="R7" s="349">
        <v>1</v>
      </c>
      <c r="S7" s="349">
        <v>46</v>
      </c>
      <c r="T7" s="348">
        <v>1</v>
      </c>
      <c r="U7" s="350">
        <v>0</v>
      </c>
      <c r="V7" s="349">
        <v>0</v>
      </c>
      <c r="W7" s="349">
        <v>0</v>
      </c>
      <c r="X7" s="348">
        <v>0</v>
      </c>
      <c r="Y7" s="350">
        <v>2</v>
      </c>
      <c r="Z7" s="349">
        <v>1</v>
      </c>
      <c r="AA7" s="349">
        <v>443</v>
      </c>
      <c r="AB7" s="348">
        <v>6</v>
      </c>
      <c r="AC7" s="350">
        <v>1108</v>
      </c>
      <c r="AD7" s="349">
        <v>9</v>
      </c>
      <c r="AE7" s="349">
        <v>0</v>
      </c>
      <c r="AF7" s="348">
        <v>149</v>
      </c>
      <c r="AG7" s="350">
        <v>0</v>
      </c>
      <c r="AH7" s="349">
        <v>0</v>
      </c>
      <c r="AI7" s="349">
        <v>0</v>
      </c>
      <c r="AJ7" s="348">
        <v>14</v>
      </c>
      <c r="AK7" s="350">
        <v>0</v>
      </c>
      <c r="AL7" s="349">
        <v>0</v>
      </c>
      <c r="AM7" s="349">
        <v>0</v>
      </c>
      <c r="AN7" s="348">
        <v>0</v>
      </c>
      <c r="AO7" s="350">
        <v>1</v>
      </c>
      <c r="AP7" s="349">
        <v>0</v>
      </c>
      <c r="AQ7" s="349">
        <v>352</v>
      </c>
      <c r="AR7" s="351">
        <v>227</v>
      </c>
    </row>
    <row r="8" spans="1:44" x14ac:dyDescent="0.2">
      <c r="A8" s="345" t="s">
        <v>222</v>
      </c>
      <c r="B8" s="346" t="s">
        <v>27</v>
      </c>
      <c r="C8" s="347">
        <v>420</v>
      </c>
      <c r="D8" s="348">
        <f t="shared" si="0"/>
        <v>30</v>
      </c>
      <c r="E8" s="349">
        <v>119</v>
      </c>
      <c r="F8" s="348">
        <v>21</v>
      </c>
      <c r="G8" s="350">
        <v>5</v>
      </c>
      <c r="H8" s="349">
        <v>5</v>
      </c>
      <c r="I8" s="349">
        <v>13</v>
      </c>
      <c r="J8" s="348">
        <v>0</v>
      </c>
      <c r="K8" s="350">
        <v>0</v>
      </c>
      <c r="L8" s="349">
        <v>9</v>
      </c>
      <c r="M8" s="349">
        <v>12</v>
      </c>
      <c r="N8" s="348">
        <v>9</v>
      </c>
      <c r="O8" s="350">
        <v>22</v>
      </c>
      <c r="P8" s="348">
        <v>1</v>
      </c>
      <c r="Q8" s="350">
        <v>8</v>
      </c>
      <c r="R8" s="349">
        <v>0</v>
      </c>
      <c r="S8" s="349">
        <v>13</v>
      </c>
      <c r="T8" s="348">
        <v>0</v>
      </c>
      <c r="U8" s="350">
        <v>5</v>
      </c>
      <c r="V8" s="349">
        <v>1</v>
      </c>
      <c r="W8" s="349">
        <v>8</v>
      </c>
      <c r="X8" s="348">
        <v>1</v>
      </c>
      <c r="Y8" s="350">
        <v>32</v>
      </c>
      <c r="Z8" s="349">
        <v>11</v>
      </c>
      <c r="AA8" s="349">
        <v>4</v>
      </c>
      <c r="AB8" s="348">
        <v>8</v>
      </c>
      <c r="AC8" s="350">
        <v>1</v>
      </c>
      <c r="AD8" s="349">
        <v>1</v>
      </c>
      <c r="AE8" s="349">
        <v>43</v>
      </c>
      <c r="AF8" s="348">
        <v>7</v>
      </c>
      <c r="AG8" s="350">
        <v>0</v>
      </c>
      <c r="AH8" s="349">
        <v>1</v>
      </c>
      <c r="AI8" s="349">
        <v>0</v>
      </c>
      <c r="AJ8" s="348">
        <v>1</v>
      </c>
      <c r="AK8" s="350">
        <v>0</v>
      </c>
      <c r="AL8" s="349">
        <v>0</v>
      </c>
      <c r="AM8" s="349">
        <v>15</v>
      </c>
      <c r="AN8" s="348">
        <v>0</v>
      </c>
      <c r="AO8" s="350">
        <v>1</v>
      </c>
      <c r="AP8" s="349">
        <v>5</v>
      </c>
      <c r="AQ8" s="349">
        <v>7</v>
      </c>
      <c r="AR8" s="351">
        <v>1</v>
      </c>
    </row>
    <row r="9" spans="1:44" x14ac:dyDescent="0.2">
      <c r="A9" s="345" t="s">
        <v>223</v>
      </c>
      <c r="B9" s="346" t="s">
        <v>191</v>
      </c>
      <c r="C9" s="347">
        <v>71746</v>
      </c>
      <c r="D9" s="348">
        <f t="shared" si="0"/>
        <v>20579</v>
      </c>
      <c r="E9" s="349">
        <v>6310</v>
      </c>
      <c r="F9" s="348">
        <v>2289</v>
      </c>
      <c r="G9" s="350">
        <v>2199</v>
      </c>
      <c r="H9" s="349">
        <v>6105</v>
      </c>
      <c r="I9" s="349">
        <v>191</v>
      </c>
      <c r="J9" s="348">
        <v>219</v>
      </c>
      <c r="K9" s="350">
        <v>4036</v>
      </c>
      <c r="L9" s="349">
        <v>481</v>
      </c>
      <c r="M9" s="349">
        <v>1014</v>
      </c>
      <c r="N9" s="348">
        <v>3971</v>
      </c>
      <c r="O9" s="350">
        <v>229</v>
      </c>
      <c r="P9" s="348">
        <v>168</v>
      </c>
      <c r="Q9" s="350">
        <v>1782</v>
      </c>
      <c r="R9" s="349">
        <v>1571</v>
      </c>
      <c r="S9" s="349">
        <v>1055</v>
      </c>
      <c r="T9" s="348">
        <v>226</v>
      </c>
      <c r="U9" s="350">
        <v>2431</v>
      </c>
      <c r="V9" s="349">
        <v>1192</v>
      </c>
      <c r="W9" s="349">
        <v>680</v>
      </c>
      <c r="X9" s="348">
        <v>567</v>
      </c>
      <c r="Y9" s="350">
        <v>238</v>
      </c>
      <c r="Z9" s="349">
        <v>1199</v>
      </c>
      <c r="AA9" s="349">
        <v>893</v>
      </c>
      <c r="AB9" s="348">
        <v>606</v>
      </c>
      <c r="AC9" s="350">
        <v>1022</v>
      </c>
      <c r="AD9" s="349">
        <v>2015</v>
      </c>
      <c r="AE9" s="349">
        <v>749</v>
      </c>
      <c r="AF9" s="348">
        <v>3055</v>
      </c>
      <c r="AG9" s="350">
        <v>24</v>
      </c>
      <c r="AH9" s="349">
        <v>341</v>
      </c>
      <c r="AI9" s="349">
        <v>1803</v>
      </c>
      <c r="AJ9" s="348">
        <v>22</v>
      </c>
      <c r="AK9" s="350">
        <v>22</v>
      </c>
      <c r="AL9" s="349">
        <v>202</v>
      </c>
      <c r="AM9" s="349">
        <v>292</v>
      </c>
      <c r="AN9" s="348">
        <v>223</v>
      </c>
      <c r="AO9" s="350">
        <v>187</v>
      </c>
      <c r="AP9" s="349">
        <v>188</v>
      </c>
      <c r="AQ9" s="349">
        <v>870</v>
      </c>
      <c r="AR9" s="351">
        <v>500</v>
      </c>
    </row>
    <row r="10" spans="1:44" x14ac:dyDescent="0.2">
      <c r="A10" s="345" t="s">
        <v>224</v>
      </c>
      <c r="B10" s="346" t="s">
        <v>28</v>
      </c>
      <c r="C10" s="347">
        <v>13333</v>
      </c>
      <c r="D10" s="348">
        <f t="shared" si="0"/>
        <v>767</v>
      </c>
      <c r="E10" s="349">
        <v>1941</v>
      </c>
      <c r="F10" s="348">
        <v>351</v>
      </c>
      <c r="G10" s="350">
        <v>89</v>
      </c>
      <c r="H10" s="349">
        <v>324</v>
      </c>
      <c r="I10" s="349">
        <v>198</v>
      </c>
      <c r="J10" s="348">
        <v>69</v>
      </c>
      <c r="K10" s="350">
        <v>399</v>
      </c>
      <c r="L10" s="349">
        <v>43</v>
      </c>
      <c r="M10" s="349">
        <v>448</v>
      </c>
      <c r="N10" s="348">
        <v>1408</v>
      </c>
      <c r="O10" s="350">
        <v>325</v>
      </c>
      <c r="P10" s="348">
        <v>1799</v>
      </c>
      <c r="Q10" s="350">
        <v>284</v>
      </c>
      <c r="R10" s="349">
        <v>151</v>
      </c>
      <c r="S10" s="349">
        <v>217</v>
      </c>
      <c r="T10" s="348">
        <v>81</v>
      </c>
      <c r="U10" s="350">
        <v>423</v>
      </c>
      <c r="V10" s="349">
        <v>49</v>
      </c>
      <c r="W10" s="349">
        <v>319</v>
      </c>
      <c r="X10" s="348">
        <v>91</v>
      </c>
      <c r="Y10" s="350">
        <v>157</v>
      </c>
      <c r="Z10" s="349">
        <v>581</v>
      </c>
      <c r="AA10" s="349">
        <v>88</v>
      </c>
      <c r="AB10" s="348">
        <v>368</v>
      </c>
      <c r="AC10" s="350">
        <v>75</v>
      </c>
      <c r="AD10" s="349">
        <v>161</v>
      </c>
      <c r="AE10" s="349">
        <v>270</v>
      </c>
      <c r="AF10" s="348">
        <v>192</v>
      </c>
      <c r="AG10" s="350">
        <v>0</v>
      </c>
      <c r="AH10" s="349">
        <v>974</v>
      </c>
      <c r="AI10" s="349">
        <v>81</v>
      </c>
      <c r="AJ10" s="348">
        <v>144</v>
      </c>
      <c r="AK10" s="350">
        <v>66</v>
      </c>
      <c r="AL10" s="349">
        <v>58</v>
      </c>
      <c r="AM10" s="349">
        <v>43</v>
      </c>
      <c r="AN10" s="348">
        <v>20</v>
      </c>
      <c r="AO10" s="350">
        <v>13</v>
      </c>
      <c r="AP10" s="349">
        <v>73</v>
      </c>
      <c r="AQ10" s="349">
        <v>145</v>
      </c>
      <c r="AR10" s="351">
        <v>48</v>
      </c>
    </row>
    <row r="11" spans="1:44" x14ac:dyDescent="0.2">
      <c r="A11" s="345" t="s">
        <v>225</v>
      </c>
      <c r="B11" s="346" t="s">
        <v>268</v>
      </c>
      <c r="C11" s="347">
        <v>15830</v>
      </c>
      <c r="D11" s="348">
        <f t="shared" si="0"/>
        <v>1747</v>
      </c>
      <c r="E11" s="349">
        <v>1704</v>
      </c>
      <c r="F11" s="348">
        <v>1404</v>
      </c>
      <c r="G11" s="350">
        <v>650</v>
      </c>
      <c r="H11" s="349">
        <v>317</v>
      </c>
      <c r="I11" s="349">
        <v>80</v>
      </c>
      <c r="J11" s="348">
        <v>14</v>
      </c>
      <c r="K11" s="350">
        <v>837</v>
      </c>
      <c r="L11" s="349">
        <v>69</v>
      </c>
      <c r="M11" s="349">
        <v>477</v>
      </c>
      <c r="N11" s="348">
        <v>571</v>
      </c>
      <c r="O11" s="350">
        <v>100</v>
      </c>
      <c r="P11" s="348">
        <v>142</v>
      </c>
      <c r="Q11" s="350">
        <v>49</v>
      </c>
      <c r="R11" s="349">
        <v>518</v>
      </c>
      <c r="S11" s="349">
        <v>621</v>
      </c>
      <c r="T11" s="348">
        <v>86</v>
      </c>
      <c r="U11" s="350">
        <v>540</v>
      </c>
      <c r="V11" s="349">
        <v>375</v>
      </c>
      <c r="W11" s="349">
        <v>762</v>
      </c>
      <c r="X11" s="348">
        <v>262</v>
      </c>
      <c r="Y11" s="350">
        <v>91</v>
      </c>
      <c r="Z11" s="349">
        <v>1234</v>
      </c>
      <c r="AA11" s="349">
        <v>113</v>
      </c>
      <c r="AB11" s="348">
        <v>108</v>
      </c>
      <c r="AC11" s="350">
        <v>27</v>
      </c>
      <c r="AD11" s="349">
        <v>619</v>
      </c>
      <c r="AE11" s="349">
        <v>651</v>
      </c>
      <c r="AF11" s="348">
        <v>610</v>
      </c>
      <c r="AG11" s="350">
        <v>10</v>
      </c>
      <c r="AH11" s="349">
        <v>114</v>
      </c>
      <c r="AI11" s="349">
        <v>242</v>
      </c>
      <c r="AJ11" s="348">
        <v>61</v>
      </c>
      <c r="AK11" s="350">
        <v>60</v>
      </c>
      <c r="AL11" s="349">
        <v>236</v>
      </c>
      <c r="AM11" s="349">
        <v>143</v>
      </c>
      <c r="AN11" s="348">
        <v>73</v>
      </c>
      <c r="AO11" s="350">
        <v>41</v>
      </c>
      <c r="AP11" s="349">
        <v>47</v>
      </c>
      <c r="AQ11" s="349">
        <v>16</v>
      </c>
      <c r="AR11" s="351">
        <v>9</v>
      </c>
    </row>
    <row r="12" spans="1:44" x14ac:dyDescent="0.2">
      <c r="A12" s="345" t="s">
        <v>226</v>
      </c>
      <c r="B12" s="346" t="s">
        <v>29</v>
      </c>
      <c r="C12" s="347">
        <v>27385</v>
      </c>
      <c r="D12" s="348">
        <f t="shared" si="0"/>
        <v>3721</v>
      </c>
      <c r="E12" s="349">
        <v>4289</v>
      </c>
      <c r="F12" s="348">
        <v>4057</v>
      </c>
      <c r="G12" s="350">
        <v>726</v>
      </c>
      <c r="H12" s="349">
        <v>844</v>
      </c>
      <c r="I12" s="349">
        <v>68</v>
      </c>
      <c r="J12" s="348">
        <v>237</v>
      </c>
      <c r="K12" s="350">
        <v>948</v>
      </c>
      <c r="L12" s="349">
        <v>140</v>
      </c>
      <c r="M12" s="349">
        <v>164</v>
      </c>
      <c r="N12" s="348">
        <v>618</v>
      </c>
      <c r="O12" s="350">
        <v>1941</v>
      </c>
      <c r="P12" s="348">
        <v>12</v>
      </c>
      <c r="Q12" s="350">
        <v>76</v>
      </c>
      <c r="R12" s="349">
        <v>369</v>
      </c>
      <c r="S12" s="349">
        <v>1815</v>
      </c>
      <c r="T12" s="348">
        <v>165</v>
      </c>
      <c r="U12" s="350">
        <v>611</v>
      </c>
      <c r="V12" s="349">
        <v>1519</v>
      </c>
      <c r="W12" s="349">
        <v>62</v>
      </c>
      <c r="X12" s="348">
        <v>492</v>
      </c>
      <c r="Y12" s="350">
        <v>101</v>
      </c>
      <c r="Z12" s="349">
        <v>792</v>
      </c>
      <c r="AA12" s="349">
        <v>0</v>
      </c>
      <c r="AB12" s="348">
        <v>125</v>
      </c>
      <c r="AC12" s="350">
        <v>111</v>
      </c>
      <c r="AD12" s="349">
        <v>39</v>
      </c>
      <c r="AE12" s="349">
        <v>596</v>
      </c>
      <c r="AF12" s="348">
        <v>931</v>
      </c>
      <c r="AG12" s="350">
        <v>56</v>
      </c>
      <c r="AH12" s="349">
        <v>3</v>
      </c>
      <c r="AI12" s="349">
        <v>135</v>
      </c>
      <c r="AJ12" s="348">
        <v>816</v>
      </c>
      <c r="AK12" s="350">
        <v>60</v>
      </c>
      <c r="AL12" s="349">
        <v>673</v>
      </c>
      <c r="AM12" s="349">
        <v>21</v>
      </c>
      <c r="AN12" s="348">
        <v>0</v>
      </c>
      <c r="AO12" s="350">
        <v>51</v>
      </c>
      <c r="AP12" s="349">
        <v>1</v>
      </c>
      <c r="AQ12" s="349">
        <v>0</v>
      </c>
      <c r="AR12" s="351">
        <v>0</v>
      </c>
    </row>
    <row r="13" spans="1:44" x14ac:dyDescent="0.2">
      <c r="A13" s="345" t="s">
        <v>227</v>
      </c>
      <c r="B13" s="346" t="s">
        <v>30</v>
      </c>
      <c r="C13" s="347">
        <v>1491</v>
      </c>
      <c r="D13" s="348">
        <f t="shared" si="0"/>
        <v>382</v>
      </c>
      <c r="E13" s="349">
        <v>83</v>
      </c>
      <c r="F13" s="348">
        <v>281</v>
      </c>
      <c r="G13" s="350">
        <v>25</v>
      </c>
      <c r="H13" s="349">
        <v>33</v>
      </c>
      <c r="I13" s="349">
        <v>3</v>
      </c>
      <c r="J13" s="348">
        <v>0</v>
      </c>
      <c r="K13" s="350">
        <v>10</v>
      </c>
      <c r="L13" s="349">
        <v>0</v>
      </c>
      <c r="M13" s="349">
        <v>0</v>
      </c>
      <c r="N13" s="348">
        <v>395</v>
      </c>
      <c r="O13" s="350">
        <v>68</v>
      </c>
      <c r="P13" s="348">
        <v>10</v>
      </c>
      <c r="Q13" s="350">
        <v>10</v>
      </c>
      <c r="R13" s="349">
        <v>20</v>
      </c>
      <c r="S13" s="349">
        <v>0</v>
      </c>
      <c r="T13" s="348">
        <v>0</v>
      </c>
      <c r="U13" s="350">
        <v>28</v>
      </c>
      <c r="V13" s="349">
        <v>43</v>
      </c>
      <c r="W13" s="349">
        <v>0</v>
      </c>
      <c r="X13" s="348">
        <v>0</v>
      </c>
      <c r="Y13" s="350">
        <v>3</v>
      </c>
      <c r="Z13" s="349">
        <v>25</v>
      </c>
      <c r="AA13" s="349">
        <v>0</v>
      </c>
      <c r="AB13" s="348">
        <v>8</v>
      </c>
      <c r="AC13" s="350">
        <v>6</v>
      </c>
      <c r="AD13" s="349">
        <v>22</v>
      </c>
      <c r="AE13" s="349">
        <v>9</v>
      </c>
      <c r="AF13" s="348">
        <v>2</v>
      </c>
      <c r="AG13" s="350">
        <v>0</v>
      </c>
      <c r="AH13" s="349">
        <v>0</v>
      </c>
      <c r="AI13" s="349">
        <v>0</v>
      </c>
      <c r="AJ13" s="348">
        <v>0</v>
      </c>
      <c r="AK13" s="350">
        <v>0</v>
      </c>
      <c r="AL13" s="349">
        <v>0</v>
      </c>
      <c r="AM13" s="349">
        <v>10</v>
      </c>
      <c r="AN13" s="348">
        <v>15</v>
      </c>
      <c r="AO13" s="350">
        <v>0</v>
      </c>
      <c r="AP13" s="349">
        <v>0</v>
      </c>
      <c r="AQ13" s="349">
        <v>0</v>
      </c>
      <c r="AR13" s="351">
        <v>0</v>
      </c>
    </row>
    <row r="14" spans="1:44" x14ac:dyDescent="0.2">
      <c r="A14" s="345" t="s">
        <v>2</v>
      </c>
      <c r="B14" s="346" t="s">
        <v>535</v>
      </c>
      <c r="C14" s="347">
        <v>24915</v>
      </c>
      <c r="D14" s="348">
        <f t="shared" si="0"/>
        <v>6656</v>
      </c>
      <c r="E14" s="349">
        <v>2168</v>
      </c>
      <c r="F14" s="348">
        <v>1733</v>
      </c>
      <c r="G14" s="350">
        <v>961</v>
      </c>
      <c r="H14" s="349">
        <v>293</v>
      </c>
      <c r="I14" s="349">
        <v>25</v>
      </c>
      <c r="J14" s="348">
        <v>29</v>
      </c>
      <c r="K14" s="350">
        <v>950</v>
      </c>
      <c r="L14" s="349">
        <v>62</v>
      </c>
      <c r="M14" s="349">
        <v>918</v>
      </c>
      <c r="N14" s="348">
        <v>1337</v>
      </c>
      <c r="O14" s="350">
        <v>203</v>
      </c>
      <c r="P14" s="348">
        <v>265</v>
      </c>
      <c r="Q14" s="350">
        <v>175</v>
      </c>
      <c r="R14" s="349">
        <v>446</v>
      </c>
      <c r="S14" s="349">
        <v>207</v>
      </c>
      <c r="T14" s="348">
        <v>48</v>
      </c>
      <c r="U14" s="350">
        <v>668</v>
      </c>
      <c r="V14" s="349">
        <v>971</v>
      </c>
      <c r="W14" s="349">
        <v>882</v>
      </c>
      <c r="X14" s="348">
        <v>501</v>
      </c>
      <c r="Y14" s="350">
        <v>36</v>
      </c>
      <c r="Z14" s="349">
        <v>1022</v>
      </c>
      <c r="AA14" s="349">
        <v>90</v>
      </c>
      <c r="AB14" s="348">
        <v>191</v>
      </c>
      <c r="AC14" s="350">
        <v>46</v>
      </c>
      <c r="AD14" s="349">
        <v>238</v>
      </c>
      <c r="AE14" s="349">
        <v>747</v>
      </c>
      <c r="AF14" s="348">
        <v>1321</v>
      </c>
      <c r="AG14" s="350">
        <v>0</v>
      </c>
      <c r="AH14" s="349">
        <v>250</v>
      </c>
      <c r="AI14" s="349">
        <v>512</v>
      </c>
      <c r="AJ14" s="348">
        <v>124</v>
      </c>
      <c r="AK14" s="350">
        <v>173</v>
      </c>
      <c r="AL14" s="349">
        <v>407</v>
      </c>
      <c r="AM14" s="349">
        <v>18</v>
      </c>
      <c r="AN14" s="348">
        <v>35</v>
      </c>
      <c r="AO14" s="350">
        <v>164</v>
      </c>
      <c r="AP14" s="349">
        <v>38</v>
      </c>
      <c r="AQ14" s="349">
        <v>2</v>
      </c>
      <c r="AR14" s="351">
        <v>3</v>
      </c>
    </row>
    <row r="15" spans="1:44" x14ac:dyDescent="0.2">
      <c r="A15" s="345" t="s">
        <v>3</v>
      </c>
      <c r="B15" s="346" t="s">
        <v>31</v>
      </c>
      <c r="C15" s="347">
        <v>10880</v>
      </c>
      <c r="D15" s="348">
        <f t="shared" si="0"/>
        <v>771</v>
      </c>
      <c r="E15" s="349">
        <v>1251</v>
      </c>
      <c r="F15" s="348">
        <v>1443</v>
      </c>
      <c r="G15" s="350">
        <v>296</v>
      </c>
      <c r="H15" s="349">
        <v>203</v>
      </c>
      <c r="I15" s="349">
        <v>17</v>
      </c>
      <c r="J15" s="348">
        <v>12</v>
      </c>
      <c r="K15" s="350">
        <v>196</v>
      </c>
      <c r="L15" s="349">
        <v>32</v>
      </c>
      <c r="M15" s="349">
        <v>216</v>
      </c>
      <c r="N15" s="348">
        <v>146</v>
      </c>
      <c r="O15" s="350">
        <v>830</v>
      </c>
      <c r="P15" s="348">
        <v>167</v>
      </c>
      <c r="Q15" s="350">
        <v>19</v>
      </c>
      <c r="R15" s="349">
        <v>109</v>
      </c>
      <c r="S15" s="349">
        <v>1449</v>
      </c>
      <c r="T15" s="348">
        <v>93</v>
      </c>
      <c r="U15" s="350">
        <v>308</v>
      </c>
      <c r="V15" s="349">
        <v>31</v>
      </c>
      <c r="W15" s="349">
        <v>271</v>
      </c>
      <c r="X15" s="348">
        <v>205</v>
      </c>
      <c r="Y15" s="350">
        <v>103</v>
      </c>
      <c r="Z15" s="349">
        <v>319</v>
      </c>
      <c r="AA15" s="349">
        <v>846</v>
      </c>
      <c r="AB15" s="348">
        <v>56</v>
      </c>
      <c r="AC15" s="350">
        <v>153</v>
      </c>
      <c r="AD15" s="349">
        <v>75</v>
      </c>
      <c r="AE15" s="349">
        <v>318</v>
      </c>
      <c r="AF15" s="348">
        <v>133</v>
      </c>
      <c r="AG15" s="350">
        <v>35</v>
      </c>
      <c r="AH15" s="349">
        <v>42</v>
      </c>
      <c r="AI15" s="349">
        <v>44</v>
      </c>
      <c r="AJ15" s="348">
        <v>317</v>
      </c>
      <c r="AK15" s="350">
        <v>85</v>
      </c>
      <c r="AL15" s="349">
        <v>52</v>
      </c>
      <c r="AM15" s="349">
        <v>47</v>
      </c>
      <c r="AN15" s="348">
        <v>5</v>
      </c>
      <c r="AO15" s="350">
        <v>5</v>
      </c>
      <c r="AP15" s="349">
        <v>109</v>
      </c>
      <c r="AQ15" s="349">
        <v>39</v>
      </c>
      <c r="AR15" s="351">
        <v>32</v>
      </c>
    </row>
    <row r="16" spans="1:44" x14ac:dyDescent="0.2">
      <c r="A16" s="345" t="s">
        <v>4</v>
      </c>
      <c r="B16" s="346" t="s">
        <v>32</v>
      </c>
      <c r="C16" s="347">
        <v>23687</v>
      </c>
      <c r="D16" s="348">
        <f t="shared" si="0"/>
        <v>4316</v>
      </c>
      <c r="E16" s="349">
        <v>6480</v>
      </c>
      <c r="F16" s="348">
        <v>3271</v>
      </c>
      <c r="G16" s="350">
        <v>65</v>
      </c>
      <c r="H16" s="349">
        <v>247</v>
      </c>
      <c r="I16" s="349">
        <v>15</v>
      </c>
      <c r="J16" s="348">
        <v>0</v>
      </c>
      <c r="K16" s="350">
        <v>1254</v>
      </c>
      <c r="L16" s="349">
        <v>85</v>
      </c>
      <c r="M16" s="349">
        <v>34</v>
      </c>
      <c r="N16" s="348">
        <v>5085</v>
      </c>
      <c r="O16" s="350">
        <v>11</v>
      </c>
      <c r="P16" s="348">
        <v>61</v>
      </c>
      <c r="Q16" s="350">
        <v>3</v>
      </c>
      <c r="R16" s="349">
        <v>157</v>
      </c>
      <c r="S16" s="349">
        <v>152</v>
      </c>
      <c r="T16" s="348">
        <v>156</v>
      </c>
      <c r="U16" s="350">
        <v>717</v>
      </c>
      <c r="V16" s="349">
        <v>61</v>
      </c>
      <c r="W16" s="349">
        <v>473</v>
      </c>
      <c r="X16" s="348">
        <v>56</v>
      </c>
      <c r="Y16" s="350">
        <v>17</v>
      </c>
      <c r="Z16" s="349">
        <v>38</v>
      </c>
      <c r="AA16" s="349">
        <v>13</v>
      </c>
      <c r="AB16" s="348">
        <v>105</v>
      </c>
      <c r="AC16" s="350">
        <v>31</v>
      </c>
      <c r="AD16" s="349">
        <v>11</v>
      </c>
      <c r="AE16" s="349">
        <v>53</v>
      </c>
      <c r="AF16" s="348">
        <v>96</v>
      </c>
      <c r="AG16" s="350">
        <v>13</v>
      </c>
      <c r="AH16" s="349">
        <v>82</v>
      </c>
      <c r="AI16" s="349">
        <v>122</v>
      </c>
      <c r="AJ16" s="348">
        <v>165</v>
      </c>
      <c r="AK16" s="350">
        <v>16</v>
      </c>
      <c r="AL16" s="349">
        <v>40</v>
      </c>
      <c r="AM16" s="349">
        <v>0</v>
      </c>
      <c r="AN16" s="348">
        <v>95</v>
      </c>
      <c r="AO16" s="350">
        <v>3</v>
      </c>
      <c r="AP16" s="349">
        <v>88</v>
      </c>
      <c r="AQ16" s="349">
        <v>0</v>
      </c>
      <c r="AR16" s="351">
        <v>0</v>
      </c>
    </row>
    <row r="17" spans="1:44" x14ac:dyDescent="0.2">
      <c r="A17" s="345" t="s">
        <v>5</v>
      </c>
      <c r="B17" s="346" t="s">
        <v>33</v>
      </c>
      <c r="C17" s="347">
        <v>6870</v>
      </c>
      <c r="D17" s="348">
        <f t="shared" si="0"/>
        <v>978</v>
      </c>
      <c r="E17" s="349">
        <v>690</v>
      </c>
      <c r="F17" s="348">
        <v>1893</v>
      </c>
      <c r="G17" s="350">
        <v>406</v>
      </c>
      <c r="H17" s="349">
        <v>50</v>
      </c>
      <c r="I17" s="349">
        <v>4</v>
      </c>
      <c r="J17" s="348">
        <v>9</v>
      </c>
      <c r="K17" s="350">
        <v>114</v>
      </c>
      <c r="L17" s="349">
        <v>65</v>
      </c>
      <c r="M17" s="349">
        <v>353</v>
      </c>
      <c r="N17" s="348">
        <v>292</v>
      </c>
      <c r="O17" s="350">
        <v>89</v>
      </c>
      <c r="P17" s="348">
        <v>0</v>
      </c>
      <c r="Q17" s="350">
        <v>68</v>
      </c>
      <c r="R17" s="349">
        <v>102</v>
      </c>
      <c r="S17" s="349">
        <v>167</v>
      </c>
      <c r="T17" s="348">
        <v>48</v>
      </c>
      <c r="U17" s="350">
        <v>78</v>
      </c>
      <c r="V17" s="349">
        <v>376</v>
      </c>
      <c r="W17" s="349">
        <v>81</v>
      </c>
      <c r="X17" s="348">
        <v>9</v>
      </c>
      <c r="Y17" s="350">
        <v>6</v>
      </c>
      <c r="Z17" s="349">
        <v>241</v>
      </c>
      <c r="AA17" s="349">
        <v>1</v>
      </c>
      <c r="AB17" s="348">
        <v>67</v>
      </c>
      <c r="AC17" s="350">
        <v>7</v>
      </c>
      <c r="AD17" s="349">
        <v>33</v>
      </c>
      <c r="AE17" s="349">
        <v>145</v>
      </c>
      <c r="AF17" s="348">
        <v>45</v>
      </c>
      <c r="AG17" s="350">
        <v>0</v>
      </c>
      <c r="AH17" s="349">
        <v>146</v>
      </c>
      <c r="AI17" s="349">
        <v>33</v>
      </c>
      <c r="AJ17" s="348">
        <v>173</v>
      </c>
      <c r="AK17" s="350">
        <v>4</v>
      </c>
      <c r="AL17" s="349">
        <v>41</v>
      </c>
      <c r="AM17" s="349">
        <v>12</v>
      </c>
      <c r="AN17" s="348">
        <v>0</v>
      </c>
      <c r="AO17" s="350">
        <v>0</v>
      </c>
      <c r="AP17" s="349">
        <v>35</v>
      </c>
      <c r="AQ17" s="349">
        <v>9</v>
      </c>
      <c r="AR17" s="351">
        <v>0</v>
      </c>
    </row>
    <row r="18" spans="1:44" x14ac:dyDescent="0.2">
      <c r="A18" s="345" t="s">
        <v>6</v>
      </c>
      <c r="B18" s="346" t="s">
        <v>34</v>
      </c>
      <c r="C18" s="347">
        <v>39164</v>
      </c>
      <c r="D18" s="348">
        <f t="shared" si="0"/>
        <v>4594</v>
      </c>
      <c r="E18" s="349">
        <v>4229</v>
      </c>
      <c r="F18" s="348">
        <v>5784</v>
      </c>
      <c r="G18" s="350">
        <v>4259</v>
      </c>
      <c r="H18" s="349">
        <v>366</v>
      </c>
      <c r="I18" s="349">
        <v>169</v>
      </c>
      <c r="J18" s="348">
        <v>6</v>
      </c>
      <c r="K18" s="350">
        <v>1663</v>
      </c>
      <c r="L18" s="349">
        <v>292</v>
      </c>
      <c r="M18" s="349">
        <v>663</v>
      </c>
      <c r="N18" s="348">
        <v>1310</v>
      </c>
      <c r="O18" s="350">
        <v>496</v>
      </c>
      <c r="P18" s="348">
        <v>421</v>
      </c>
      <c r="Q18" s="350">
        <v>214</v>
      </c>
      <c r="R18" s="349">
        <v>2556</v>
      </c>
      <c r="S18" s="349">
        <v>844</v>
      </c>
      <c r="T18" s="348">
        <v>442</v>
      </c>
      <c r="U18" s="350">
        <v>1605</v>
      </c>
      <c r="V18" s="349">
        <v>291</v>
      </c>
      <c r="W18" s="349">
        <v>1777</v>
      </c>
      <c r="X18" s="348">
        <v>346</v>
      </c>
      <c r="Y18" s="350">
        <v>162</v>
      </c>
      <c r="Z18" s="349">
        <v>773</v>
      </c>
      <c r="AA18" s="349">
        <v>115</v>
      </c>
      <c r="AB18" s="348">
        <v>1359</v>
      </c>
      <c r="AC18" s="350">
        <v>63</v>
      </c>
      <c r="AD18" s="349">
        <v>212</v>
      </c>
      <c r="AE18" s="349">
        <v>587</v>
      </c>
      <c r="AF18" s="348">
        <v>587</v>
      </c>
      <c r="AG18" s="350">
        <v>108</v>
      </c>
      <c r="AH18" s="349">
        <v>278</v>
      </c>
      <c r="AI18" s="349">
        <v>502</v>
      </c>
      <c r="AJ18" s="348">
        <v>521</v>
      </c>
      <c r="AK18" s="350">
        <v>635</v>
      </c>
      <c r="AL18" s="349">
        <v>545</v>
      </c>
      <c r="AM18" s="349">
        <v>4</v>
      </c>
      <c r="AN18" s="348">
        <v>91</v>
      </c>
      <c r="AO18" s="350">
        <v>83</v>
      </c>
      <c r="AP18" s="349">
        <v>160</v>
      </c>
      <c r="AQ18" s="349">
        <v>28</v>
      </c>
      <c r="AR18" s="351">
        <v>24</v>
      </c>
    </row>
    <row r="19" spans="1:44" x14ac:dyDescent="0.2">
      <c r="A19" s="345" t="s">
        <v>7</v>
      </c>
      <c r="B19" s="346" t="s">
        <v>269</v>
      </c>
      <c r="C19" s="347">
        <v>31734</v>
      </c>
      <c r="D19" s="348">
        <f t="shared" si="0"/>
        <v>9431</v>
      </c>
      <c r="E19" s="349">
        <v>2932</v>
      </c>
      <c r="F19" s="348">
        <v>2245</v>
      </c>
      <c r="G19" s="350">
        <v>538</v>
      </c>
      <c r="H19" s="349">
        <v>190</v>
      </c>
      <c r="I19" s="349">
        <v>177</v>
      </c>
      <c r="J19" s="348">
        <v>21</v>
      </c>
      <c r="K19" s="350">
        <v>670</v>
      </c>
      <c r="L19" s="349">
        <v>749</v>
      </c>
      <c r="M19" s="349">
        <v>157</v>
      </c>
      <c r="N19" s="348">
        <v>1315</v>
      </c>
      <c r="O19" s="350">
        <v>27</v>
      </c>
      <c r="P19" s="348">
        <v>88</v>
      </c>
      <c r="Q19" s="350">
        <v>67</v>
      </c>
      <c r="R19" s="349">
        <v>264</v>
      </c>
      <c r="S19" s="349">
        <v>7743</v>
      </c>
      <c r="T19" s="348">
        <v>153</v>
      </c>
      <c r="U19" s="350">
        <v>319</v>
      </c>
      <c r="V19" s="349">
        <v>52</v>
      </c>
      <c r="W19" s="349">
        <v>1661</v>
      </c>
      <c r="X19" s="348">
        <v>178</v>
      </c>
      <c r="Y19" s="350">
        <v>37</v>
      </c>
      <c r="Z19" s="349">
        <v>40</v>
      </c>
      <c r="AA19" s="349">
        <v>81</v>
      </c>
      <c r="AB19" s="348">
        <v>122</v>
      </c>
      <c r="AC19" s="350">
        <v>21</v>
      </c>
      <c r="AD19" s="349">
        <v>49</v>
      </c>
      <c r="AE19" s="349">
        <v>794</v>
      </c>
      <c r="AF19" s="348">
        <v>606</v>
      </c>
      <c r="AG19" s="350">
        <v>13</v>
      </c>
      <c r="AH19" s="349">
        <v>98</v>
      </c>
      <c r="AI19" s="349">
        <v>135</v>
      </c>
      <c r="AJ19" s="348">
        <v>607</v>
      </c>
      <c r="AK19" s="350">
        <v>12</v>
      </c>
      <c r="AL19" s="349">
        <v>52</v>
      </c>
      <c r="AM19" s="349">
        <v>4</v>
      </c>
      <c r="AN19" s="348">
        <v>46</v>
      </c>
      <c r="AO19" s="350">
        <v>3</v>
      </c>
      <c r="AP19" s="349">
        <v>8</v>
      </c>
      <c r="AQ19" s="349">
        <v>24</v>
      </c>
      <c r="AR19" s="351">
        <v>5</v>
      </c>
    </row>
    <row r="20" spans="1:44" x14ac:dyDescent="0.2">
      <c r="A20" s="345" t="s">
        <v>8</v>
      </c>
      <c r="B20" s="346" t="s">
        <v>270</v>
      </c>
      <c r="C20" s="347">
        <v>30254</v>
      </c>
      <c r="D20" s="348">
        <f t="shared" si="0"/>
        <v>5601</v>
      </c>
      <c r="E20" s="349">
        <v>1875</v>
      </c>
      <c r="F20" s="348">
        <v>5058</v>
      </c>
      <c r="G20" s="350">
        <v>4761</v>
      </c>
      <c r="H20" s="349">
        <v>590</v>
      </c>
      <c r="I20" s="349">
        <v>599</v>
      </c>
      <c r="J20" s="348">
        <v>24</v>
      </c>
      <c r="K20" s="350">
        <v>1375</v>
      </c>
      <c r="L20" s="349">
        <v>40</v>
      </c>
      <c r="M20" s="349">
        <v>187</v>
      </c>
      <c r="N20" s="348">
        <v>1544</v>
      </c>
      <c r="O20" s="350">
        <v>123</v>
      </c>
      <c r="P20" s="348">
        <v>249</v>
      </c>
      <c r="Q20" s="350">
        <v>132</v>
      </c>
      <c r="R20" s="349">
        <v>1052</v>
      </c>
      <c r="S20" s="349">
        <v>235</v>
      </c>
      <c r="T20" s="348">
        <v>693</v>
      </c>
      <c r="U20" s="350">
        <v>264</v>
      </c>
      <c r="V20" s="349">
        <v>211</v>
      </c>
      <c r="W20" s="349">
        <v>950</v>
      </c>
      <c r="X20" s="348">
        <v>158</v>
      </c>
      <c r="Y20" s="350">
        <v>251</v>
      </c>
      <c r="Z20" s="349">
        <v>210</v>
      </c>
      <c r="AA20" s="349">
        <v>250</v>
      </c>
      <c r="AB20" s="348">
        <v>205</v>
      </c>
      <c r="AC20" s="350">
        <v>103</v>
      </c>
      <c r="AD20" s="349">
        <v>55</v>
      </c>
      <c r="AE20" s="349">
        <v>583</v>
      </c>
      <c r="AF20" s="348">
        <v>268</v>
      </c>
      <c r="AG20" s="350">
        <v>0</v>
      </c>
      <c r="AH20" s="349">
        <v>164</v>
      </c>
      <c r="AI20" s="349">
        <v>892</v>
      </c>
      <c r="AJ20" s="348">
        <v>1214</v>
      </c>
      <c r="AK20" s="350">
        <v>52</v>
      </c>
      <c r="AL20" s="349">
        <v>148</v>
      </c>
      <c r="AM20" s="349">
        <v>8</v>
      </c>
      <c r="AN20" s="348">
        <v>18</v>
      </c>
      <c r="AO20" s="350">
        <v>25</v>
      </c>
      <c r="AP20" s="349">
        <v>10</v>
      </c>
      <c r="AQ20" s="349">
        <v>22</v>
      </c>
      <c r="AR20" s="351">
        <v>55</v>
      </c>
    </row>
    <row r="21" spans="1:44" x14ac:dyDescent="0.2">
      <c r="A21" s="345" t="s">
        <v>9</v>
      </c>
      <c r="B21" s="346" t="s">
        <v>271</v>
      </c>
      <c r="C21" s="347">
        <v>10720</v>
      </c>
      <c r="D21" s="348">
        <f t="shared" si="0"/>
        <v>2732</v>
      </c>
      <c r="E21" s="349">
        <v>2506</v>
      </c>
      <c r="F21" s="348">
        <v>617</v>
      </c>
      <c r="G21" s="350">
        <v>725</v>
      </c>
      <c r="H21" s="349">
        <v>663</v>
      </c>
      <c r="I21" s="349">
        <v>0</v>
      </c>
      <c r="J21" s="348">
        <v>66</v>
      </c>
      <c r="K21" s="350">
        <v>232</v>
      </c>
      <c r="L21" s="349">
        <v>31</v>
      </c>
      <c r="M21" s="349">
        <v>184</v>
      </c>
      <c r="N21" s="348">
        <v>278</v>
      </c>
      <c r="O21" s="350">
        <v>1</v>
      </c>
      <c r="P21" s="348">
        <v>15</v>
      </c>
      <c r="Q21" s="350">
        <v>649</v>
      </c>
      <c r="R21" s="349">
        <v>142</v>
      </c>
      <c r="S21" s="349">
        <v>49</v>
      </c>
      <c r="T21" s="348">
        <v>67</v>
      </c>
      <c r="U21" s="350">
        <v>0</v>
      </c>
      <c r="V21" s="349">
        <v>43</v>
      </c>
      <c r="W21" s="349">
        <v>151</v>
      </c>
      <c r="X21" s="348">
        <v>109</v>
      </c>
      <c r="Y21" s="350">
        <v>7</v>
      </c>
      <c r="Z21" s="349">
        <v>10</v>
      </c>
      <c r="AA21" s="349">
        <v>60</v>
      </c>
      <c r="AB21" s="348">
        <v>0</v>
      </c>
      <c r="AC21" s="350">
        <v>9</v>
      </c>
      <c r="AD21" s="349">
        <v>69</v>
      </c>
      <c r="AE21" s="349">
        <v>7</v>
      </c>
      <c r="AF21" s="348">
        <v>112</v>
      </c>
      <c r="AG21" s="350">
        <v>3</v>
      </c>
      <c r="AH21" s="349">
        <v>235</v>
      </c>
      <c r="AI21" s="349">
        <v>9</v>
      </c>
      <c r="AJ21" s="348">
        <v>69</v>
      </c>
      <c r="AK21" s="350">
        <v>202</v>
      </c>
      <c r="AL21" s="349">
        <v>529</v>
      </c>
      <c r="AM21" s="349">
        <v>0</v>
      </c>
      <c r="AN21" s="348">
        <v>0</v>
      </c>
      <c r="AO21" s="350">
        <v>10</v>
      </c>
      <c r="AP21" s="349">
        <v>102</v>
      </c>
      <c r="AQ21" s="349">
        <v>27</v>
      </c>
      <c r="AR21" s="351">
        <v>0</v>
      </c>
    </row>
    <row r="22" spans="1:44" x14ac:dyDescent="0.2">
      <c r="A22" s="345" t="s">
        <v>10</v>
      </c>
      <c r="B22" s="346" t="s">
        <v>281</v>
      </c>
      <c r="C22" s="347">
        <v>11196</v>
      </c>
      <c r="D22" s="348">
        <f t="shared" si="0"/>
        <v>1058</v>
      </c>
      <c r="E22" s="349">
        <v>1505</v>
      </c>
      <c r="F22" s="348">
        <v>1466</v>
      </c>
      <c r="G22" s="350">
        <v>514</v>
      </c>
      <c r="H22" s="349">
        <v>147</v>
      </c>
      <c r="I22" s="349">
        <v>14</v>
      </c>
      <c r="J22" s="348">
        <v>13</v>
      </c>
      <c r="K22" s="350">
        <v>1254</v>
      </c>
      <c r="L22" s="349">
        <v>48</v>
      </c>
      <c r="M22" s="349">
        <v>266</v>
      </c>
      <c r="N22" s="348">
        <v>162</v>
      </c>
      <c r="O22" s="350">
        <v>213</v>
      </c>
      <c r="P22" s="348">
        <v>152</v>
      </c>
      <c r="Q22" s="350">
        <v>104</v>
      </c>
      <c r="R22" s="349">
        <v>51</v>
      </c>
      <c r="S22" s="349">
        <v>8</v>
      </c>
      <c r="T22" s="348">
        <v>72</v>
      </c>
      <c r="U22" s="350">
        <v>142</v>
      </c>
      <c r="V22" s="349">
        <v>137</v>
      </c>
      <c r="W22" s="349">
        <v>93</v>
      </c>
      <c r="X22" s="348">
        <v>165</v>
      </c>
      <c r="Y22" s="350">
        <v>31</v>
      </c>
      <c r="Z22" s="349">
        <v>376</v>
      </c>
      <c r="AA22" s="349">
        <v>35</v>
      </c>
      <c r="AB22" s="348">
        <v>108</v>
      </c>
      <c r="AC22" s="350">
        <v>2</v>
      </c>
      <c r="AD22" s="349">
        <v>13</v>
      </c>
      <c r="AE22" s="349">
        <v>452</v>
      </c>
      <c r="AF22" s="348">
        <v>248</v>
      </c>
      <c r="AG22" s="350">
        <v>319</v>
      </c>
      <c r="AH22" s="349">
        <v>163</v>
      </c>
      <c r="AI22" s="349">
        <v>3</v>
      </c>
      <c r="AJ22" s="348">
        <v>2</v>
      </c>
      <c r="AK22" s="350">
        <v>6</v>
      </c>
      <c r="AL22" s="349">
        <v>2</v>
      </c>
      <c r="AM22" s="349">
        <v>0</v>
      </c>
      <c r="AN22" s="348">
        <v>1567</v>
      </c>
      <c r="AO22" s="350">
        <v>18</v>
      </c>
      <c r="AP22" s="349">
        <v>164</v>
      </c>
      <c r="AQ22" s="349">
        <v>103</v>
      </c>
      <c r="AR22" s="351">
        <v>0</v>
      </c>
    </row>
    <row r="23" spans="1:44" x14ac:dyDescent="0.2">
      <c r="A23" s="345" t="s">
        <v>11</v>
      </c>
      <c r="B23" s="346" t="s">
        <v>35</v>
      </c>
      <c r="C23" s="347">
        <v>38482</v>
      </c>
      <c r="D23" s="348">
        <f t="shared" si="0"/>
        <v>7041</v>
      </c>
      <c r="E23" s="349">
        <v>10403</v>
      </c>
      <c r="F23" s="348">
        <v>3136</v>
      </c>
      <c r="G23" s="350">
        <v>1365</v>
      </c>
      <c r="H23" s="349">
        <v>567</v>
      </c>
      <c r="I23" s="349">
        <v>1357</v>
      </c>
      <c r="J23" s="348">
        <v>39</v>
      </c>
      <c r="K23" s="350">
        <v>1016</v>
      </c>
      <c r="L23" s="349">
        <v>52</v>
      </c>
      <c r="M23" s="349">
        <v>245</v>
      </c>
      <c r="N23" s="348">
        <v>1152</v>
      </c>
      <c r="O23" s="350">
        <v>725</v>
      </c>
      <c r="P23" s="348">
        <v>99</v>
      </c>
      <c r="Q23" s="350">
        <v>314</v>
      </c>
      <c r="R23" s="349">
        <v>135</v>
      </c>
      <c r="S23" s="349">
        <v>556</v>
      </c>
      <c r="T23" s="348">
        <v>309</v>
      </c>
      <c r="U23" s="350">
        <v>94</v>
      </c>
      <c r="V23" s="349">
        <v>1473</v>
      </c>
      <c r="W23" s="349">
        <v>1430</v>
      </c>
      <c r="X23" s="348">
        <v>241</v>
      </c>
      <c r="Y23" s="350">
        <v>306</v>
      </c>
      <c r="Z23" s="349">
        <v>1375</v>
      </c>
      <c r="AA23" s="349">
        <v>794</v>
      </c>
      <c r="AB23" s="348">
        <v>12</v>
      </c>
      <c r="AC23" s="350">
        <v>350</v>
      </c>
      <c r="AD23" s="349">
        <v>568</v>
      </c>
      <c r="AE23" s="349">
        <v>431</v>
      </c>
      <c r="AF23" s="348">
        <v>786</v>
      </c>
      <c r="AG23" s="350">
        <v>3</v>
      </c>
      <c r="AH23" s="349">
        <v>115</v>
      </c>
      <c r="AI23" s="349">
        <v>140</v>
      </c>
      <c r="AJ23" s="348">
        <v>96</v>
      </c>
      <c r="AK23" s="350">
        <v>112</v>
      </c>
      <c r="AL23" s="349">
        <v>916</v>
      </c>
      <c r="AM23" s="349">
        <v>22</v>
      </c>
      <c r="AN23" s="348">
        <v>140</v>
      </c>
      <c r="AO23" s="350">
        <v>365</v>
      </c>
      <c r="AP23" s="349">
        <v>181</v>
      </c>
      <c r="AQ23" s="349">
        <v>0</v>
      </c>
      <c r="AR23" s="351">
        <v>21</v>
      </c>
    </row>
    <row r="24" spans="1:44" x14ac:dyDescent="0.2">
      <c r="A24" s="345" t="s">
        <v>12</v>
      </c>
      <c r="B24" s="346" t="s">
        <v>366</v>
      </c>
      <c r="C24" s="347">
        <v>13315</v>
      </c>
      <c r="D24" s="348">
        <f t="shared" si="0"/>
        <v>3151</v>
      </c>
      <c r="E24" s="349">
        <v>474</v>
      </c>
      <c r="F24" s="348">
        <v>3386</v>
      </c>
      <c r="G24" s="350">
        <v>508</v>
      </c>
      <c r="H24" s="349">
        <v>824</v>
      </c>
      <c r="I24" s="349">
        <v>0</v>
      </c>
      <c r="J24" s="348">
        <v>0</v>
      </c>
      <c r="K24" s="350">
        <v>731</v>
      </c>
      <c r="L24" s="349">
        <v>0</v>
      </c>
      <c r="M24" s="349">
        <v>12</v>
      </c>
      <c r="N24" s="348">
        <v>41</v>
      </c>
      <c r="O24" s="350">
        <v>0</v>
      </c>
      <c r="P24" s="348">
        <v>96</v>
      </c>
      <c r="Q24" s="350">
        <v>144</v>
      </c>
      <c r="R24" s="349">
        <v>423</v>
      </c>
      <c r="S24" s="349">
        <v>0</v>
      </c>
      <c r="T24" s="348">
        <v>31</v>
      </c>
      <c r="U24" s="350">
        <v>10</v>
      </c>
      <c r="V24" s="349">
        <v>2279</v>
      </c>
      <c r="W24" s="349">
        <v>24</v>
      </c>
      <c r="X24" s="348">
        <v>200</v>
      </c>
      <c r="Y24" s="350">
        <v>0</v>
      </c>
      <c r="Z24" s="349">
        <v>12</v>
      </c>
      <c r="AA24" s="349">
        <v>0</v>
      </c>
      <c r="AB24" s="348">
        <v>0</v>
      </c>
      <c r="AC24" s="350">
        <v>89</v>
      </c>
      <c r="AD24" s="349">
        <v>0</v>
      </c>
      <c r="AE24" s="349">
        <v>661</v>
      </c>
      <c r="AF24" s="348">
        <v>8</v>
      </c>
      <c r="AG24" s="350">
        <v>15</v>
      </c>
      <c r="AH24" s="349">
        <v>0</v>
      </c>
      <c r="AI24" s="349">
        <v>79</v>
      </c>
      <c r="AJ24" s="348">
        <v>0</v>
      </c>
      <c r="AK24" s="350">
        <v>2</v>
      </c>
      <c r="AL24" s="349">
        <v>105</v>
      </c>
      <c r="AM24" s="349">
        <v>0</v>
      </c>
      <c r="AN24" s="348">
        <v>0</v>
      </c>
      <c r="AO24" s="350">
        <v>0</v>
      </c>
      <c r="AP24" s="349">
        <v>0</v>
      </c>
      <c r="AQ24" s="349">
        <v>10</v>
      </c>
      <c r="AR24" s="351">
        <v>0</v>
      </c>
    </row>
    <row r="25" spans="1:44" x14ac:dyDescent="0.2">
      <c r="A25" s="345" t="s">
        <v>13</v>
      </c>
      <c r="B25" s="346" t="s">
        <v>192</v>
      </c>
      <c r="C25" s="347">
        <v>32308</v>
      </c>
      <c r="D25" s="348">
        <f t="shared" si="0"/>
        <v>9941</v>
      </c>
      <c r="E25" s="349">
        <v>2887</v>
      </c>
      <c r="F25" s="348">
        <v>1816</v>
      </c>
      <c r="G25" s="350">
        <v>6662</v>
      </c>
      <c r="H25" s="349">
        <v>692</v>
      </c>
      <c r="I25" s="349">
        <v>105</v>
      </c>
      <c r="J25" s="348">
        <v>16</v>
      </c>
      <c r="K25" s="350">
        <v>555</v>
      </c>
      <c r="L25" s="349">
        <v>882</v>
      </c>
      <c r="M25" s="349">
        <v>287</v>
      </c>
      <c r="N25" s="348">
        <v>432</v>
      </c>
      <c r="O25" s="350">
        <v>71</v>
      </c>
      <c r="P25" s="348">
        <v>166</v>
      </c>
      <c r="Q25" s="350">
        <v>197</v>
      </c>
      <c r="R25" s="349">
        <v>544</v>
      </c>
      <c r="S25" s="349">
        <v>439</v>
      </c>
      <c r="T25" s="348">
        <v>379</v>
      </c>
      <c r="U25" s="350">
        <v>715</v>
      </c>
      <c r="V25" s="349">
        <v>671</v>
      </c>
      <c r="W25" s="349">
        <v>606</v>
      </c>
      <c r="X25" s="348">
        <v>248</v>
      </c>
      <c r="Y25" s="350">
        <v>75</v>
      </c>
      <c r="Z25" s="349">
        <v>777</v>
      </c>
      <c r="AA25" s="349">
        <v>117</v>
      </c>
      <c r="AB25" s="348">
        <v>70</v>
      </c>
      <c r="AC25" s="350">
        <v>222</v>
      </c>
      <c r="AD25" s="349">
        <v>174</v>
      </c>
      <c r="AE25" s="349">
        <v>207</v>
      </c>
      <c r="AF25" s="348">
        <v>318</v>
      </c>
      <c r="AG25" s="350">
        <v>3</v>
      </c>
      <c r="AH25" s="349">
        <v>297</v>
      </c>
      <c r="AI25" s="349">
        <v>597</v>
      </c>
      <c r="AJ25" s="348">
        <v>146</v>
      </c>
      <c r="AK25" s="350">
        <v>33</v>
      </c>
      <c r="AL25" s="349">
        <v>651</v>
      </c>
      <c r="AM25" s="349">
        <v>57</v>
      </c>
      <c r="AN25" s="348">
        <v>19</v>
      </c>
      <c r="AO25" s="350">
        <v>0</v>
      </c>
      <c r="AP25" s="349">
        <v>74</v>
      </c>
      <c r="AQ25" s="349">
        <v>132</v>
      </c>
      <c r="AR25" s="351">
        <v>28</v>
      </c>
    </row>
    <row r="26" spans="1:44" x14ac:dyDescent="0.2">
      <c r="A26" s="345" t="s">
        <v>14</v>
      </c>
      <c r="B26" s="346" t="s">
        <v>50</v>
      </c>
      <c r="C26" s="347">
        <v>35106</v>
      </c>
      <c r="D26" s="348">
        <f t="shared" si="0"/>
        <v>8818</v>
      </c>
      <c r="E26" s="349">
        <v>4915</v>
      </c>
      <c r="F26" s="348">
        <v>1451</v>
      </c>
      <c r="G26" s="350">
        <v>650</v>
      </c>
      <c r="H26" s="349">
        <v>797</v>
      </c>
      <c r="I26" s="349">
        <v>290</v>
      </c>
      <c r="J26" s="348">
        <v>165</v>
      </c>
      <c r="K26" s="350">
        <v>596</v>
      </c>
      <c r="L26" s="349">
        <v>29</v>
      </c>
      <c r="M26" s="349">
        <v>2900</v>
      </c>
      <c r="N26" s="348">
        <v>549</v>
      </c>
      <c r="O26" s="350">
        <v>163</v>
      </c>
      <c r="P26" s="348">
        <v>811</v>
      </c>
      <c r="Q26" s="350">
        <v>175</v>
      </c>
      <c r="R26" s="349">
        <v>679</v>
      </c>
      <c r="S26" s="349">
        <v>324</v>
      </c>
      <c r="T26" s="348">
        <v>177</v>
      </c>
      <c r="U26" s="350">
        <v>387</v>
      </c>
      <c r="V26" s="349">
        <v>397</v>
      </c>
      <c r="W26" s="349">
        <v>533</v>
      </c>
      <c r="X26" s="348">
        <v>432</v>
      </c>
      <c r="Y26" s="350">
        <v>338</v>
      </c>
      <c r="Z26" s="349">
        <v>1129</v>
      </c>
      <c r="AA26" s="349">
        <v>178</v>
      </c>
      <c r="AB26" s="348">
        <v>175</v>
      </c>
      <c r="AC26" s="350">
        <v>793</v>
      </c>
      <c r="AD26" s="349">
        <v>379</v>
      </c>
      <c r="AE26" s="349">
        <v>2318</v>
      </c>
      <c r="AF26" s="348">
        <v>2990</v>
      </c>
      <c r="AG26" s="350">
        <v>38</v>
      </c>
      <c r="AH26" s="349">
        <v>91</v>
      </c>
      <c r="AI26" s="349">
        <v>259</v>
      </c>
      <c r="AJ26" s="348">
        <v>28</v>
      </c>
      <c r="AK26" s="350">
        <v>158</v>
      </c>
      <c r="AL26" s="349">
        <v>603</v>
      </c>
      <c r="AM26" s="349">
        <v>55</v>
      </c>
      <c r="AN26" s="348">
        <v>153</v>
      </c>
      <c r="AO26" s="350">
        <v>76</v>
      </c>
      <c r="AP26" s="349">
        <v>46</v>
      </c>
      <c r="AQ26" s="349">
        <v>43</v>
      </c>
      <c r="AR26" s="351">
        <v>18</v>
      </c>
    </row>
    <row r="27" spans="1:44" x14ac:dyDescent="0.2">
      <c r="A27" s="345" t="s">
        <v>15</v>
      </c>
      <c r="B27" s="346" t="s">
        <v>36</v>
      </c>
      <c r="C27" s="347">
        <v>160898</v>
      </c>
      <c r="D27" s="348">
        <f t="shared" si="0"/>
        <v>39946</v>
      </c>
      <c r="E27" s="349">
        <v>24975</v>
      </c>
      <c r="F27" s="348">
        <v>16540</v>
      </c>
      <c r="G27" s="350">
        <v>5351</v>
      </c>
      <c r="H27" s="349">
        <v>8271</v>
      </c>
      <c r="I27" s="349">
        <v>1758</v>
      </c>
      <c r="J27" s="348">
        <v>990</v>
      </c>
      <c r="K27" s="350">
        <v>5172</v>
      </c>
      <c r="L27" s="349">
        <v>1246</v>
      </c>
      <c r="M27" s="349">
        <v>4190</v>
      </c>
      <c r="N27" s="348">
        <v>8789</v>
      </c>
      <c r="O27" s="350">
        <v>1269</v>
      </c>
      <c r="P27" s="348">
        <v>1232</v>
      </c>
      <c r="Q27" s="350">
        <v>3691</v>
      </c>
      <c r="R27" s="349">
        <v>2451</v>
      </c>
      <c r="S27" s="349">
        <v>4236</v>
      </c>
      <c r="T27" s="348">
        <v>2924</v>
      </c>
      <c r="U27" s="350">
        <v>1071</v>
      </c>
      <c r="V27" s="349">
        <v>1706</v>
      </c>
      <c r="W27" s="349">
        <v>1293</v>
      </c>
      <c r="X27" s="348">
        <v>1038</v>
      </c>
      <c r="Y27" s="350">
        <v>1126</v>
      </c>
      <c r="Z27" s="349">
        <v>2505</v>
      </c>
      <c r="AA27" s="349">
        <v>1937</v>
      </c>
      <c r="AB27" s="348">
        <v>1238</v>
      </c>
      <c r="AC27" s="350">
        <v>1488</v>
      </c>
      <c r="AD27" s="349">
        <v>1882</v>
      </c>
      <c r="AE27" s="349">
        <v>1242</v>
      </c>
      <c r="AF27" s="348">
        <v>2462</v>
      </c>
      <c r="AG27" s="350">
        <v>542</v>
      </c>
      <c r="AH27" s="349">
        <v>615</v>
      </c>
      <c r="AI27" s="349">
        <v>1142</v>
      </c>
      <c r="AJ27" s="348">
        <v>831</v>
      </c>
      <c r="AK27" s="350">
        <v>363</v>
      </c>
      <c r="AL27" s="349">
        <v>585</v>
      </c>
      <c r="AM27" s="349">
        <v>404</v>
      </c>
      <c r="AN27" s="348">
        <v>1129</v>
      </c>
      <c r="AO27" s="350">
        <v>404</v>
      </c>
      <c r="AP27" s="349">
        <v>899</v>
      </c>
      <c r="AQ27" s="349">
        <v>942</v>
      </c>
      <c r="AR27" s="351">
        <v>1023</v>
      </c>
    </row>
    <row r="28" spans="1:44" x14ac:dyDescent="0.2">
      <c r="A28" s="345" t="s">
        <v>16</v>
      </c>
      <c r="B28" s="346" t="s">
        <v>193</v>
      </c>
      <c r="C28" s="347">
        <v>7222</v>
      </c>
      <c r="D28" s="348">
        <f t="shared" si="0"/>
        <v>2084</v>
      </c>
      <c r="E28" s="349">
        <v>1982</v>
      </c>
      <c r="F28" s="348">
        <v>765</v>
      </c>
      <c r="G28" s="350">
        <v>179</v>
      </c>
      <c r="H28" s="349">
        <v>26</v>
      </c>
      <c r="I28" s="349">
        <v>199</v>
      </c>
      <c r="J28" s="348">
        <v>10</v>
      </c>
      <c r="K28" s="350">
        <v>0</v>
      </c>
      <c r="L28" s="349">
        <v>419</v>
      </c>
      <c r="M28" s="349">
        <v>196</v>
      </c>
      <c r="N28" s="348">
        <v>188</v>
      </c>
      <c r="O28" s="350">
        <v>250</v>
      </c>
      <c r="P28" s="348">
        <v>2</v>
      </c>
      <c r="Q28" s="350">
        <v>30</v>
      </c>
      <c r="R28" s="349">
        <v>7</v>
      </c>
      <c r="S28" s="349">
        <v>157</v>
      </c>
      <c r="T28" s="348">
        <v>0</v>
      </c>
      <c r="U28" s="350">
        <v>0</v>
      </c>
      <c r="V28" s="349">
        <v>219</v>
      </c>
      <c r="W28" s="349">
        <v>0</v>
      </c>
      <c r="X28" s="348">
        <v>17</v>
      </c>
      <c r="Y28" s="350">
        <v>3</v>
      </c>
      <c r="Z28" s="349">
        <v>23</v>
      </c>
      <c r="AA28" s="349">
        <v>1</v>
      </c>
      <c r="AB28" s="348">
        <v>223</v>
      </c>
      <c r="AC28" s="350">
        <v>9</v>
      </c>
      <c r="AD28" s="349">
        <v>17</v>
      </c>
      <c r="AE28" s="349">
        <v>143</v>
      </c>
      <c r="AF28" s="348">
        <v>3</v>
      </c>
      <c r="AG28" s="350">
        <v>13</v>
      </c>
      <c r="AH28" s="349">
        <v>0</v>
      </c>
      <c r="AI28" s="349">
        <v>0</v>
      </c>
      <c r="AJ28" s="348">
        <v>0</v>
      </c>
      <c r="AK28" s="350">
        <v>0</v>
      </c>
      <c r="AL28" s="349">
        <v>13</v>
      </c>
      <c r="AM28" s="349">
        <v>33</v>
      </c>
      <c r="AN28" s="348">
        <v>0</v>
      </c>
      <c r="AO28" s="350">
        <v>0</v>
      </c>
      <c r="AP28" s="349">
        <v>0</v>
      </c>
      <c r="AQ28" s="349">
        <v>11</v>
      </c>
      <c r="AR28" s="351">
        <v>0</v>
      </c>
    </row>
    <row r="29" spans="1:44" x14ac:dyDescent="0.2">
      <c r="A29" s="345" t="s">
        <v>17</v>
      </c>
      <c r="B29" s="346" t="s">
        <v>273</v>
      </c>
      <c r="C29" s="347">
        <v>3361</v>
      </c>
      <c r="D29" s="348">
        <f t="shared" si="0"/>
        <v>1174</v>
      </c>
      <c r="E29" s="349">
        <v>379</v>
      </c>
      <c r="F29" s="348">
        <v>382</v>
      </c>
      <c r="G29" s="350">
        <v>127</v>
      </c>
      <c r="H29" s="349">
        <v>264</v>
      </c>
      <c r="I29" s="349">
        <v>11</v>
      </c>
      <c r="J29" s="348">
        <v>64</v>
      </c>
      <c r="K29" s="350">
        <v>44</v>
      </c>
      <c r="L29" s="349">
        <v>38</v>
      </c>
      <c r="M29" s="349">
        <v>36</v>
      </c>
      <c r="N29" s="348">
        <v>131</v>
      </c>
      <c r="O29" s="350">
        <v>54</v>
      </c>
      <c r="P29" s="348">
        <v>6</v>
      </c>
      <c r="Q29" s="350">
        <v>72</v>
      </c>
      <c r="R29" s="349">
        <v>11</v>
      </c>
      <c r="S29" s="349">
        <v>119</v>
      </c>
      <c r="T29" s="348">
        <v>58</v>
      </c>
      <c r="U29" s="350">
        <v>46</v>
      </c>
      <c r="V29" s="349">
        <v>47</v>
      </c>
      <c r="W29" s="349">
        <v>7</v>
      </c>
      <c r="X29" s="348">
        <v>27</v>
      </c>
      <c r="Y29" s="350">
        <v>3</v>
      </c>
      <c r="Z29" s="349">
        <v>25</v>
      </c>
      <c r="AA29" s="349">
        <v>33</v>
      </c>
      <c r="AB29" s="348">
        <v>9</v>
      </c>
      <c r="AC29" s="350">
        <v>23</v>
      </c>
      <c r="AD29" s="349">
        <v>36</v>
      </c>
      <c r="AE29" s="349">
        <v>11</v>
      </c>
      <c r="AF29" s="348">
        <v>13</v>
      </c>
      <c r="AG29" s="350">
        <v>5</v>
      </c>
      <c r="AH29" s="349">
        <v>14</v>
      </c>
      <c r="AI29" s="349">
        <v>3</v>
      </c>
      <c r="AJ29" s="348">
        <v>11</v>
      </c>
      <c r="AK29" s="350">
        <v>5</v>
      </c>
      <c r="AL29" s="349">
        <v>7</v>
      </c>
      <c r="AM29" s="349">
        <v>8</v>
      </c>
      <c r="AN29" s="348">
        <v>4</v>
      </c>
      <c r="AO29" s="350">
        <v>39</v>
      </c>
      <c r="AP29" s="349">
        <v>8</v>
      </c>
      <c r="AQ29" s="349">
        <v>7</v>
      </c>
      <c r="AR29" s="351">
        <v>0</v>
      </c>
    </row>
    <row r="30" spans="1:44" x14ac:dyDescent="0.2">
      <c r="A30" s="345" t="s">
        <v>18</v>
      </c>
      <c r="B30" s="346" t="s">
        <v>282</v>
      </c>
      <c r="C30" s="347">
        <v>11375</v>
      </c>
      <c r="D30" s="348">
        <f t="shared" si="0"/>
        <v>3172</v>
      </c>
      <c r="E30" s="349">
        <v>1918</v>
      </c>
      <c r="F30" s="348">
        <v>1231</v>
      </c>
      <c r="G30" s="350">
        <v>410</v>
      </c>
      <c r="H30" s="349">
        <v>663</v>
      </c>
      <c r="I30" s="349">
        <v>143</v>
      </c>
      <c r="J30" s="348">
        <v>97</v>
      </c>
      <c r="K30" s="350">
        <v>199</v>
      </c>
      <c r="L30" s="349">
        <v>270</v>
      </c>
      <c r="M30" s="349">
        <v>221</v>
      </c>
      <c r="N30" s="348">
        <v>362</v>
      </c>
      <c r="O30" s="350">
        <v>248</v>
      </c>
      <c r="P30" s="348">
        <v>68</v>
      </c>
      <c r="Q30" s="350">
        <v>221</v>
      </c>
      <c r="R30" s="349">
        <v>90</v>
      </c>
      <c r="S30" s="349">
        <v>383</v>
      </c>
      <c r="T30" s="348">
        <v>166</v>
      </c>
      <c r="U30" s="350">
        <v>76</v>
      </c>
      <c r="V30" s="349">
        <v>217</v>
      </c>
      <c r="W30" s="349">
        <v>29</v>
      </c>
      <c r="X30" s="348">
        <v>76</v>
      </c>
      <c r="Y30" s="350">
        <v>44</v>
      </c>
      <c r="Z30" s="349">
        <v>106</v>
      </c>
      <c r="AA30" s="349">
        <v>93</v>
      </c>
      <c r="AB30" s="348">
        <v>92</v>
      </c>
      <c r="AC30" s="350">
        <v>74</v>
      </c>
      <c r="AD30" s="349">
        <v>60</v>
      </c>
      <c r="AE30" s="349">
        <v>108</v>
      </c>
      <c r="AF30" s="348">
        <v>121</v>
      </c>
      <c r="AG30" s="350">
        <v>48</v>
      </c>
      <c r="AH30" s="349">
        <v>3</v>
      </c>
      <c r="AI30" s="349">
        <v>30</v>
      </c>
      <c r="AJ30" s="348">
        <v>26</v>
      </c>
      <c r="AK30" s="350">
        <v>29</v>
      </c>
      <c r="AL30" s="349">
        <v>40</v>
      </c>
      <c r="AM30" s="349">
        <v>29</v>
      </c>
      <c r="AN30" s="348">
        <v>34</v>
      </c>
      <c r="AO30" s="350">
        <v>35</v>
      </c>
      <c r="AP30" s="349">
        <v>41</v>
      </c>
      <c r="AQ30" s="349">
        <v>41</v>
      </c>
      <c r="AR30" s="351">
        <v>61</v>
      </c>
    </row>
    <row r="31" spans="1:44" x14ac:dyDescent="0.2">
      <c r="A31" s="345" t="s">
        <v>19</v>
      </c>
      <c r="B31" s="346" t="s">
        <v>385</v>
      </c>
      <c r="C31" s="347">
        <v>462368</v>
      </c>
      <c r="D31" s="348">
        <f t="shared" si="0"/>
        <v>157638</v>
      </c>
      <c r="E31" s="349">
        <v>55660</v>
      </c>
      <c r="F31" s="348">
        <v>33001</v>
      </c>
      <c r="G31" s="350">
        <v>19312</v>
      </c>
      <c r="H31" s="349">
        <v>33440</v>
      </c>
      <c r="I31" s="349">
        <v>4238</v>
      </c>
      <c r="J31" s="348">
        <v>5258</v>
      </c>
      <c r="K31" s="350">
        <v>14704</v>
      </c>
      <c r="L31" s="349">
        <v>1946</v>
      </c>
      <c r="M31" s="349">
        <v>8721</v>
      </c>
      <c r="N31" s="348">
        <v>20083</v>
      </c>
      <c r="O31" s="350">
        <v>3744</v>
      </c>
      <c r="P31" s="348">
        <v>3770</v>
      </c>
      <c r="Q31" s="350">
        <v>11086</v>
      </c>
      <c r="R31" s="349">
        <v>8265</v>
      </c>
      <c r="S31" s="349">
        <v>6042</v>
      </c>
      <c r="T31" s="348">
        <v>9203</v>
      </c>
      <c r="U31" s="350">
        <v>4156</v>
      </c>
      <c r="V31" s="349">
        <v>7717</v>
      </c>
      <c r="W31" s="349">
        <v>3628</v>
      </c>
      <c r="X31" s="348">
        <v>3413</v>
      </c>
      <c r="Y31" s="350">
        <v>1893</v>
      </c>
      <c r="Z31" s="349">
        <v>4899</v>
      </c>
      <c r="AA31" s="349">
        <v>4535</v>
      </c>
      <c r="AB31" s="348">
        <v>3023</v>
      </c>
      <c r="AC31" s="350">
        <v>3609</v>
      </c>
      <c r="AD31" s="349">
        <v>2870</v>
      </c>
      <c r="AE31" s="349">
        <v>3352</v>
      </c>
      <c r="AF31" s="348">
        <v>5793</v>
      </c>
      <c r="AG31" s="350">
        <v>1989</v>
      </c>
      <c r="AH31" s="349">
        <v>1142</v>
      </c>
      <c r="AI31" s="349">
        <v>2459</v>
      </c>
      <c r="AJ31" s="348">
        <v>1432</v>
      </c>
      <c r="AK31" s="350">
        <v>546</v>
      </c>
      <c r="AL31" s="349">
        <v>2098</v>
      </c>
      <c r="AM31" s="349">
        <v>660</v>
      </c>
      <c r="AN31" s="348">
        <v>2596</v>
      </c>
      <c r="AO31" s="350">
        <v>903</v>
      </c>
      <c r="AP31" s="349">
        <v>1223</v>
      </c>
      <c r="AQ31" s="349">
        <v>1184</v>
      </c>
      <c r="AR31" s="351">
        <v>1137</v>
      </c>
    </row>
    <row r="32" spans="1:44" x14ac:dyDescent="0.2">
      <c r="A32" s="345" t="s">
        <v>20</v>
      </c>
      <c r="B32" s="346" t="s">
        <v>37</v>
      </c>
      <c r="C32" s="347">
        <v>52260</v>
      </c>
      <c r="D32" s="348">
        <f t="shared" si="0"/>
        <v>19391</v>
      </c>
      <c r="E32" s="349">
        <v>7668</v>
      </c>
      <c r="F32" s="348">
        <v>3775</v>
      </c>
      <c r="G32" s="350">
        <v>2950</v>
      </c>
      <c r="H32" s="349">
        <v>3128</v>
      </c>
      <c r="I32" s="349">
        <v>738</v>
      </c>
      <c r="J32" s="348">
        <v>800</v>
      </c>
      <c r="K32" s="350">
        <v>1116</v>
      </c>
      <c r="L32" s="349">
        <v>241</v>
      </c>
      <c r="M32" s="349">
        <v>1282</v>
      </c>
      <c r="N32" s="348">
        <v>2079</v>
      </c>
      <c r="O32" s="350">
        <v>353</v>
      </c>
      <c r="P32" s="348">
        <v>439</v>
      </c>
      <c r="Q32" s="350">
        <v>932</v>
      </c>
      <c r="R32" s="349">
        <v>490</v>
      </c>
      <c r="S32" s="349">
        <v>611</v>
      </c>
      <c r="T32" s="348">
        <v>1122</v>
      </c>
      <c r="U32" s="350">
        <v>309</v>
      </c>
      <c r="V32" s="349">
        <v>753</v>
      </c>
      <c r="W32" s="349">
        <v>303</v>
      </c>
      <c r="X32" s="348">
        <v>258</v>
      </c>
      <c r="Y32" s="350">
        <v>165</v>
      </c>
      <c r="Z32" s="349">
        <v>313</v>
      </c>
      <c r="AA32" s="349">
        <v>352</v>
      </c>
      <c r="AB32" s="348">
        <v>269</v>
      </c>
      <c r="AC32" s="350">
        <v>340</v>
      </c>
      <c r="AD32" s="349">
        <v>344</v>
      </c>
      <c r="AE32" s="349">
        <v>197</v>
      </c>
      <c r="AF32" s="348">
        <v>425</v>
      </c>
      <c r="AG32" s="350">
        <v>79</v>
      </c>
      <c r="AH32" s="349">
        <v>79</v>
      </c>
      <c r="AI32" s="349">
        <v>77</v>
      </c>
      <c r="AJ32" s="348">
        <v>87</v>
      </c>
      <c r="AK32" s="350">
        <v>25</v>
      </c>
      <c r="AL32" s="349">
        <v>208</v>
      </c>
      <c r="AM32" s="349">
        <v>48</v>
      </c>
      <c r="AN32" s="348">
        <v>153</v>
      </c>
      <c r="AO32" s="350">
        <v>62</v>
      </c>
      <c r="AP32" s="349">
        <v>84</v>
      </c>
      <c r="AQ32" s="349">
        <v>113</v>
      </c>
      <c r="AR32" s="351">
        <v>102</v>
      </c>
    </row>
    <row r="33" spans="1:45" x14ac:dyDescent="0.2">
      <c r="A33" s="345" t="s">
        <v>21</v>
      </c>
      <c r="B33" s="346" t="s">
        <v>38</v>
      </c>
      <c r="C33" s="347">
        <v>52349</v>
      </c>
      <c r="D33" s="348">
        <f t="shared" si="0"/>
        <v>20397</v>
      </c>
      <c r="E33" s="349">
        <v>4934</v>
      </c>
      <c r="F33" s="348">
        <v>5367</v>
      </c>
      <c r="G33" s="350">
        <v>2199</v>
      </c>
      <c r="H33" s="349">
        <v>5928</v>
      </c>
      <c r="I33" s="349">
        <v>251</v>
      </c>
      <c r="J33" s="348">
        <v>1478</v>
      </c>
      <c r="K33" s="350">
        <v>1727</v>
      </c>
      <c r="L33" s="349">
        <v>141</v>
      </c>
      <c r="M33" s="349">
        <v>422</v>
      </c>
      <c r="N33" s="348">
        <v>1870</v>
      </c>
      <c r="O33" s="350">
        <v>180</v>
      </c>
      <c r="P33" s="348">
        <v>137</v>
      </c>
      <c r="Q33" s="350">
        <v>2097</v>
      </c>
      <c r="R33" s="349">
        <v>390</v>
      </c>
      <c r="S33" s="349">
        <v>490</v>
      </c>
      <c r="T33" s="348">
        <v>1169</v>
      </c>
      <c r="U33" s="350">
        <v>166</v>
      </c>
      <c r="V33" s="349">
        <v>745</v>
      </c>
      <c r="W33" s="349">
        <v>113</v>
      </c>
      <c r="X33" s="348">
        <v>148</v>
      </c>
      <c r="Y33" s="350">
        <v>44</v>
      </c>
      <c r="Z33" s="349">
        <v>216</v>
      </c>
      <c r="AA33" s="349">
        <v>184</v>
      </c>
      <c r="AB33" s="348">
        <v>95</v>
      </c>
      <c r="AC33" s="350">
        <v>179</v>
      </c>
      <c r="AD33" s="349">
        <v>77</v>
      </c>
      <c r="AE33" s="349">
        <v>228</v>
      </c>
      <c r="AF33" s="348">
        <v>233</v>
      </c>
      <c r="AG33" s="350">
        <v>83</v>
      </c>
      <c r="AH33" s="349">
        <v>32</v>
      </c>
      <c r="AI33" s="349">
        <v>102</v>
      </c>
      <c r="AJ33" s="348">
        <v>154</v>
      </c>
      <c r="AK33" s="350">
        <v>9</v>
      </c>
      <c r="AL33" s="349">
        <v>84</v>
      </c>
      <c r="AM33" s="349">
        <v>18</v>
      </c>
      <c r="AN33" s="348">
        <v>143</v>
      </c>
      <c r="AO33" s="350">
        <v>55</v>
      </c>
      <c r="AP33" s="349">
        <v>29</v>
      </c>
      <c r="AQ33" s="349">
        <v>15</v>
      </c>
      <c r="AR33" s="351">
        <v>20</v>
      </c>
    </row>
    <row r="34" spans="1:45" x14ac:dyDescent="0.2">
      <c r="A34" s="345" t="s">
        <v>22</v>
      </c>
      <c r="B34" s="346" t="s">
        <v>536</v>
      </c>
      <c r="C34" s="347">
        <v>146857</v>
      </c>
      <c r="D34" s="348">
        <f t="shared" si="0"/>
        <v>58372</v>
      </c>
      <c r="E34" s="349">
        <v>16419</v>
      </c>
      <c r="F34" s="348">
        <v>13991</v>
      </c>
      <c r="G34" s="350">
        <v>4784</v>
      </c>
      <c r="H34" s="349">
        <v>10779</v>
      </c>
      <c r="I34" s="349">
        <v>684</v>
      </c>
      <c r="J34" s="348">
        <v>738</v>
      </c>
      <c r="K34" s="350">
        <v>4655</v>
      </c>
      <c r="L34" s="349">
        <v>526</v>
      </c>
      <c r="M34" s="349">
        <v>1177</v>
      </c>
      <c r="N34" s="348">
        <v>5450</v>
      </c>
      <c r="O34" s="350">
        <v>866</v>
      </c>
      <c r="P34" s="348">
        <v>999</v>
      </c>
      <c r="Q34" s="350">
        <v>2236</v>
      </c>
      <c r="R34" s="349">
        <v>1997</v>
      </c>
      <c r="S34" s="349">
        <v>1799</v>
      </c>
      <c r="T34" s="348">
        <v>1811</v>
      </c>
      <c r="U34" s="350">
        <v>1361</v>
      </c>
      <c r="V34" s="349">
        <v>1718</v>
      </c>
      <c r="W34" s="349">
        <v>1983</v>
      </c>
      <c r="X34" s="348">
        <v>846</v>
      </c>
      <c r="Y34" s="350">
        <v>580</v>
      </c>
      <c r="Z34" s="349">
        <v>1473</v>
      </c>
      <c r="AA34" s="349">
        <v>927</v>
      </c>
      <c r="AB34" s="348">
        <v>645</v>
      </c>
      <c r="AC34" s="350">
        <v>769</v>
      </c>
      <c r="AD34" s="349">
        <v>542</v>
      </c>
      <c r="AE34" s="349">
        <v>1367</v>
      </c>
      <c r="AF34" s="348">
        <v>1973</v>
      </c>
      <c r="AG34" s="350">
        <v>347</v>
      </c>
      <c r="AH34" s="349">
        <v>291</v>
      </c>
      <c r="AI34" s="349">
        <v>1199</v>
      </c>
      <c r="AJ34" s="348">
        <v>702</v>
      </c>
      <c r="AK34" s="350">
        <v>182</v>
      </c>
      <c r="AL34" s="349">
        <v>957</v>
      </c>
      <c r="AM34" s="349">
        <v>317</v>
      </c>
      <c r="AN34" s="348">
        <v>755</v>
      </c>
      <c r="AO34" s="350">
        <v>180</v>
      </c>
      <c r="AP34" s="349">
        <v>166</v>
      </c>
      <c r="AQ34" s="349">
        <v>155</v>
      </c>
      <c r="AR34" s="351">
        <v>139</v>
      </c>
    </row>
    <row r="35" spans="1:45" x14ac:dyDescent="0.2">
      <c r="A35" s="345" t="s">
        <v>23</v>
      </c>
      <c r="B35" s="346" t="s">
        <v>194</v>
      </c>
      <c r="C35" s="347">
        <v>29908</v>
      </c>
      <c r="D35" s="348">
        <f t="shared" si="0"/>
        <v>14890</v>
      </c>
      <c r="E35" s="349">
        <v>2790</v>
      </c>
      <c r="F35" s="348">
        <v>3249</v>
      </c>
      <c r="G35" s="350">
        <v>1499</v>
      </c>
      <c r="H35" s="349">
        <v>1884</v>
      </c>
      <c r="I35" s="349">
        <v>126</v>
      </c>
      <c r="J35" s="348">
        <v>253</v>
      </c>
      <c r="K35" s="350">
        <v>857</v>
      </c>
      <c r="L35" s="349">
        <v>55</v>
      </c>
      <c r="M35" s="349">
        <v>283</v>
      </c>
      <c r="N35" s="348">
        <v>844</v>
      </c>
      <c r="O35" s="350">
        <v>42</v>
      </c>
      <c r="P35" s="348">
        <v>58</v>
      </c>
      <c r="Q35" s="350">
        <v>576</v>
      </c>
      <c r="R35" s="349">
        <v>61</v>
      </c>
      <c r="S35" s="349">
        <v>588</v>
      </c>
      <c r="T35" s="348">
        <v>233</v>
      </c>
      <c r="U35" s="350">
        <v>49</v>
      </c>
      <c r="V35" s="349">
        <v>841</v>
      </c>
      <c r="W35" s="349">
        <v>41</v>
      </c>
      <c r="X35" s="348">
        <v>50</v>
      </c>
      <c r="Y35" s="350">
        <v>45</v>
      </c>
      <c r="Z35" s="349">
        <v>91</v>
      </c>
      <c r="AA35" s="349">
        <v>42</v>
      </c>
      <c r="AB35" s="348">
        <v>40</v>
      </c>
      <c r="AC35" s="350">
        <v>22</v>
      </c>
      <c r="AD35" s="349">
        <v>22</v>
      </c>
      <c r="AE35" s="349">
        <v>72</v>
      </c>
      <c r="AF35" s="348">
        <v>60</v>
      </c>
      <c r="AG35" s="350">
        <v>36</v>
      </c>
      <c r="AH35" s="349">
        <v>11</v>
      </c>
      <c r="AI35" s="349">
        <v>28</v>
      </c>
      <c r="AJ35" s="348">
        <v>24</v>
      </c>
      <c r="AK35" s="350">
        <v>10</v>
      </c>
      <c r="AL35" s="349">
        <v>14</v>
      </c>
      <c r="AM35" s="349">
        <v>13</v>
      </c>
      <c r="AN35" s="348">
        <v>45</v>
      </c>
      <c r="AO35" s="350">
        <v>13</v>
      </c>
      <c r="AP35" s="349">
        <v>18</v>
      </c>
      <c r="AQ35" s="349">
        <v>15</v>
      </c>
      <c r="AR35" s="351">
        <v>18</v>
      </c>
    </row>
    <row r="36" spans="1:45" x14ac:dyDescent="0.2">
      <c r="A36" s="345" t="s">
        <v>24</v>
      </c>
      <c r="B36" s="346" t="s">
        <v>39</v>
      </c>
      <c r="C36" s="347">
        <v>66571</v>
      </c>
      <c r="D36" s="348">
        <f t="shared" si="0"/>
        <v>21457</v>
      </c>
      <c r="E36" s="349">
        <v>5675</v>
      </c>
      <c r="F36" s="348">
        <v>3806</v>
      </c>
      <c r="G36" s="350">
        <v>3174</v>
      </c>
      <c r="H36" s="349">
        <v>3719</v>
      </c>
      <c r="I36" s="349">
        <v>904</v>
      </c>
      <c r="J36" s="348">
        <v>1158</v>
      </c>
      <c r="K36" s="350">
        <v>5057</v>
      </c>
      <c r="L36" s="349">
        <v>467</v>
      </c>
      <c r="M36" s="349">
        <v>1455</v>
      </c>
      <c r="N36" s="348">
        <v>2835</v>
      </c>
      <c r="O36" s="350">
        <v>532</v>
      </c>
      <c r="P36" s="348">
        <v>521</v>
      </c>
      <c r="Q36" s="350">
        <v>1746</v>
      </c>
      <c r="R36" s="349">
        <v>778</v>
      </c>
      <c r="S36" s="349">
        <v>863</v>
      </c>
      <c r="T36" s="348">
        <v>1203</v>
      </c>
      <c r="U36" s="350">
        <v>857</v>
      </c>
      <c r="V36" s="349">
        <v>976</v>
      </c>
      <c r="W36" s="349">
        <v>507</v>
      </c>
      <c r="X36" s="348">
        <v>589</v>
      </c>
      <c r="Y36" s="350">
        <v>409</v>
      </c>
      <c r="Z36" s="349">
        <v>907</v>
      </c>
      <c r="AA36" s="349">
        <v>508</v>
      </c>
      <c r="AB36" s="348">
        <v>545</v>
      </c>
      <c r="AC36" s="350">
        <v>572</v>
      </c>
      <c r="AD36" s="349">
        <v>599</v>
      </c>
      <c r="AE36" s="349">
        <v>850</v>
      </c>
      <c r="AF36" s="348">
        <v>913</v>
      </c>
      <c r="AG36" s="350">
        <v>261</v>
      </c>
      <c r="AH36" s="349">
        <v>237</v>
      </c>
      <c r="AI36" s="349">
        <v>228</v>
      </c>
      <c r="AJ36" s="348">
        <v>224</v>
      </c>
      <c r="AK36" s="350">
        <v>110</v>
      </c>
      <c r="AL36" s="349">
        <v>281</v>
      </c>
      <c r="AM36" s="349">
        <v>148</v>
      </c>
      <c r="AN36" s="348">
        <v>209</v>
      </c>
      <c r="AO36" s="350">
        <v>350</v>
      </c>
      <c r="AP36" s="349">
        <v>305</v>
      </c>
      <c r="AQ36" s="349">
        <v>344</v>
      </c>
      <c r="AR36" s="351">
        <v>292</v>
      </c>
    </row>
    <row r="37" spans="1:45" x14ac:dyDescent="0.2">
      <c r="A37" s="345" t="s">
        <v>25</v>
      </c>
      <c r="B37" s="346" t="s">
        <v>40</v>
      </c>
      <c r="C37" s="347">
        <v>138126</v>
      </c>
      <c r="D37" s="348">
        <f t="shared" si="0"/>
        <v>43795</v>
      </c>
      <c r="E37" s="349">
        <v>12968</v>
      </c>
      <c r="F37" s="348">
        <v>7577</v>
      </c>
      <c r="G37" s="350">
        <v>5322</v>
      </c>
      <c r="H37" s="349">
        <v>16151</v>
      </c>
      <c r="I37" s="349">
        <v>1121</v>
      </c>
      <c r="J37" s="348">
        <v>2875</v>
      </c>
      <c r="K37" s="350">
        <v>3760</v>
      </c>
      <c r="L37" s="349">
        <v>801</v>
      </c>
      <c r="M37" s="349">
        <v>2473</v>
      </c>
      <c r="N37" s="348">
        <v>4941</v>
      </c>
      <c r="O37" s="350">
        <v>1206</v>
      </c>
      <c r="P37" s="348">
        <v>950</v>
      </c>
      <c r="Q37" s="350">
        <v>4818</v>
      </c>
      <c r="R37" s="349">
        <v>1783</v>
      </c>
      <c r="S37" s="349">
        <v>1571</v>
      </c>
      <c r="T37" s="348">
        <v>2837</v>
      </c>
      <c r="U37" s="350">
        <v>931</v>
      </c>
      <c r="V37" s="349">
        <v>3683</v>
      </c>
      <c r="W37" s="349">
        <v>1038</v>
      </c>
      <c r="X37" s="348">
        <v>1159</v>
      </c>
      <c r="Y37" s="350">
        <v>608</v>
      </c>
      <c r="Z37" s="349">
        <v>1894</v>
      </c>
      <c r="AA37" s="349">
        <v>991</v>
      </c>
      <c r="AB37" s="348">
        <v>918</v>
      </c>
      <c r="AC37" s="350">
        <v>1045</v>
      </c>
      <c r="AD37" s="349">
        <v>957</v>
      </c>
      <c r="AE37" s="349">
        <v>1412</v>
      </c>
      <c r="AF37" s="348">
        <v>1939</v>
      </c>
      <c r="AG37" s="350">
        <v>770</v>
      </c>
      <c r="AH37" s="349">
        <v>637</v>
      </c>
      <c r="AI37" s="349">
        <v>716</v>
      </c>
      <c r="AJ37" s="348">
        <v>766</v>
      </c>
      <c r="AK37" s="350">
        <v>305</v>
      </c>
      <c r="AL37" s="349">
        <v>561</v>
      </c>
      <c r="AM37" s="349">
        <v>250</v>
      </c>
      <c r="AN37" s="348">
        <v>557</v>
      </c>
      <c r="AO37" s="350">
        <v>649</v>
      </c>
      <c r="AP37" s="349">
        <v>398</v>
      </c>
      <c r="AQ37" s="349">
        <v>625</v>
      </c>
      <c r="AR37" s="351">
        <v>368</v>
      </c>
    </row>
    <row r="38" spans="1:45" x14ac:dyDescent="0.2">
      <c r="A38" s="345" t="s">
        <v>26</v>
      </c>
      <c r="B38" s="346" t="s">
        <v>482</v>
      </c>
      <c r="C38" s="347">
        <v>297763</v>
      </c>
      <c r="D38" s="348">
        <f t="shared" si="0"/>
        <v>88946</v>
      </c>
      <c r="E38" s="349">
        <v>29406</v>
      </c>
      <c r="F38" s="348">
        <v>23893</v>
      </c>
      <c r="G38" s="350">
        <v>15856</v>
      </c>
      <c r="H38" s="349">
        <v>23984</v>
      </c>
      <c r="I38" s="349">
        <v>3407</v>
      </c>
      <c r="J38" s="348">
        <v>4333</v>
      </c>
      <c r="K38" s="350">
        <v>9314</v>
      </c>
      <c r="L38" s="349">
        <v>1963</v>
      </c>
      <c r="M38" s="349">
        <v>4830</v>
      </c>
      <c r="N38" s="348">
        <v>13053</v>
      </c>
      <c r="O38" s="350">
        <v>3234</v>
      </c>
      <c r="P38" s="348">
        <v>2394</v>
      </c>
      <c r="Q38" s="350">
        <v>11091</v>
      </c>
      <c r="R38" s="349">
        <v>4394</v>
      </c>
      <c r="S38" s="349">
        <v>3774</v>
      </c>
      <c r="T38" s="348">
        <v>8092</v>
      </c>
      <c r="U38" s="350">
        <v>3462</v>
      </c>
      <c r="V38" s="349">
        <v>5844</v>
      </c>
      <c r="W38" s="349">
        <v>2145</v>
      </c>
      <c r="X38" s="348">
        <v>2225</v>
      </c>
      <c r="Y38" s="350">
        <v>1968</v>
      </c>
      <c r="Z38" s="349">
        <v>3593</v>
      </c>
      <c r="AA38" s="349">
        <v>2285</v>
      </c>
      <c r="AB38" s="348">
        <v>1857</v>
      </c>
      <c r="AC38" s="350">
        <v>2560</v>
      </c>
      <c r="AD38" s="349">
        <v>2029</v>
      </c>
      <c r="AE38" s="349">
        <v>1810</v>
      </c>
      <c r="AF38" s="348">
        <v>4086</v>
      </c>
      <c r="AG38" s="350">
        <v>1453</v>
      </c>
      <c r="AH38" s="349">
        <v>1134</v>
      </c>
      <c r="AI38" s="349">
        <v>1621</v>
      </c>
      <c r="AJ38" s="348">
        <v>1027</v>
      </c>
      <c r="AK38" s="350">
        <v>332</v>
      </c>
      <c r="AL38" s="349">
        <v>1054</v>
      </c>
      <c r="AM38" s="349">
        <v>655</v>
      </c>
      <c r="AN38" s="348">
        <v>1084</v>
      </c>
      <c r="AO38" s="350">
        <v>710</v>
      </c>
      <c r="AP38" s="349">
        <v>1446</v>
      </c>
      <c r="AQ38" s="349">
        <v>767</v>
      </c>
      <c r="AR38" s="351">
        <v>652</v>
      </c>
    </row>
    <row r="39" spans="1:45" x14ac:dyDescent="0.2">
      <c r="A39" s="345" t="s">
        <v>51</v>
      </c>
      <c r="B39" s="346" t="s">
        <v>537</v>
      </c>
      <c r="C39" s="347">
        <v>24412</v>
      </c>
      <c r="D39" s="348">
        <f t="shared" si="0"/>
        <v>7105</v>
      </c>
      <c r="E39" s="349">
        <v>2880</v>
      </c>
      <c r="F39" s="348">
        <v>943</v>
      </c>
      <c r="G39" s="350">
        <v>900</v>
      </c>
      <c r="H39" s="349">
        <v>1300</v>
      </c>
      <c r="I39" s="349">
        <v>340</v>
      </c>
      <c r="J39" s="348">
        <v>185</v>
      </c>
      <c r="K39" s="350">
        <v>528</v>
      </c>
      <c r="L39" s="349">
        <v>183</v>
      </c>
      <c r="M39" s="349">
        <v>721</v>
      </c>
      <c r="N39" s="348">
        <v>924</v>
      </c>
      <c r="O39" s="350">
        <v>301</v>
      </c>
      <c r="P39" s="348">
        <v>345</v>
      </c>
      <c r="Q39" s="350">
        <v>591</v>
      </c>
      <c r="R39" s="349">
        <v>414</v>
      </c>
      <c r="S39" s="349">
        <v>357</v>
      </c>
      <c r="T39" s="348">
        <v>316</v>
      </c>
      <c r="U39" s="350">
        <v>257</v>
      </c>
      <c r="V39" s="349">
        <v>504</v>
      </c>
      <c r="W39" s="349">
        <v>317</v>
      </c>
      <c r="X39" s="348">
        <v>325</v>
      </c>
      <c r="Y39" s="350">
        <v>245</v>
      </c>
      <c r="Z39" s="349">
        <v>629</v>
      </c>
      <c r="AA39" s="349">
        <v>432</v>
      </c>
      <c r="AB39" s="348">
        <v>287</v>
      </c>
      <c r="AC39" s="350">
        <v>432</v>
      </c>
      <c r="AD39" s="349">
        <v>372</v>
      </c>
      <c r="AE39" s="349">
        <v>321</v>
      </c>
      <c r="AF39" s="348">
        <v>555</v>
      </c>
      <c r="AG39" s="350">
        <v>71</v>
      </c>
      <c r="AH39" s="349">
        <v>199</v>
      </c>
      <c r="AI39" s="349">
        <v>97</v>
      </c>
      <c r="AJ39" s="348">
        <v>92</v>
      </c>
      <c r="AK39" s="350">
        <v>69</v>
      </c>
      <c r="AL39" s="349">
        <v>115</v>
      </c>
      <c r="AM39" s="349">
        <v>112</v>
      </c>
      <c r="AN39" s="348">
        <v>81</v>
      </c>
      <c r="AO39" s="350">
        <v>108</v>
      </c>
      <c r="AP39" s="349">
        <v>149</v>
      </c>
      <c r="AQ39" s="349">
        <v>159</v>
      </c>
      <c r="AR39" s="351">
        <v>151</v>
      </c>
    </row>
    <row r="40" spans="1:45" x14ac:dyDescent="0.2">
      <c r="A40" s="345" t="s">
        <v>195</v>
      </c>
      <c r="B40" s="346" t="s">
        <v>41</v>
      </c>
      <c r="C40" s="347">
        <v>223814</v>
      </c>
      <c r="D40" s="348">
        <f t="shared" si="0"/>
        <v>82167</v>
      </c>
      <c r="E40" s="349">
        <v>23856</v>
      </c>
      <c r="F40" s="348">
        <v>20433</v>
      </c>
      <c r="G40" s="350">
        <v>10079</v>
      </c>
      <c r="H40" s="349">
        <v>13233</v>
      </c>
      <c r="I40" s="349">
        <v>1516</v>
      </c>
      <c r="J40" s="348">
        <v>3636</v>
      </c>
      <c r="K40" s="350">
        <v>4949</v>
      </c>
      <c r="L40" s="349">
        <v>933</v>
      </c>
      <c r="M40" s="349">
        <v>3211</v>
      </c>
      <c r="N40" s="348">
        <v>8567</v>
      </c>
      <c r="O40" s="350">
        <v>1103</v>
      </c>
      <c r="P40" s="348">
        <v>1505</v>
      </c>
      <c r="Q40" s="350">
        <v>6040</v>
      </c>
      <c r="R40" s="349">
        <v>1641</v>
      </c>
      <c r="S40" s="349">
        <v>11242</v>
      </c>
      <c r="T40" s="348">
        <v>3538</v>
      </c>
      <c r="U40" s="350">
        <v>1099</v>
      </c>
      <c r="V40" s="349">
        <v>3286</v>
      </c>
      <c r="W40" s="349">
        <v>1778</v>
      </c>
      <c r="X40" s="348">
        <v>1021</v>
      </c>
      <c r="Y40" s="350">
        <v>787</v>
      </c>
      <c r="Z40" s="349">
        <v>1865</v>
      </c>
      <c r="AA40" s="349">
        <v>953</v>
      </c>
      <c r="AB40" s="348">
        <v>1147</v>
      </c>
      <c r="AC40" s="350">
        <v>746</v>
      </c>
      <c r="AD40" s="349">
        <v>1017</v>
      </c>
      <c r="AE40" s="349">
        <v>1255</v>
      </c>
      <c r="AF40" s="348">
        <v>2642</v>
      </c>
      <c r="AG40" s="350">
        <v>617</v>
      </c>
      <c r="AH40" s="349">
        <v>461</v>
      </c>
      <c r="AI40" s="349">
        <v>769</v>
      </c>
      <c r="AJ40" s="348">
        <v>1621</v>
      </c>
      <c r="AK40" s="350">
        <v>227</v>
      </c>
      <c r="AL40" s="349">
        <v>479</v>
      </c>
      <c r="AM40" s="349">
        <v>142</v>
      </c>
      <c r="AN40" s="348">
        <v>566</v>
      </c>
      <c r="AO40" s="350">
        <v>624</v>
      </c>
      <c r="AP40" s="349">
        <v>2089</v>
      </c>
      <c r="AQ40" s="349">
        <v>390</v>
      </c>
      <c r="AR40" s="351">
        <v>584</v>
      </c>
    </row>
    <row r="41" spans="1:45" x14ac:dyDescent="0.2">
      <c r="A41" s="345" t="s">
        <v>201</v>
      </c>
      <c r="B41" s="346" t="s">
        <v>42</v>
      </c>
      <c r="C41" s="347">
        <v>341198</v>
      </c>
      <c r="D41" s="348">
        <f>C41-SUM(E41:AR41)</f>
        <v>114877</v>
      </c>
      <c r="E41" s="349">
        <v>35465</v>
      </c>
      <c r="F41" s="348">
        <v>27676</v>
      </c>
      <c r="G41" s="350">
        <v>15061</v>
      </c>
      <c r="H41" s="349">
        <v>27050</v>
      </c>
      <c r="I41" s="349">
        <v>3759</v>
      </c>
      <c r="J41" s="348">
        <v>4521</v>
      </c>
      <c r="K41" s="350">
        <v>9834</v>
      </c>
      <c r="L41" s="349">
        <v>1549</v>
      </c>
      <c r="M41" s="349">
        <v>7789</v>
      </c>
      <c r="N41" s="348">
        <v>13853</v>
      </c>
      <c r="O41" s="350">
        <v>2911</v>
      </c>
      <c r="P41" s="348">
        <v>2566</v>
      </c>
      <c r="Q41" s="350">
        <v>9760</v>
      </c>
      <c r="R41" s="349">
        <v>5091</v>
      </c>
      <c r="S41" s="349">
        <v>4340</v>
      </c>
      <c r="T41" s="348">
        <v>6066</v>
      </c>
      <c r="U41" s="350">
        <v>2737</v>
      </c>
      <c r="V41" s="349">
        <v>6638</v>
      </c>
      <c r="W41" s="349">
        <v>2283</v>
      </c>
      <c r="X41" s="348">
        <v>2907</v>
      </c>
      <c r="Y41" s="350">
        <v>1372</v>
      </c>
      <c r="Z41" s="349">
        <v>3235</v>
      </c>
      <c r="AA41" s="349">
        <v>3319</v>
      </c>
      <c r="AB41" s="348">
        <v>1890</v>
      </c>
      <c r="AC41" s="350">
        <v>3548</v>
      </c>
      <c r="AD41" s="349">
        <v>1930</v>
      </c>
      <c r="AE41" s="349">
        <v>3326</v>
      </c>
      <c r="AF41" s="348">
        <v>3672</v>
      </c>
      <c r="AG41" s="350">
        <v>1048</v>
      </c>
      <c r="AH41" s="349">
        <v>996</v>
      </c>
      <c r="AI41" s="349">
        <v>1300</v>
      </c>
      <c r="AJ41" s="348">
        <v>1257</v>
      </c>
      <c r="AK41" s="350">
        <v>394</v>
      </c>
      <c r="AL41" s="349">
        <v>1284</v>
      </c>
      <c r="AM41" s="349">
        <v>513</v>
      </c>
      <c r="AN41" s="348">
        <v>1311</v>
      </c>
      <c r="AO41" s="350">
        <v>652</v>
      </c>
      <c r="AP41" s="349">
        <v>973</v>
      </c>
      <c r="AQ41" s="349">
        <v>1192</v>
      </c>
      <c r="AR41" s="351">
        <v>1253</v>
      </c>
    </row>
    <row r="42" spans="1:45" x14ac:dyDescent="0.2">
      <c r="A42" s="345" t="s">
        <v>202</v>
      </c>
      <c r="B42" s="346" t="s">
        <v>283</v>
      </c>
      <c r="C42" s="347">
        <v>0</v>
      </c>
      <c r="D42" s="348">
        <v>0</v>
      </c>
      <c r="E42" s="349">
        <v>0</v>
      </c>
      <c r="F42" s="348">
        <v>0</v>
      </c>
      <c r="G42" s="350">
        <v>0</v>
      </c>
      <c r="H42" s="349">
        <v>0</v>
      </c>
      <c r="I42" s="349">
        <v>0</v>
      </c>
      <c r="J42" s="348">
        <v>0</v>
      </c>
      <c r="K42" s="350">
        <v>0</v>
      </c>
      <c r="L42" s="349">
        <v>0</v>
      </c>
      <c r="M42" s="349">
        <v>0</v>
      </c>
      <c r="N42" s="348">
        <v>0</v>
      </c>
      <c r="O42" s="350">
        <v>0</v>
      </c>
      <c r="P42" s="348">
        <v>0</v>
      </c>
      <c r="Q42" s="350">
        <v>0</v>
      </c>
      <c r="R42" s="349">
        <v>0</v>
      </c>
      <c r="S42" s="349">
        <v>0</v>
      </c>
      <c r="T42" s="348">
        <v>0</v>
      </c>
      <c r="U42" s="350">
        <v>0</v>
      </c>
      <c r="V42" s="349">
        <v>0</v>
      </c>
      <c r="W42" s="349">
        <v>0</v>
      </c>
      <c r="X42" s="348">
        <v>0</v>
      </c>
      <c r="Y42" s="350">
        <v>0</v>
      </c>
      <c r="Z42" s="349">
        <v>0</v>
      </c>
      <c r="AA42" s="349">
        <v>0</v>
      </c>
      <c r="AB42" s="348">
        <v>0</v>
      </c>
      <c r="AC42" s="350">
        <v>0</v>
      </c>
      <c r="AD42" s="349">
        <v>0</v>
      </c>
      <c r="AE42" s="349">
        <v>0</v>
      </c>
      <c r="AF42" s="348">
        <v>0</v>
      </c>
      <c r="AG42" s="350">
        <v>0</v>
      </c>
      <c r="AH42" s="349">
        <v>0</v>
      </c>
      <c r="AI42" s="349">
        <v>0</v>
      </c>
      <c r="AJ42" s="348">
        <v>0</v>
      </c>
      <c r="AK42" s="350">
        <v>0</v>
      </c>
      <c r="AL42" s="349">
        <v>0</v>
      </c>
      <c r="AM42" s="349">
        <v>0</v>
      </c>
      <c r="AN42" s="348">
        <v>0</v>
      </c>
      <c r="AO42" s="350">
        <v>0</v>
      </c>
      <c r="AP42" s="349">
        <v>0</v>
      </c>
      <c r="AQ42" s="349">
        <v>0</v>
      </c>
      <c r="AR42" s="351">
        <v>0</v>
      </c>
      <c r="AS42" s="332" t="s">
        <v>538</v>
      </c>
    </row>
    <row r="43" spans="1:45" x14ac:dyDescent="0.2">
      <c r="A43" s="345" t="s">
        <v>203</v>
      </c>
      <c r="B43" s="346" t="s">
        <v>284</v>
      </c>
      <c r="C43" s="347">
        <v>434</v>
      </c>
      <c r="D43" s="348">
        <f>C43-SUM(E43:AR43)</f>
        <v>110</v>
      </c>
      <c r="E43" s="349">
        <v>42</v>
      </c>
      <c r="F43" s="348">
        <v>18</v>
      </c>
      <c r="G43" s="350">
        <v>21</v>
      </c>
      <c r="H43" s="349">
        <v>53</v>
      </c>
      <c r="I43" s="349">
        <v>2</v>
      </c>
      <c r="J43" s="348">
        <v>14</v>
      </c>
      <c r="K43" s="350">
        <v>13</v>
      </c>
      <c r="L43" s="349">
        <v>2</v>
      </c>
      <c r="M43" s="349">
        <v>9</v>
      </c>
      <c r="N43" s="348">
        <v>23</v>
      </c>
      <c r="O43" s="350">
        <v>2</v>
      </c>
      <c r="P43" s="348">
        <v>3</v>
      </c>
      <c r="Q43" s="350">
        <v>17</v>
      </c>
      <c r="R43" s="349">
        <v>6</v>
      </c>
      <c r="S43" s="349">
        <v>8</v>
      </c>
      <c r="T43" s="348">
        <v>12</v>
      </c>
      <c r="U43" s="350">
        <v>3</v>
      </c>
      <c r="V43" s="349">
        <v>12</v>
      </c>
      <c r="W43" s="349">
        <v>4</v>
      </c>
      <c r="X43" s="348">
        <v>5</v>
      </c>
      <c r="Y43" s="350">
        <v>2</v>
      </c>
      <c r="Z43" s="349">
        <v>6</v>
      </c>
      <c r="AA43" s="349">
        <v>5</v>
      </c>
      <c r="AB43" s="348">
        <v>2</v>
      </c>
      <c r="AC43" s="350">
        <v>4</v>
      </c>
      <c r="AD43" s="349">
        <v>3</v>
      </c>
      <c r="AE43" s="349">
        <v>5</v>
      </c>
      <c r="AF43" s="348">
        <v>7</v>
      </c>
      <c r="AG43" s="350">
        <v>3</v>
      </c>
      <c r="AH43" s="349">
        <v>2</v>
      </c>
      <c r="AI43" s="349">
        <v>2</v>
      </c>
      <c r="AJ43" s="348">
        <v>3</v>
      </c>
      <c r="AK43" s="350">
        <v>0</v>
      </c>
      <c r="AL43" s="349">
        <v>2</v>
      </c>
      <c r="AM43" s="349">
        <v>1</v>
      </c>
      <c r="AN43" s="348">
        <v>2</v>
      </c>
      <c r="AO43" s="350">
        <v>2</v>
      </c>
      <c r="AP43" s="349">
        <v>1</v>
      </c>
      <c r="AQ43" s="349">
        <v>2</v>
      </c>
      <c r="AR43" s="351">
        <v>1</v>
      </c>
    </row>
    <row r="44" spans="1:45" x14ac:dyDescent="0.2">
      <c r="A44" s="352"/>
      <c r="B44" s="353" t="s">
        <v>539</v>
      </c>
      <c r="C44" s="354">
        <f>SUM(C5:C43)</f>
        <v>2516012</v>
      </c>
      <c r="D44" s="355">
        <f>SUM(D5:D43)</f>
        <v>773646</v>
      </c>
      <c r="E44" s="356">
        <f t="shared" ref="E44:AR44" si="1">SUM(E5:E43)</f>
        <v>286690</v>
      </c>
      <c r="F44" s="355">
        <f t="shared" si="1"/>
        <v>205034</v>
      </c>
      <c r="G44" s="357">
        <f t="shared" si="1"/>
        <v>114013</v>
      </c>
      <c r="H44" s="356">
        <f t="shared" si="1"/>
        <v>163870</v>
      </c>
      <c r="I44" s="356">
        <f t="shared" si="1"/>
        <v>25369</v>
      </c>
      <c r="J44" s="355">
        <f t="shared" si="1"/>
        <v>27463</v>
      </c>
      <c r="K44" s="357">
        <f t="shared" si="1"/>
        <v>79497</v>
      </c>
      <c r="L44" s="356">
        <f t="shared" si="1"/>
        <v>14190</v>
      </c>
      <c r="M44" s="356">
        <f t="shared" si="1"/>
        <v>48548</v>
      </c>
      <c r="N44" s="355">
        <f t="shared" si="1"/>
        <v>105721</v>
      </c>
      <c r="O44" s="357">
        <f t="shared" si="1"/>
        <v>22533</v>
      </c>
      <c r="P44" s="355">
        <f t="shared" si="1"/>
        <v>20121</v>
      </c>
      <c r="Q44" s="357">
        <f t="shared" si="1"/>
        <v>60589</v>
      </c>
      <c r="R44" s="356">
        <f t="shared" si="1"/>
        <v>39078</v>
      </c>
      <c r="S44" s="356">
        <f t="shared" si="1"/>
        <v>52735</v>
      </c>
      <c r="T44" s="355">
        <f t="shared" si="1"/>
        <v>42544</v>
      </c>
      <c r="U44" s="357">
        <f t="shared" si="1"/>
        <v>26737</v>
      </c>
      <c r="V44" s="356">
        <f t="shared" si="1"/>
        <v>46572</v>
      </c>
      <c r="W44" s="356">
        <f t="shared" si="1"/>
        <v>27308</v>
      </c>
      <c r="X44" s="355">
        <f t="shared" si="1"/>
        <v>21411</v>
      </c>
      <c r="Y44" s="357">
        <f t="shared" si="1"/>
        <v>12486</v>
      </c>
      <c r="Z44" s="356">
        <f t="shared" si="1"/>
        <v>35143</v>
      </c>
      <c r="AA44" s="356">
        <f t="shared" si="1"/>
        <v>27629</v>
      </c>
      <c r="AB44" s="355">
        <f t="shared" si="1"/>
        <v>17044</v>
      </c>
      <c r="AC44" s="357">
        <f t="shared" si="1"/>
        <v>22213</v>
      </c>
      <c r="AD44" s="356">
        <f t="shared" si="1"/>
        <v>18548</v>
      </c>
      <c r="AE44" s="356">
        <f t="shared" si="1"/>
        <v>26439</v>
      </c>
      <c r="AF44" s="355">
        <f t="shared" si="1"/>
        <v>38477</v>
      </c>
      <c r="AG44" s="357">
        <f t="shared" si="1"/>
        <v>8500</v>
      </c>
      <c r="AH44" s="356">
        <f t="shared" si="1"/>
        <v>9756</v>
      </c>
      <c r="AI44" s="356">
        <f t="shared" si="1"/>
        <v>16207</v>
      </c>
      <c r="AJ44" s="355">
        <f t="shared" si="1"/>
        <v>12848</v>
      </c>
      <c r="AK44" s="357">
        <f t="shared" si="1"/>
        <v>4534</v>
      </c>
      <c r="AL44" s="356">
        <f t="shared" si="1"/>
        <v>13373</v>
      </c>
      <c r="AM44" s="356">
        <f t="shared" si="1"/>
        <v>4407</v>
      </c>
      <c r="AN44" s="355">
        <f t="shared" si="1"/>
        <v>11384</v>
      </c>
      <c r="AO44" s="357">
        <f t="shared" si="1"/>
        <v>6226</v>
      </c>
      <c r="AP44" s="356">
        <f t="shared" si="1"/>
        <v>10035</v>
      </c>
      <c r="AQ44" s="356">
        <f t="shared" si="1"/>
        <v>8805</v>
      </c>
      <c r="AR44" s="358">
        <f t="shared" si="1"/>
        <v>7916</v>
      </c>
      <c r="AS44" s="359"/>
    </row>
    <row r="45" spans="1:45" x14ac:dyDescent="0.2">
      <c r="A45" s="330"/>
      <c r="B45" s="330"/>
      <c r="C45" s="360"/>
      <c r="D45" s="360" t="s">
        <v>540</v>
      </c>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row>
    <row r="46" spans="1:45" x14ac:dyDescent="0.2">
      <c r="A46" s="330"/>
      <c r="B46" s="330"/>
      <c r="C46" s="36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row>
    <row r="47" spans="1:45" x14ac:dyDescent="0.2">
      <c r="A47" s="328" t="s">
        <v>541</v>
      </c>
      <c r="B47" s="329"/>
      <c r="C47" s="330"/>
      <c r="D47" s="330"/>
      <c r="E47" s="330"/>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row>
    <row r="48" spans="1:45" x14ac:dyDescent="0.2">
      <c r="A48" s="329" t="s">
        <v>178</v>
      </c>
      <c r="B48" s="329" t="s">
        <v>542</v>
      </c>
      <c r="C48" s="330"/>
      <c r="D48" s="330"/>
      <c r="E48" s="330" t="s">
        <v>178</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t="s">
        <v>490</v>
      </c>
      <c r="AR48" s="330"/>
    </row>
    <row r="49" spans="1:44" ht="13.5" customHeight="1" x14ac:dyDescent="0.2">
      <c r="A49" s="463" t="s">
        <v>491</v>
      </c>
      <c r="B49" s="465"/>
      <c r="C49" s="333" t="s">
        <v>492</v>
      </c>
      <c r="D49" s="335" t="s">
        <v>133</v>
      </c>
      <c r="E49" s="335" t="s">
        <v>493</v>
      </c>
      <c r="F49" s="334" t="s">
        <v>494</v>
      </c>
      <c r="G49" s="336" t="s">
        <v>495</v>
      </c>
      <c r="H49" s="335" t="s">
        <v>496</v>
      </c>
      <c r="I49" s="335" t="s">
        <v>497</v>
      </c>
      <c r="J49" s="334" t="s">
        <v>498</v>
      </c>
      <c r="K49" s="336" t="s">
        <v>499</v>
      </c>
      <c r="L49" s="335" t="s">
        <v>500</v>
      </c>
      <c r="M49" s="335" t="s">
        <v>501</v>
      </c>
      <c r="N49" s="334" t="s">
        <v>502</v>
      </c>
      <c r="O49" s="336" t="s">
        <v>503</v>
      </c>
      <c r="P49" s="335" t="s">
        <v>504</v>
      </c>
      <c r="Q49" s="335" t="s">
        <v>505</v>
      </c>
      <c r="R49" s="334" t="s">
        <v>506</v>
      </c>
      <c r="S49" s="336" t="s">
        <v>507</v>
      </c>
      <c r="T49" s="335" t="s">
        <v>508</v>
      </c>
      <c r="U49" s="335" t="s">
        <v>509</v>
      </c>
      <c r="V49" s="334" t="s">
        <v>510</v>
      </c>
      <c r="W49" s="336" t="s">
        <v>511</v>
      </c>
      <c r="X49" s="335" t="s">
        <v>512</v>
      </c>
      <c r="Y49" s="335" t="s">
        <v>513</v>
      </c>
      <c r="Z49" s="334" t="s">
        <v>514</v>
      </c>
      <c r="AA49" s="336" t="s">
        <v>515</v>
      </c>
      <c r="AB49" s="335" t="s">
        <v>516</v>
      </c>
      <c r="AC49" s="335" t="s">
        <v>517</v>
      </c>
      <c r="AD49" s="334" t="s">
        <v>518</v>
      </c>
      <c r="AE49" s="336" t="s">
        <v>519</v>
      </c>
      <c r="AF49" s="335" t="s">
        <v>520</v>
      </c>
      <c r="AG49" s="335" t="s">
        <v>521</v>
      </c>
      <c r="AH49" s="334" t="s">
        <v>522</v>
      </c>
      <c r="AI49" s="336" t="s">
        <v>523</v>
      </c>
      <c r="AJ49" s="335" t="s">
        <v>524</v>
      </c>
      <c r="AK49" s="335" t="s">
        <v>525</v>
      </c>
      <c r="AL49" s="334" t="s">
        <v>526</v>
      </c>
      <c r="AM49" s="336" t="s">
        <v>527</v>
      </c>
      <c r="AN49" s="335" t="s">
        <v>528</v>
      </c>
      <c r="AO49" s="335" t="s">
        <v>529</v>
      </c>
      <c r="AP49" s="334" t="s">
        <v>530</v>
      </c>
      <c r="AQ49" s="336" t="s">
        <v>531</v>
      </c>
      <c r="AR49" s="337" t="s">
        <v>532</v>
      </c>
    </row>
    <row r="50" spans="1:44" ht="24" x14ac:dyDescent="0.2">
      <c r="A50" s="338"/>
      <c r="B50" s="361"/>
      <c r="C50" s="362" t="s">
        <v>543</v>
      </c>
      <c r="D50" s="363" t="s">
        <v>543</v>
      </c>
      <c r="E50" s="363" t="s">
        <v>543</v>
      </c>
      <c r="F50" s="364" t="s">
        <v>543</v>
      </c>
      <c r="G50" s="365" t="s">
        <v>543</v>
      </c>
      <c r="H50" s="363" t="s">
        <v>543</v>
      </c>
      <c r="I50" s="363" t="s">
        <v>543</v>
      </c>
      <c r="J50" s="364" t="s">
        <v>543</v>
      </c>
      <c r="K50" s="365" t="s">
        <v>543</v>
      </c>
      <c r="L50" s="363" t="s">
        <v>543</v>
      </c>
      <c r="M50" s="363" t="s">
        <v>543</v>
      </c>
      <c r="N50" s="364" t="s">
        <v>543</v>
      </c>
      <c r="O50" s="365" t="s">
        <v>543</v>
      </c>
      <c r="P50" s="363" t="s">
        <v>543</v>
      </c>
      <c r="Q50" s="363" t="s">
        <v>543</v>
      </c>
      <c r="R50" s="364" t="s">
        <v>543</v>
      </c>
      <c r="S50" s="365" t="s">
        <v>543</v>
      </c>
      <c r="T50" s="363" t="s">
        <v>543</v>
      </c>
      <c r="U50" s="363" t="s">
        <v>543</v>
      </c>
      <c r="V50" s="364" t="s">
        <v>543</v>
      </c>
      <c r="W50" s="365" t="s">
        <v>543</v>
      </c>
      <c r="X50" s="363" t="s">
        <v>543</v>
      </c>
      <c r="Y50" s="363" t="s">
        <v>543</v>
      </c>
      <c r="Z50" s="364" t="s">
        <v>543</v>
      </c>
      <c r="AA50" s="365" t="s">
        <v>543</v>
      </c>
      <c r="AB50" s="363" t="s">
        <v>543</v>
      </c>
      <c r="AC50" s="363" t="s">
        <v>543</v>
      </c>
      <c r="AD50" s="364" t="s">
        <v>543</v>
      </c>
      <c r="AE50" s="365" t="s">
        <v>543</v>
      </c>
      <c r="AF50" s="363" t="s">
        <v>543</v>
      </c>
      <c r="AG50" s="363" t="s">
        <v>543</v>
      </c>
      <c r="AH50" s="364" t="s">
        <v>543</v>
      </c>
      <c r="AI50" s="365" t="s">
        <v>543</v>
      </c>
      <c r="AJ50" s="363" t="s">
        <v>543</v>
      </c>
      <c r="AK50" s="363" t="s">
        <v>543</v>
      </c>
      <c r="AL50" s="364" t="s">
        <v>543</v>
      </c>
      <c r="AM50" s="365" t="s">
        <v>543</v>
      </c>
      <c r="AN50" s="363" t="s">
        <v>543</v>
      </c>
      <c r="AO50" s="363" t="s">
        <v>543</v>
      </c>
      <c r="AP50" s="364" t="s">
        <v>543</v>
      </c>
      <c r="AQ50" s="365" t="s">
        <v>543</v>
      </c>
      <c r="AR50" s="366" t="s">
        <v>543</v>
      </c>
    </row>
    <row r="51" spans="1:44" x14ac:dyDescent="0.2">
      <c r="A51" s="345" t="s">
        <v>264</v>
      </c>
      <c r="B51" s="329" t="s">
        <v>534</v>
      </c>
      <c r="C51" s="347">
        <v>32013</v>
      </c>
      <c r="D51" s="349">
        <v>5496</v>
      </c>
      <c r="E51" s="349">
        <v>920</v>
      </c>
      <c r="F51" s="348">
        <v>619</v>
      </c>
      <c r="G51" s="350">
        <v>541</v>
      </c>
      <c r="H51" s="349">
        <v>642</v>
      </c>
      <c r="I51" s="349">
        <v>875</v>
      </c>
      <c r="J51" s="348">
        <v>85</v>
      </c>
      <c r="K51" s="350">
        <v>567</v>
      </c>
      <c r="L51" s="349">
        <v>153</v>
      </c>
      <c r="M51" s="349">
        <v>1627</v>
      </c>
      <c r="N51" s="348">
        <v>689</v>
      </c>
      <c r="O51" s="350">
        <v>452</v>
      </c>
      <c r="P51" s="349">
        <v>119</v>
      </c>
      <c r="Q51" s="349">
        <v>716</v>
      </c>
      <c r="R51" s="348">
        <v>1569</v>
      </c>
      <c r="S51" s="350">
        <v>148</v>
      </c>
      <c r="T51" s="349">
        <v>368</v>
      </c>
      <c r="U51" s="349">
        <v>642</v>
      </c>
      <c r="V51" s="348">
        <v>806</v>
      </c>
      <c r="W51" s="350">
        <v>325</v>
      </c>
      <c r="X51" s="349">
        <v>1985</v>
      </c>
      <c r="Y51" s="349">
        <v>722</v>
      </c>
      <c r="Z51" s="348">
        <v>1460</v>
      </c>
      <c r="AA51" s="350">
        <v>4404</v>
      </c>
      <c r="AB51" s="349">
        <v>714</v>
      </c>
      <c r="AC51" s="349">
        <v>1642</v>
      </c>
      <c r="AD51" s="348">
        <v>459</v>
      </c>
      <c r="AE51" s="350">
        <v>569</v>
      </c>
      <c r="AF51" s="349">
        <v>705</v>
      </c>
      <c r="AG51" s="349">
        <v>251</v>
      </c>
      <c r="AH51" s="348">
        <v>328</v>
      </c>
      <c r="AI51" s="350">
        <v>473</v>
      </c>
      <c r="AJ51" s="349">
        <v>0</v>
      </c>
      <c r="AK51" s="349">
        <v>130</v>
      </c>
      <c r="AL51" s="348">
        <v>126</v>
      </c>
      <c r="AM51" s="350">
        <v>71</v>
      </c>
      <c r="AN51" s="349">
        <v>0</v>
      </c>
      <c r="AO51" s="349">
        <v>320</v>
      </c>
      <c r="AP51" s="348">
        <v>671</v>
      </c>
      <c r="AQ51" s="350">
        <v>635</v>
      </c>
      <c r="AR51" s="351">
        <v>664</v>
      </c>
    </row>
    <row r="52" spans="1:44" x14ac:dyDescent="0.2">
      <c r="A52" s="345" t="s">
        <v>220</v>
      </c>
      <c r="B52" s="329" t="s">
        <v>446</v>
      </c>
      <c r="C52" s="347">
        <v>924</v>
      </c>
      <c r="D52" s="349">
        <f t="shared" ref="D52:D86" si="2">C52-SUM(E52:AR52)</f>
        <v>52</v>
      </c>
      <c r="E52" s="349">
        <v>56</v>
      </c>
      <c r="F52" s="348">
        <v>0</v>
      </c>
      <c r="G52" s="350">
        <v>0</v>
      </c>
      <c r="H52" s="349">
        <v>7</v>
      </c>
      <c r="I52" s="349">
        <v>0</v>
      </c>
      <c r="J52" s="348">
        <v>0</v>
      </c>
      <c r="K52" s="350">
        <v>0</v>
      </c>
      <c r="L52" s="349">
        <v>0</v>
      </c>
      <c r="M52" s="349">
        <v>86</v>
      </c>
      <c r="N52" s="348">
        <v>0</v>
      </c>
      <c r="O52" s="350">
        <v>0</v>
      </c>
      <c r="P52" s="349">
        <v>6</v>
      </c>
      <c r="Q52" s="349">
        <v>0</v>
      </c>
      <c r="R52" s="348">
        <v>0</v>
      </c>
      <c r="S52" s="350">
        <v>0</v>
      </c>
      <c r="T52" s="349">
        <v>0</v>
      </c>
      <c r="U52" s="349">
        <v>0</v>
      </c>
      <c r="V52" s="348">
        <v>6</v>
      </c>
      <c r="W52" s="350">
        <v>0</v>
      </c>
      <c r="X52" s="349">
        <v>5</v>
      </c>
      <c r="Y52" s="349">
        <v>106</v>
      </c>
      <c r="Z52" s="348">
        <v>85</v>
      </c>
      <c r="AA52" s="350">
        <v>0</v>
      </c>
      <c r="AB52" s="349">
        <v>78</v>
      </c>
      <c r="AC52" s="349">
        <v>0</v>
      </c>
      <c r="AD52" s="348">
        <v>246</v>
      </c>
      <c r="AE52" s="350">
        <v>0</v>
      </c>
      <c r="AF52" s="349">
        <v>4</v>
      </c>
      <c r="AG52" s="349">
        <v>0</v>
      </c>
      <c r="AH52" s="348">
        <v>59</v>
      </c>
      <c r="AI52" s="350">
        <v>0</v>
      </c>
      <c r="AJ52" s="349">
        <v>0</v>
      </c>
      <c r="AK52" s="349">
        <v>0</v>
      </c>
      <c r="AL52" s="348">
        <v>14</v>
      </c>
      <c r="AM52" s="350">
        <v>47</v>
      </c>
      <c r="AN52" s="349">
        <v>0</v>
      </c>
      <c r="AO52" s="349">
        <v>2</v>
      </c>
      <c r="AP52" s="348">
        <v>7</v>
      </c>
      <c r="AQ52" s="350">
        <v>46</v>
      </c>
      <c r="AR52" s="351">
        <v>12</v>
      </c>
    </row>
    <row r="53" spans="1:44" x14ac:dyDescent="0.2">
      <c r="A53" s="345" t="s">
        <v>221</v>
      </c>
      <c r="B53" s="329" t="s">
        <v>250</v>
      </c>
      <c r="C53" s="347">
        <v>3104</v>
      </c>
      <c r="D53" s="349">
        <f t="shared" si="2"/>
        <v>252</v>
      </c>
      <c r="E53" s="349">
        <v>41</v>
      </c>
      <c r="F53" s="348">
        <v>0</v>
      </c>
      <c r="G53" s="350">
        <v>431</v>
      </c>
      <c r="H53" s="349">
        <v>0</v>
      </c>
      <c r="I53" s="349">
        <v>0</v>
      </c>
      <c r="J53" s="348">
        <v>0</v>
      </c>
      <c r="K53" s="350">
        <v>0</v>
      </c>
      <c r="L53" s="349">
        <v>52</v>
      </c>
      <c r="M53" s="349">
        <v>101</v>
      </c>
      <c r="N53" s="348">
        <v>0</v>
      </c>
      <c r="O53" s="350">
        <v>32</v>
      </c>
      <c r="P53" s="349">
        <v>0</v>
      </c>
      <c r="Q53" s="349">
        <v>0</v>
      </c>
      <c r="R53" s="348">
        <v>0</v>
      </c>
      <c r="S53" s="350">
        <v>18</v>
      </c>
      <c r="T53" s="349">
        <v>0</v>
      </c>
      <c r="U53" s="349">
        <v>0</v>
      </c>
      <c r="V53" s="348">
        <v>0</v>
      </c>
      <c r="W53" s="350">
        <v>0</v>
      </c>
      <c r="X53" s="349">
        <v>0</v>
      </c>
      <c r="Y53" s="349">
        <v>0</v>
      </c>
      <c r="Z53" s="348">
        <v>0</v>
      </c>
      <c r="AA53" s="350">
        <v>312</v>
      </c>
      <c r="AB53" s="349">
        <v>5</v>
      </c>
      <c r="AC53" s="349">
        <v>1208</v>
      </c>
      <c r="AD53" s="348">
        <v>11</v>
      </c>
      <c r="AE53" s="350">
        <v>0</v>
      </c>
      <c r="AF53" s="349">
        <v>155</v>
      </c>
      <c r="AG53" s="349">
        <v>0</v>
      </c>
      <c r="AH53" s="348">
        <v>0</v>
      </c>
      <c r="AI53" s="350">
        <v>0</v>
      </c>
      <c r="AJ53" s="349">
        <v>0</v>
      </c>
      <c r="AK53" s="349">
        <v>0</v>
      </c>
      <c r="AL53" s="348">
        <v>0</v>
      </c>
      <c r="AM53" s="350">
        <v>0</v>
      </c>
      <c r="AN53" s="349">
        <v>0</v>
      </c>
      <c r="AO53" s="349">
        <v>0</v>
      </c>
      <c r="AP53" s="348">
        <v>0</v>
      </c>
      <c r="AQ53" s="350">
        <v>347</v>
      </c>
      <c r="AR53" s="351">
        <v>139</v>
      </c>
    </row>
    <row r="54" spans="1:44" x14ac:dyDescent="0.2">
      <c r="A54" s="345" t="s">
        <v>222</v>
      </c>
      <c r="B54" s="329" t="s">
        <v>27</v>
      </c>
      <c r="C54" s="347">
        <v>240</v>
      </c>
      <c r="D54" s="349">
        <f t="shared" si="2"/>
        <v>17</v>
      </c>
      <c r="E54" s="349">
        <v>77</v>
      </c>
      <c r="F54" s="348">
        <v>15</v>
      </c>
      <c r="G54" s="350">
        <v>0</v>
      </c>
      <c r="H54" s="349">
        <v>4</v>
      </c>
      <c r="I54" s="349">
        <v>2</v>
      </c>
      <c r="J54" s="348">
        <v>0</v>
      </c>
      <c r="K54" s="350">
        <v>0</v>
      </c>
      <c r="L54" s="349">
        <v>3</v>
      </c>
      <c r="M54" s="349">
        <v>0</v>
      </c>
      <c r="N54" s="348">
        <v>0</v>
      </c>
      <c r="O54" s="350">
        <v>19</v>
      </c>
      <c r="P54" s="349">
        <v>1</v>
      </c>
      <c r="Q54" s="349">
        <v>0</v>
      </c>
      <c r="R54" s="348">
        <v>0</v>
      </c>
      <c r="S54" s="350">
        <v>3</v>
      </c>
      <c r="T54" s="349">
        <v>0</v>
      </c>
      <c r="U54" s="349">
        <v>0</v>
      </c>
      <c r="V54" s="348">
        <v>0</v>
      </c>
      <c r="W54" s="350">
        <v>4</v>
      </c>
      <c r="X54" s="349">
        <v>0</v>
      </c>
      <c r="Y54" s="349">
        <v>24</v>
      </c>
      <c r="Z54" s="348">
        <v>9</v>
      </c>
      <c r="AA54" s="350">
        <v>3</v>
      </c>
      <c r="AB54" s="349">
        <v>7</v>
      </c>
      <c r="AC54" s="349">
        <v>0</v>
      </c>
      <c r="AD54" s="348">
        <v>0</v>
      </c>
      <c r="AE54" s="350">
        <v>36</v>
      </c>
      <c r="AF54" s="349">
        <v>3</v>
      </c>
      <c r="AG54" s="349">
        <v>0</v>
      </c>
      <c r="AH54" s="348">
        <v>0</v>
      </c>
      <c r="AI54" s="350">
        <v>0</v>
      </c>
      <c r="AJ54" s="349">
        <v>0</v>
      </c>
      <c r="AK54" s="349">
        <v>0</v>
      </c>
      <c r="AL54" s="348">
        <v>0</v>
      </c>
      <c r="AM54" s="350">
        <v>7</v>
      </c>
      <c r="AN54" s="349">
        <v>0</v>
      </c>
      <c r="AO54" s="349">
        <v>0</v>
      </c>
      <c r="AP54" s="348">
        <v>0</v>
      </c>
      <c r="AQ54" s="350">
        <v>6</v>
      </c>
      <c r="AR54" s="351">
        <v>0</v>
      </c>
    </row>
    <row r="55" spans="1:44" x14ac:dyDescent="0.2">
      <c r="A55" s="345" t="s">
        <v>223</v>
      </c>
      <c r="B55" s="329" t="s">
        <v>191</v>
      </c>
      <c r="C55" s="347">
        <v>73039</v>
      </c>
      <c r="D55" s="349">
        <f t="shared" si="2"/>
        <v>21268</v>
      </c>
      <c r="E55" s="349">
        <v>6547</v>
      </c>
      <c r="F55" s="348">
        <v>2250</v>
      </c>
      <c r="G55" s="350">
        <v>2300</v>
      </c>
      <c r="H55" s="349">
        <v>6230</v>
      </c>
      <c r="I55" s="349">
        <v>139</v>
      </c>
      <c r="J55" s="348">
        <v>189</v>
      </c>
      <c r="K55" s="350">
        <v>4443</v>
      </c>
      <c r="L55" s="349">
        <v>517</v>
      </c>
      <c r="M55" s="349">
        <v>992</v>
      </c>
      <c r="N55" s="348">
        <v>4385</v>
      </c>
      <c r="O55" s="350">
        <v>220</v>
      </c>
      <c r="P55" s="349">
        <v>148</v>
      </c>
      <c r="Q55" s="349">
        <v>1953</v>
      </c>
      <c r="R55" s="348">
        <v>1548</v>
      </c>
      <c r="S55" s="350">
        <v>1051</v>
      </c>
      <c r="T55" s="349">
        <v>229</v>
      </c>
      <c r="U55" s="349">
        <v>2183</v>
      </c>
      <c r="V55" s="348">
        <v>1264</v>
      </c>
      <c r="W55" s="350">
        <v>743</v>
      </c>
      <c r="X55" s="349">
        <v>568</v>
      </c>
      <c r="Y55" s="349">
        <v>235</v>
      </c>
      <c r="Z55" s="348">
        <v>1012</v>
      </c>
      <c r="AA55" s="350">
        <v>787</v>
      </c>
      <c r="AB55" s="349">
        <v>638</v>
      </c>
      <c r="AC55" s="349">
        <v>833</v>
      </c>
      <c r="AD55" s="348">
        <v>1671</v>
      </c>
      <c r="AE55" s="350">
        <v>825</v>
      </c>
      <c r="AF55" s="349">
        <v>3111</v>
      </c>
      <c r="AG55" s="349">
        <v>18</v>
      </c>
      <c r="AH55" s="348">
        <v>345</v>
      </c>
      <c r="AI55" s="350">
        <v>1977</v>
      </c>
      <c r="AJ55" s="349">
        <v>19</v>
      </c>
      <c r="AK55" s="349">
        <v>15</v>
      </c>
      <c r="AL55" s="348">
        <v>204</v>
      </c>
      <c r="AM55" s="350">
        <v>329</v>
      </c>
      <c r="AN55" s="349">
        <v>210</v>
      </c>
      <c r="AO55" s="349">
        <v>178</v>
      </c>
      <c r="AP55" s="348">
        <v>169</v>
      </c>
      <c r="AQ55" s="350">
        <v>785</v>
      </c>
      <c r="AR55" s="351">
        <v>511</v>
      </c>
    </row>
    <row r="56" spans="1:44" x14ac:dyDescent="0.2">
      <c r="A56" s="345" t="s">
        <v>224</v>
      </c>
      <c r="B56" s="329" t="s">
        <v>28</v>
      </c>
      <c r="C56" s="347">
        <v>11242</v>
      </c>
      <c r="D56" s="349">
        <f t="shared" si="2"/>
        <v>536</v>
      </c>
      <c r="E56" s="349">
        <v>1898</v>
      </c>
      <c r="F56" s="348">
        <v>273</v>
      </c>
      <c r="G56" s="350">
        <v>63</v>
      </c>
      <c r="H56" s="349">
        <v>261</v>
      </c>
      <c r="I56" s="349">
        <v>189</v>
      </c>
      <c r="J56" s="348">
        <v>65</v>
      </c>
      <c r="K56" s="350">
        <v>385</v>
      </c>
      <c r="L56" s="349">
        <v>38</v>
      </c>
      <c r="M56" s="349">
        <v>324</v>
      </c>
      <c r="N56" s="348">
        <v>1291</v>
      </c>
      <c r="O56" s="350">
        <v>314</v>
      </c>
      <c r="P56" s="349">
        <v>1376</v>
      </c>
      <c r="Q56" s="349">
        <v>256</v>
      </c>
      <c r="R56" s="348">
        <v>109</v>
      </c>
      <c r="S56" s="350">
        <v>199</v>
      </c>
      <c r="T56" s="349">
        <v>61</v>
      </c>
      <c r="U56" s="349">
        <v>412</v>
      </c>
      <c r="V56" s="348">
        <v>37</v>
      </c>
      <c r="W56" s="350">
        <v>227</v>
      </c>
      <c r="X56" s="349">
        <v>40</v>
      </c>
      <c r="Y56" s="349">
        <v>131</v>
      </c>
      <c r="Z56" s="348">
        <v>470</v>
      </c>
      <c r="AA56" s="350">
        <v>76</v>
      </c>
      <c r="AB56" s="349">
        <v>369</v>
      </c>
      <c r="AC56" s="349">
        <v>66</v>
      </c>
      <c r="AD56" s="348">
        <v>132</v>
      </c>
      <c r="AE56" s="350">
        <v>235</v>
      </c>
      <c r="AF56" s="349">
        <v>165</v>
      </c>
      <c r="AG56" s="349">
        <v>0</v>
      </c>
      <c r="AH56" s="348">
        <v>608</v>
      </c>
      <c r="AI56" s="350">
        <v>77</v>
      </c>
      <c r="AJ56" s="349">
        <v>150</v>
      </c>
      <c r="AK56" s="349">
        <v>58</v>
      </c>
      <c r="AL56" s="348">
        <v>48</v>
      </c>
      <c r="AM56" s="350">
        <v>39</v>
      </c>
      <c r="AN56" s="349">
        <v>14</v>
      </c>
      <c r="AO56" s="349">
        <v>10</v>
      </c>
      <c r="AP56" s="348">
        <v>65</v>
      </c>
      <c r="AQ56" s="350">
        <v>132</v>
      </c>
      <c r="AR56" s="351">
        <v>43</v>
      </c>
    </row>
    <row r="57" spans="1:44" x14ac:dyDescent="0.2">
      <c r="A57" s="345" t="s">
        <v>225</v>
      </c>
      <c r="B57" s="329" t="s">
        <v>268</v>
      </c>
      <c r="C57" s="347">
        <v>14078</v>
      </c>
      <c r="D57" s="349">
        <f t="shared" si="2"/>
        <v>1405</v>
      </c>
      <c r="E57" s="349">
        <v>1471</v>
      </c>
      <c r="F57" s="348">
        <v>1325</v>
      </c>
      <c r="G57" s="350">
        <v>635</v>
      </c>
      <c r="H57" s="349">
        <v>290</v>
      </c>
      <c r="I57" s="349">
        <v>62</v>
      </c>
      <c r="J57" s="348">
        <v>6</v>
      </c>
      <c r="K57" s="350">
        <v>810</v>
      </c>
      <c r="L57" s="349">
        <v>63</v>
      </c>
      <c r="M57" s="349">
        <v>367</v>
      </c>
      <c r="N57" s="348">
        <v>499</v>
      </c>
      <c r="O57" s="350">
        <v>86</v>
      </c>
      <c r="P57" s="349">
        <v>99</v>
      </c>
      <c r="Q57" s="349">
        <v>21</v>
      </c>
      <c r="R57" s="348">
        <v>438</v>
      </c>
      <c r="S57" s="350">
        <v>639</v>
      </c>
      <c r="T57" s="349">
        <v>71</v>
      </c>
      <c r="U57" s="349">
        <v>419</v>
      </c>
      <c r="V57" s="348">
        <v>369</v>
      </c>
      <c r="W57" s="350">
        <v>728</v>
      </c>
      <c r="X57" s="349">
        <v>245</v>
      </c>
      <c r="Y57" s="349">
        <v>68</v>
      </c>
      <c r="Z57" s="348">
        <v>1123</v>
      </c>
      <c r="AA57" s="350">
        <v>67</v>
      </c>
      <c r="AB57" s="349">
        <v>80</v>
      </c>
      <c r="AC57" s="349">
        <v>13</v>
      </c>
      <c r="AD57" s="348">
        <v>548</v>
      </c>
      <c r="AE57" s="350">
        <v>612</v>
      </c>
      <c r="AF57" s="349">
        <v>570</v>
      </c>
      <c r="AG57" s="349">
        <v>7</v>
      </c>
      <c r="AH57" s="348">
        <v>91</v>
      </c>
      <c r="AI57" s="350">
        <v>233</v>
      </c>
      <c r="AJ57" s="349">
        <v>62</v>
      </c>
      <c r="AK57" s="349">
        <v>41</v>
      </c>
      <c r="AL57" s="348">
        <v>244</v>
      </c>
      <c r="AM57" s="350">
        <v>125</v>
      </c>
      <c r="AN57" s="349">
        <v>73</v>
      </c>
      <c r="AO57" s="349">
        <v>24</v>
      </c>
      <c r="AP57" s="348">
        <v>36</v>
      </c>
      <c r="AQ57" s="350">
        <v>11</v>
      </c>
      <c r="AR57" s="351">
        <v>2</v>
      </c>
    </row>
    <row r="58" spans="1:44" x14ac:dyDescent="0.2">
      <c r="A58" s="345" t="s">
        <v>226</v>
      </c>
      <c r="B58" s="329" t="s">
        <v>29</v>
      </c>
      <c r="C58" s="347">
        <v>24748</v>
      </c>
      <c r="D58" s="349">
        <f t="shared" si="2"/>
        <v>3256</v>
      </c>
      <c r="E58" s="349">
        <v>3897</v>
      </c>
      <c r="F58" s="348">
        <v>3715</v>
      </c>
      <c r="G58" s="350">
        <v>652</v>
      </c>
      <c r="H58" s="349">
        <v>744</v>
      </c>
      <c r="I58" s="349">
        <v>55</v>
      </c>
      <c r="J58" s="348">
        <v>205</v>
      </c>
      <c r="K58" s="350">
        <v>855</v>
      </c>
      <c r="L58" s="349">
        <v>128</v>
      </c>
      <c r="M58" s="349">
        <v>154</v>
      </c>
      <c r="N58" s="348">
        <v>526</v>
      </c>
      <c r="O58" s="350">
        <v>1762</v>
      </c>
      <c r="P58" s="349">
        <v>10</v>
      </c>
      <c r="Q58" s="349">
        <v>71</v>
      </c>
      <c r="R58" s="348">
        <v>341</v>
      </c>
      <c r="S58" s="350">
        <v>1689</v>
      </c>
      <c r="T58" s="349">
        <v>140</v>
      </c>
      <c r="U58" s="349">
        <v>554</v>
      </c>
      <c r="V58" s="348">
        <v>1404</v>
      </c>
      <c r="W58" s="350">
        <v>53</v>
      </c>
      <c r="X58" s="349">
        <v>455</v>
      </c>
      <c r="Y58" s="349">
        <v>92</v>
      </c>
      <c r="Z58" s="348">
        <v>733</v>
      </c>
      <c r="AA58" s="350">
        <v>0</v>
      </c>
      <c r="AB58" s="349">
        <v>116</v>
      </c>
      <c r="AC58" s="349">
        <v>99</v>
      </c>
      <c r="AD58" s="348">
        <v>31</v>
      </c>
      <c r="AE58" s="350">
        <v>547</v>
      </c>
      <c r="AF58" s="349">
        <v>802</v>
      </c>
      <c r="AG58" s="349">
        <v>42</v>
      </c>
      <c r="AH58" s="348">
        <v>3</v>
      </c>
      <c r="AI58" s="350">
        <v>120</v>
      </c>
      <c r="AJ58" s="349">
        <v>754</v>
      </c>
      <c r="AK58" s="349">
        <v>56</v>
      </c>
      <c r="AL58" s="348">
        <v>624</v>
      </c>
      <c r="AM58" s="350">
        <v>15</v>
      </c>
      <c r="AN58" s="349">
        <v>0</v>
      </c>
      <c r="AO58" s="349">
        <v>48</v>
      </c>
      <c r="AP58" s="348">
        <v>0</v>
      </c>
      <c r="AQ58" s="350">
        <v>0</v>
      </c>
      <c r="AR58" s="351">
        <v>0</v>
      </c>
    </row>
    <row r="59" spans="1:44" x14ac:dyDescent="0.2">
      <c r="A59" s="345" t="s">
        <v>227</v>
      </c>
      <c r="B59" s="329" t="s">
        <v>30</v>
      </c>
      <c r="C59" s="347">
        <v>1425</v>
      </c>
      <c r="D59" s="349">
        <f t="shared" si="2"/>
        <v>363</v>
      </c>
      <c r="E59" s="349">
        <v>71</v>
      </c>
      <c r="F59" s="348">
        <v>274</v>
      </c>
      <c r="G59" s="350">
        <v>23</v>
      </c>
      <c r="H59" s="349">
        <v>25</v>
      </c>
      <c r="I59" s="349">
        <v>2</v>
      </c>
      <c r="J59" s="348">
        <v>0</v>
      </c>
      <c r="K59" s="350">
        <v>10</v>
      </c>
      <c r="L59" s="349">
        <v>0</v>
      </c>
      <c r="M59" s="349">
        <v>0</v>
      </c>
      <c r="N59" s="348">
        <v>398</v>
      </c>
      <c r="O59" s="350">
        <v>69</v>
      </c>
      <c r="P59" s="349">
        <v>6</v>
      </c>
      <c r="Q59" s="349">
        <v>10</v>
      </c>
      <c r="R59" s="348">
        <v>19</v>
      </c>
      <c r="S59" s="350">
        <v>0</v>
      </c>
      <c r="T59" s="349">
        <v>0</v>
      </c>
      <c r="U59" s="349">
        <v>28</v>
      </c>
      <c r="V59" s="348">
        <v>41</v>
      </c>
      <c r="W59" s="350">
        <v>0</v>
      </c>
      <c r="X59" s="349">
        <v>0</v>
      </c>
      <c r="Y59" s="349">
        <v>3</v>
      </c>
      <c r="Z59" s="348">
        <v>20</v>
      </c>
      <c r="AA59" s="350">
        <v>0</v>
      </c>
      <c r="AB59" s="349">
        <v>8</v>
      </c>
      <c r="AC59" s="349">
        <v>4</v>
      </c>
      <c r="AD59" s="348">
        <v>16</v>
      </c>
      <c r="AE59" s="350">
        <v>9</v>
      </c>
      <c r="AF59" s="349">
        <v>1</v>
      </c>
      <c r="AG59" s="349">
        <v>0</v>
      </c>
      <c r="AH59" s="348">
        <v>0</v>
      </c>
      <c r="AI59" s="350">
        <v>0</v>
      </c>
      <c r="AJ59" s="349">
        <v>0</v>
      </c>
      <c r="AK59" s="349">
        <v>0</v>
      </c>
      <c r="AL59" s="348">
        <v>0</v>
      </c>
      <c r="AM59" s="350">
        <v>10</v>
      </c>
      <c r="AN59" s="349">
        <v>15</v>
      </c>
      <c r="AO59" s="349">
        <v>0</v>
      </c>
      <c r="AP59" s="348">
        <v>0</v>
      </c>
      <c r="AQ59" s="350">
        <v>0</v>
      </c>
      <c r="AR59" s="351">
        <v>0</v>
      </c>
    </row>
    <row r="60" spans="1:44" x14ac:dyDescent="0.2">
      <c r="A60" s="345" t="s">
        <v>2</v>
      </c>
      <c r="B60" s="329" t="s">
        <v>535</v>
      </c>
      <c r="C60" s="347">
        <v>23900</v>
      </c>
      <c r="D60" s="349">
        <f t="shared" si="2"/>
        <v>6083</v>
      </c>
      <c r="E60" s="349">
        <v>2050</v>
      </c>
      <c r="F60" s="348">
        <v>1659</v>
      </c>
      <c r="G60" s="350">
        <v>965</v>
      </c>
      <c r="H60" s="349">
        <v>280</v>
      </c>
      <c r="I60" s="349">
        <v>24</v>
      </c>
      <c r="J60" s="348">
        <v>23</v>
      </c>
      <c r="K60" s="350">
        <v>935</v>
      </c>
      <c r="L60" s="349">
        <v>55</v>
      </c>
      <c r="M60" s="349">
        <v>884</v>
      </c>
      <c r="N60" s="348">
        <v>1371</v>
      </c>
      <c r="O60" s="350">
        <v>186</v>
      </c>
      <c r="P60" s="349">
        <v>247</v>
      </c>
      <c r="Q60" s="349">
        <v>174</v>
      </c>
      <c r="R60" s="348">
        <v>407</v>
      </c>
      <c r="S60" s="350">
        <v>210</v>
      </c>
      <c r="T60" s="349">
        <v>33</v>
      </c>
      <c r="U60" s="349">
        <v>690</v>
      </c>
      <c r="V60" s="348">
        <v>1016</v>
      </c>
      <c r="W60" s="350">
        <v>817</v>
      </c>
      <c r="X60" s="349">
        <v>513</v>
      </c>
      <c r="Y60" s="349">
        <v>30</v>
      </c>
      <c r="Z60" s="348">
        <v>981</v>
      </c>
      <c r="AA60" s="350">
        <v>83</v>
      </c>
      <c r="AB60" s="349">
        <v>192</v>
      </c>
      <c r="AC60" s="349">
        <v>35</v>
      </c>
      <c r="AD60" s="348">
        <v>232</v>
      </c>
      <c r="AE60" s="350">
        <v>730</v>
      </c>
      <c r="AF60" s="349">
        <v>1365</v>
      </c>
      <c r="AG60" s="349">
        <v>0</v>
      </c>
      <c r="AH60" s="348">
        <v>195</v>
      </c>
      <c r="AI60" s="350">
        <v>495</v>
      </c>
      <c r="AJ60" s="349">
        <v>114</v>
      </c>
      <c r="AK60" s="349">
        <v>174</v>
      </c>
      <c r="AL60" s="348">
        <v>409</v>
      </c>
      <c r="AM60" s="350">
        <v>12</v>
      </c>
      <c r="AN60" s="349">
        <v>29</v>
      </c>
      <c r="AO60" s="349">
        <v>164</v>
      </c>
      <c r="AP60" s="348">
        <v>36</v>
      </c>
      <c r="AQ60" s="350">
        <v>1</v>
      </c>
      <c r="AR60" s="351">
        <v>1</v>
      </c>
    </row>
    <row r="61" spans="1:44" x14ac:dyDescent="0.2">
      <c r="A61" s="345" t="s">
        <v>3</v>
      </c>
      <c r="B61" s="329" t="s">
        <v>31</v>
      </c>
      <c r="C61" s="347">
        <v>10398</v>
      </c>
      <c r="D61" s="349">
        <f t="shared" si="2"/>
        <v>701</v>
      </c>
      <c r="E61" s="349">
        <v>1236</v>
      </c>
      <c r="F61" s="348">
        <v>1421</v>
      </c>
      <c r="G61" s="350">
        <v>296</v>
      </c>
      <c r="H61" s="349">
        <v>186</v>
      </c>
      <c r="I61" s="349">
        <v>6</v>
      </c>
      <c r="J61" s="348">
        <v>9</v>
      </c>
      <c r="K61" s="350">
        <v>183</v>
      </c>
      <c r="L61" s="349">
        <v>32</v>
      </c>
      <c r="M61" s="349">
        <v>207</v>
      </c>
      <c r="N61" s="348">
        <v>125</v>
      </c>
      <c r="O61" s="350">
        <v>891</v>
      </c>
      <c r="P61" s="349">
        <v>156</v>
      </c>
      <c r="Q61" s="349">
        <v>8</v>
      </c>
      <c r="R61" s="348">
        <v>95</v>
      </c>
      <c r="S61" s="350">
        <v>1560</v>
      </c>
      <c r="T61" s="349">
        <v>50</v>
      </c>
      <c r="U61" s="349">
        <v>287</v>
      </c>
      <c r="V61" s="348">
        <v>23</v>
      </c>
      <c r="W61" s="350">
        <v>250</v>
      </c>
      <c r="X61" s="349">
        <v>99</v>
      </c>
      <c r="Y61" s="349">
        <v>98</v>
      </c>
      <c r="Z61" s="348">
        <v>313</v>
      </c>
      <c r="AA61" s="350">
        <v>683</v>
      </c>
      <c r="AB61" s="349">
        <v>46</v>
      </c>
      <c r="AC61" s="349">
        <v>136</v>
      </c>
      <c r="AD61" s="348">
        <v>51</v>
      </c>
      <c r="AE61" s="350">
        <v>321</v>
      </c>
      <c r="AF61" s="349">
        <v>111</v>
      </c>
      <c r="AG61" s="349">
        <v>32</v>
      </c>
      <c r="AH61" s="348">
        <v>46</v>
      </c>
      <c r="AI61" s="350">
        <v>31</v>
      </c>
      <c r="AJ61" s="349">
        <v>345</v>
      </c>
      <c r="AK61" s="349">
        <v>90</v>
      </c>
      <c r="AL61" s="348">
        <v>53</v>
      </c>
      <c r="AM61" s="350">
        <v>44</v>
      </c>
      <c r="AN61" s="349">
        <v>4</v>
      </c>
      <c r="AO61" s="349">
        <v>5</v>
      </c>
      <c r="AP61" s="348">
        <v>105</v>
      </c>
      <c r="AQ61" s="350">
        <v>34</v>
      </c>
      <c r="AR61" s="351">
        <v>29</v>
      </c>
    </row>
    <row r="62" spans="1:44" x14ac:dyDescent="0.2">
      <c r="A62" s="345" t="s">
        <v>4</v>
      </c>
      <c r="B62" s="329" t="s">
        <v>32</v>
      </c>
      <c r="C62" s="347">
        <v>26698</v>
      </c>
      <c r="D62" s="349">
        <f t="shared" si="2"/>
        <v>4907</v>
      </c>
      <c r="E62" s="349">
        <v>7310</v>
      </c>
      <c r="F62" s="348">
        <v>3667</v>
      </c>
      <c r="G62" s="350">
        <v>57</v>
      </c>
      <c r="H62" s="349">
        <v>280</v>
      </c>
      <c r="I62" s="349">
        <v>13</v>
      </c>
      <c r="J62" s="348">
        <v>0</v>
      </c>
      <c r="K62" s="350">
        <v>1442</v>
      </c>
      <c r="L62" s="349">
        <v>88</v>
      </c>
      <c r="M62" s="349">
        <v>26</v>
      </c>
      <c r="N62" s="348">
        <v>5882</v>
      </c>
      <c r="O62" s="350">
        <v>12</v>
      </c>
      <c r="P62" s="349">
        <v>67</v>
      </c>
      <c r="Q62" s="349">
        <v>3</v>
      </c>
      <c r="R62" s="348">
        <v>155</v>
      </c>
      <c r="S62" s="350">
        <v>149</v>
      </c>
      <c r="T62" s="349">
        <v>163</v>
      </c>
      <c r="U62" s="349">
        <v>811</v>
      </c>
      <c r="V62" s="348">
        <v>69</v>
      </c>
      <c r="W62" s="350">
        <v>515</v>
      </c>
      <c r="X62" s="349">
        <v>61</v>
      </c>
      <c r="Y62" s="349">
        <v>18</v>
      </c>
      <c r="Z62" s="348">
        <v>42</v>
      </c>
      <c r="AA62" s="350">
        <v>7</v>
      </c>
      <c r="AB62" s="349">
        <v>121</v>
      </c>
      <c r="AC62" s="349">
        <v>21</v>
      </c>
      <c r="AD62" s="348">
        <v>2</v>
      </c>
      <c r="AE62" s="350">
        <v>55</v>
      </c>
      <c r="AF62" s="349">
        <v>100</v>
      </c>
      <c r="AG62" s="349">
        <v>11</v>
      </c>
      <c r="AH62" s="348">
        <v>90</v>
      </c>
      <c r="AI62" s="350">
        <v>119</v>
      </c>
      <c r="AJ62" s="349">
        <v>186</v>
      </c>
      <c r="AK62" s="349">
        <v>17</v>
      </c>
      <c r="AL62" s="348">
        <v>43</v>
      </c>
      <c r="AM62" s="350">
        <v>0</v>
      </c>
      <c r="AN62" s="349">
        <v>100</v>
      </c>
      <c r="AO62" s="349">
        <v>0</v>
      </c>
      <c r="AP62" s="348">
        <v>89</v>
      </c>
      <c r="AQ62" s="350">
        <v>0</v>
      </c>
      <c r="AR62" s="351">
        <v>0</v>
      </c>
    </row>
    <row r="63" spans="1:44" x14ac:dyDescent="0.2">
      <c r="A63" s="345" t="s">
        <v>5</v>
      </c>
      <c r="B63" s="329" t="s">
        <v>33</v>
      </c>
      <c r="C63" s="347">
        <v>7261</v>
      </c>
      <c r="D63" s="349">
        <f t="shared" si="2"/>
        <v>970</v>
      </c>
      <c r="E63" s="349">
        <v>736</v>
      </c>
      <c r="F63" s="348">
        <v>2042</v>
      </c>
      <c r="G63" s="350">
        <v>441</v>
      </c>
      <c r="H63" s="349">
        <v>53</v>
      </c>
      <c r="I63" s="349">
        <v>3</v>
      </c>
      <c r="J63" s="348">
        <v>4</v>
      </c>
      <c r="K63" s="350">
        <v>116</v>
      </c>
      <c r="L63" s="349">
        <v>72</v>
      </c>
      <c r="M63" s="349">
        <v>382</v>
      </c>
      <c r="N63" s="348">
        <v>309</v>
      </c>
      <c r="O63" s="350">
        <v>98</v>
      </c>
      <c r="P63" s="349">
        <v>0</v>
      </c>
      <c r="Q63" s="349">
        <v>64</v>
      </c>
      <c r="R63" s="348">
        <v>109</v>
      </c>
      <c r="S63" s="350">
        <v>184</v>
      </c>
      <c r="T63" s="349">
        <v>43</v>
      </c>
      <c r="U63" s="349">
        <v>78</v>
      </c>
      <c r="V63" s="348">
        <v>424</v>
      </c>
      <c r="W63" s="350">
        <v>62</v>
      </c>
      <c r="X63" s="349">
        <v>8</v>
      </c>
      <c r="Y63" s="349">
        <v>4</v>
      </c>
      <c r="Z63" s="348">
        <v>261</v>
      </c>
      <c r="AA63" s="350">
        <v>0</v>
      </c>
      <c r="AB63" s="349">
        <v>71</v>
      </c>
      <c r="AC63" s="349">
        <v>5</v>
      </c>
      <c r="AD63" s="348">
        <v>32</v>
      </c>
      <c r="AE63" s="350">
        <v>156</v>
      </c>
      <c r="AF63" s="349">
        <v>49</v>
      </c>
      <c r="AG63" s="349">
        <v>0</v>
      </c>
      <c r="AH63" s="348">
        <v>154</v>
      </c>
      <c r="AI63" s="350">
        <v>30</v>
      </c>
      <c r="AJ63" s="349">
        <v>195</v>
      </c>
      <c r="AK63" s="349">
        <v>4</v>
      </c>
      <c r="AL63" s="348">
        <v>44</v>
      </c>
      <c r="AM63" s="350">
        <v>13</v>
      </c>
      <c r="AN63" s="349">
        <v>0</v>
      </c>
      <c r="AO63" s="349">
        <v>0</v>
      </c>
      <c r="AP63" s="348">
        <v>38</v>
      </c>
      <c r="AQ63" s="350">
        <v>7</v>
      </c>
      <c r="AR63" s="351">
        <v>0</v>
      </c>
    </row>
    <row r="64" spans="1:44" x14ac:dyDescent="0.2">
      <c r="A64" s="345" t="s">
        <v>6</v>
      </c>
      <c r="B64" s="329" t="s">
        <v>34</v>
      </c>
      <c r="C64" s="347">
        <v>33535</v>
      </c>
      <c r="D64" s="349">
        <f t="shared" si="2"/>
        <v>3722</v>
      </c>
      <c r="E64" s="349">
        <v>3519</v>
      </c>
      <c r="F64" s="348">
        <v>5011</v>
      </c>
      <c r="G64" s="350">
        <v>4119</v>
      </c>
      <c r="H64" s="349">
        <v>282</v>
      </c>
      <c r="I64" s="349">
        <v>147</v>
      </c>
      <c r="J64" s="348">
        <v>4</v>
      </c>
      <c r="K64" s="350">
        <v>1420</v>
      </c>
      <c r="L64" s="349">
        <v>237</v>
      </c>
      <c r="M64" s="349">
        <v>589</v>
      </c>
      <c r="N64" s="348">
        <v>1091</v>
      </c>
      <c r="O64" s="350">
        <v>416</v>
      </c>
      <c r="P64" s="349">
        <v>344</v>
      </c>
      <c r="Q64" s="349">
        <v>182</v>
      </c>
      <c r="R64" s="348">
        <v>2042</v>
      </c>
      <c r="S64" s="350">
        <v>733</v>
      </c>
      <c r="T64" s="349">
        <v>344</v>
      </c>
      <c r="U64" s="349">
        <v>1259</v>
      </c>
      <c r="V64" s="348">
        <v>260</v>
      </c>
      <c r="W64" s="350">
        <v>1539</v>
      </c>
      <c r="X64" s="349">
        <v>314</v>
      </c>
      <c r="Y64" s="349">
        <v>135</v>
      </c>
      <c r="Z64" s="348">
        <v>683</v>
      </c>
      <c r="AA64" s="350">
        <v>68</v>
      </c>
      <c r="AB64" s="349">
        <v>1284</v>
      </c>
      <c r="AC64" s="349">
        <v>37</v>
      </c>
      <c r="AD64" s="348">
        <v>183</v>
      </c>
      <c r="AE64" s="350">
        <v>519</v>
      </c>
      <c r="AF64" s="349">
        <v>476</v>
      </c>
      <c r="AG64" s="349">
        <v>91</v>
      </c>
      <c r="AH64" s="348">
        <v>239</v>
      </c>
      <c r="AI64" s="350">
        <v>391</v>
      </c>
      <c r="AJ64" s="349">
        <v>486</v>
      </c>
      <c r="AK64" s="349">
        <v>549</v>
      </c>
      <c r="AL64" s="348">
        <v>488</v>
      </c>
      <c r="AM64" s="350">
        <v>1</v>
      </c>
      <c r="AN64" s="349">
        <v>72</v>
      </c>
      <c r="AO64" s="349">
        <v>69</v>
      </c>
      <c r="AP64" s="348">
        <v>150</v>
      </c>
      <c r="AQ64" s="350">
        <v>20</v>
      </c>
      <c r="AR64" s="351">
        <v>20</v>
      </c>
    </row>
    <row r="65" spans="1:44" x14ac:dyDescent="0.2">
      <c r="A65" s="345" t="s">
        <v>7</v>
      </c>
      <c r="B65" s="329" t="s">
        <v>269</v>
      </c>
      <c r="C65" s="347">
        <v>32705</v>
      </c>
      <c r="D65" s="349">
        <f t="shared" si="2"/>
        <v>9957</v>
      </c>
      <c r="E65" s="349">
        <v>2904</v>
      </c>
      <c r="F65" s="348">
        <v>2197</v>
      </c>
      <c r="G65" s="350">
        <v>496</v>
      </c>
      <c r="H65" s="349">
        <v>171</v>
      </c>
      <c r="I65" s="349">
        <v>173</v>
      </c>
      <c r="J65" s="348">
        <v>17</v>
      </c>
      <c r="K65" s="350">
        <v>635</v>
      </c>
      <c r="L65" s="349">
        <v>780</v>
      </c>
      <c r="M65" s="349">
        <v>169</v>
      </c>
      <c r="N65" s="348">
        <v>1287</v>
      </c>
      <c r="O65" s="350">
        <v>20</v>
      </c>
      <c r="P65" s="349">
        <v>91</v>
      </c>
      <c r="Q65" s="349">
        <v>66</v>
      </c>
      <c r="R65" s="348">
        <v>259</v>
      </c>
      <c r="S65" s="350">
        <v>8441</v>
      </c>
      <c r="T65" s="349">
        <v>118</v>
      </c>
      <c r="U65" s="349">
        <v>256</v>
      </c>
      <c r="V65" s="348">
        <v>51</v>
      </c>
      <c r="W65" s="350">
        <v>1686</v>
      </c>
      <c r="X65" s="349">
        <v>190</v>
      </c>
      <c r="Y65" s="349">
        <v>34</v>
      </c>
      <c r="Z65" s="348">
        <v>28</v>
      </c>
      <c r="AA65" s="350">
        <v>76</v>
      </c>
      <c r="AB65" s="349">
        <v>132</v>
      </c>
      <c r="AC65" s="349">
        <v>13</v>
      </c>
      <c r="AD65" s="348">
        <v>42</v>
      </c>
      <c r="AE65" s="350">
        <v>835</v>
      </c>
      <c r="AF65" s="349">
        <v>597</v>
      </c>
      <c r="AG65" s="349">
        <v>8</v>
      </c>
      <c r="AH65" s="348">
        <v>104</v>
      </c>
      <c r="AI65" s="350">
        <v>116</v>
      </c>
      <c r="AJ65" s="349">
        <v>624</v>
      </c>
      <c r="AK65" s="349">
        <v>10</v>
      </c>
      <c r="AL65" s="348">
        <v>44</v>
      </c>
      <c r="AM65" s="350">
        <v>4</v>
      </c>
      <c r="AN65" s="349">
        <v>45</v>
      </c>
      <c r="AO65" s="349">
        <v>0</v>
      </c>
      <c r="AP65" s="348">
        <v>7</v>
      </c>
      <c r="AQ65" s="350">
        <v>19</v>
      </c>
      <c r="AR65" s="351">
        <v>3</v>
      </c>
    </row>
    <row r="66" spans="1:44" x14ac:dyDescent="0.2">
      <c r="A66" s="345" t="s">
        <v>8</v>
      </c>
      <c r="B66" s="329" t="s">
        <v>270</v>
      </c>
      <c r="C66" s="347">
        <v>30021</v>
      </c>
      <c r="D66" s="349">
        <f t="shared" si="2"/>
        <v>5521</v>
      </c>
      <c r="E66" s="349">
        <v>1688</v>
      </c>
      <c r="F66" s="348">
        <v>5051</v>
      </c>
      <c r="G66" s="350">
        <v>4993</v>
      </c>
      <c r="H66" s="349">
        <v>574</v>
      </c>
      <c r="I66" s="349">
        <v>626</v>
      </c>
      <c r="J66" s="348">
        <v>12</v>
      </c>
      <c r="K66" s="350">
        <v>1314</v>
      </c>
      <c r="L66" s="349">
        <v>38</v>
      </c>
      <c r="M66" s="349">
        <v>187</v>
      </c>
      <c r="N66" s="348">
        <v>1544</v>
      </c>
      <c r="O66" s="350">
        <v>111</v>
      </c>
      <c r="P66" s="349">
        <v>243</v>
      </c>
      <c r="Q66" s="349">
        <v>114</v>
      </c>
      <c r="R66" s="348">
        <v>1045</v>
      </c>
      <c r="S66" s="350">
        <v>215</v>
      </c>
      <c r="T66" s="349">
        <v>690</v>
      </c>
      <c r="U66" s="349">
        <v>245</v>
      </c>
      <c r="V66" s="348">
        <v>220</v>
      </c>
      <c r="W66" s="350">
        <v>890</v>
      </c>
      <c r="X66" s="349">
        <v>155</v>
      </c>
      <c r="Y66" s="349">
        <v>249</v>
      </c>
      <c r="Z66" s="348">
        <v>208</v>
      </c>
      <c r="AA66" s="350">
        <v>222</v>
      </c>
      <c r="AB66" s="349">
        <v>221</v>
      </c>
      <c r="AC66" s="349">
        <v>91</v>
      </c>
      <c r="AD66" s="348">
        <v>55</v>
      </c>
      <c r="AE66" s="350">
        <v>620</v>
      </c>
      <c r="AF66" s="349">
        <v>212</v>
      </c>
      <c r="AG66" s="349">
        <v>0</v>
      </c>
      <c r="AH66" s="348">
        <v>157</v>
      </c>
      <c r="AI66" s="350">
        <v>905</v>
      </c>
      <c r="AJ66" s="349">
        <v>1298</v>
      </c>
      <c r="AK66" s="349">
        <v>46</v>
      </c>
      <c r="AL66" s="348">
        <v>133</v>
      </c>
      <c r="AM66" s="350">
        <v>5</v>
      </c>
      <c r="AN66" s="349">
        <v>15</v>
      </c>
      <c r="AO66" s="349">
        <v>23</v>
      </c>
      <c r="AP66" s="348">
        <v>7</v>
      </c>
      <c r="AQ66" s="350">
        <v>21</v>
      </c>
      <c r="AR66" s="351">
        <v>57</v>
      </c>
    </row>
    <row r="67" spans="1:44" x14ac:dyDescent="0.2">
      <c r="A67" s="345" t="s">
        <v>9</v>
      </c>
      <c r="B67" s="329" t="s">
        <v>271</v>
      </c>
      <c r="C67" s="347">
        <v>10683</v>
      </c>
      <c r="D67" s="349">
        <f t="shared" si="2"/>
        <v>2738</v>
      </c>
      <c r="E67" s="349">
        <v>2533</v>
      </c>
      <c r="F67" s="348">
        <v>569</v>
      </c>
      <c r="G67" s="350">
        <v>736</v>
      </c>
      <c r="H67" s="349">
        <v>666</v>
      </c>
      <c r="I67" s="349">
        <v>0</v>
      </c>
      <c r="J67" s="348">
        <v>52</v>
      </c>
      <c r="K67" s="350">
        <v>216</v>
      </c>
      <c r="L67" s="349">
        <v>25</v>
      </c>
      <c r="M67" s="349">
        <v>190</v>
      </c>
      <c r="N67" s="348">
        <v>270</v>
      </c>
      <c r="O67" s="350">
        <v>0</v>
      </c>
      <c r="P67" s="349">
        <v>11</v>
      </c>
      <c r="Q67" s="349">
        <v>636</v>
      </c>
      <c r="R67" s="348">
        <v>132</v>
      </c>
      <c r="S67" s="350">
        <v>47</v>
      </c>
      <c r="T67" s="349">
        <v>68</v>
      </c>
      <c r="U67" s="349">
        <v>0</v>
      </c>
      <c r="V67" s="348">
        <v>45</v>
      </c>
      <c r="W67" s="350">
        <v>152</v>
      </c>
      <c r="X67" s="349">
        <v>112</v>
      </c>
      <c r="Y67" s="349">
        <v>7</v>
      </c>
      <c r="Z67" s="348">
        <v>8</v>
      </c>
      <c r="AA67" s="350">
        <v>63</v>
      </c>
      <c r="AB67" s="349">
        <v>0</v>
      </c>
      <c r="AC67" s="349">
        <v>7</v>
      </c>
      <c r="AD67" s="348">
        <v>68</v>
      </c>
      <c r="AE67" s="350">
        <v>4</v>
      </c>
      <c r="AF67" s="349">
        <v>115</v>
      </c>
      <c r="AG67" s="349">
        <v>2</v>
      </c>
      <c r="AH67" s="348">
        <v>235</v>
      </c>
      <c r="AI67" s="350">
        <v>8</v>
      </c>
      <c r="AJ67" s="349">
        <v>73</v>
      </c>
      <c r="AK67" s="349">
        <v>207</v>
      </c>
      <c r="AL67" s="348">
        <v>548</v>
      </c>
      <c r="AM67" s="350">
        <v>0</v>
      </c>
      <c r="AN67" s="349">
        <v>0</v>
      </c>
      <c r="AO67" s="349">
        <v>9</v>
      </c>
      <c r="AP67" s="348">
        <v>104</v>
      </c>
      <c r="AQ67" s="350">
        <v>27</v>
      </c>
      <c r="AR67" s="351">
        <v>0</v>
      </c>
    </row>
    <row r="68" spans="1:44" x14ac:dyDescent="0.2">
      <c r="A68" s="345" t="s">
        <v>10</v>
      </c>
      <c r="B68" s="329" t="s">
        <v>281</v>
      </c>
      <c r="C68" s="347">
        <v>10590</v>
      </c>
      <c r="D68" s="349">
        <f t="shared" si="2"/>
        <v>960</v>
      </c>
      <c r="E68" s="349">
        <v>1440</v>
      </c>
      <c r="F68" s="348">
        <v>1410</v>
      </c>
      <c r="G68" s="350">
        <v>489</v>
      </c>
      <c r="H68" s="349">
        <v>139</v>
      </c>
      <c r="I68" s="349">
        <v>12</v>
      </c>
      <c r="J68" s="348">
        <v>7</v>
      </c>
      <c r="K68" s="350">
        <v>1220</v>
      </c>
      <c r="L68" s="349">
        <v>46</v>
      </c>
      <c r="M68" s="349">
        <v>260</v>
      </c>
      <c r="N68" s="348">
        <v>137</v>
      </c>
      <c r="O68" s="350">
        <v>193</v>
      </c>
      <c r="P68" s="349">
        <v>80</v>
      </c>
      <c r="Q68" s="349">
        <v>100</v>
      </c>
      <c r="R68" s="348">
        <v>51</v>
      </c>
      <c r="S68" s="350">
        <v>7</v>
      </c>
      <c r="T68" s="349">
        <v>60</v>
      </c>
      <c r="U68" s="349">
        <v>138</v>
      </c>
      <c r="V68" s="348">
        <v>131</v>
      </c>
      <c r="W68" s="350">
        <v>80</v>
      </c>
      <c r="X68" s="349">
        <v>155</v>
      </c>
      <c r="Y68" s="349">
        <v>24</v>
      </c>
      <c r="Z68" s="348">
        <v>359</v>
      </c>
      <c r="AA68" s="350">
        <v>7</v>
      </c>
      <c r="AB68" s="349">
        <v>100</v>
      </c>
      <c r="AC68" s="349">
        <v>0</v>
      </c>
      <c r="AD68" s="348">
        <v>8</v>
      </c>
      <c r="AE68" s="350">
        <v>424</v>
      </c>
      <c r="AF68" s="349">
        <v>244</v>
      </c>
      <c r="AG68" s="349">
        <v>311</v>
      </c>
      <c r="AH68" s="348">
        <v>160</v>
      </c>
      <c r="AI68" s="350">
        <v>0</v>
      </c>
      <c r="AJ68" s="349">
        <v>1</v>
      </c>
      <c r="AK68" s="349">
        <v>6</v>
      </c>
      <c r="AL68" s="348">
        <v>1</v>
      </c>
      <c r="AM68" s="350">
        <v>0</v>
      </c>
      <c r="AN68" s="349">
        <v>1561</v>
      </c>
      <c r="AO68" s="349">
        <v>17</v>
      </c>
      <c r="AP68" s="348">
        <v>156</v>
      </c>
      <c r="AQ68" s="350">
        <v>96</v>
      </c>
      <c r="AR68" s="351">
        <v>0</v>
      </c>
    </row>
    <row r="69" spans="1:44" x14ac:dyDescent="0.2">
      <c r="A69" s="345" t="s">
        <v>11</v>
      </c>
      <c r="B69" s="329" t="s">
        <v>35</v>
      </c>
      <c r="C69" s="347">
        <v>41425</v>
      </c>
      <c r="D69" s="349">
        <f t="shared" si="2"/>
        <v>7463</v>
      </c>
      <c r="E69" s="349">
        <v>11420</v>
      </c>
      <c r="F69" s="348">
        <v>3323</v>
      </c>
      <c r="G69" s="350">
        <v>1442</v>
      </c>
      <c r="H69" s="349">
        <v>580</v>
      </c>
      <c r="I69" s="349">
        <v>1443</v>
      </c>
      <c r="J69" s="348">
        <v>31</v>
      </c>
      <c r="K69" s="350">
        <v>1061</v>
      </c>
      <c r="L69" s="349">
        <v>51</v>
      </c>
      <c r="M69" s="349">
        <v>256</v>
      </c>
      <c r="N69" s="348">
        <v>1236</v>
      </c>
      <c r="O69" s="350">
        <v>792</v>
      </c>
      <c r="P69" s="349">
        <v>100</v>
      </c>
      <c r="Q69" s="349">
        <v>323</v>
      </c>
      <c r="R69" s="348">
        <v>135</v>
      </c>
      <c r="S69" s="350">
        <v>607</v>
      </c>
      <c r="T69" s="349">
        <v>308</v>
      </c>
      <c r="U69" s="349">
        <v>93</v>
      </c>
      <c r="V69" s="348">
        <v>1625</v>
      </c>
      <c r="W69" s="350">
        <v>1572</v>
      </c>
      <c r="X69" s="349">
        <v>260</v>
      </c>
      <c r="Y69" s="349">
        <v>339</v>
      </c>
      <c r="Z69" s="348">
        <v>1491</v>
      </c>
      <c r="AA69" s="350">
        <v>876</v>
      </c>
      <c r="AB69" s="349">
        <v>12</v>
      </c>
      <c r="AC69" s="349">
        <v>380</v>
      </c>
      <c r="AD69" s="348">
        <v>605</v>
      </c>
      <c r="AE69" s="350">
        <v>470</v>
      </c>
      <c r="AF69" s="349">
        <v>858</v>
      </c>
      <c r="AG69" s="349">
        <v>2</v>
      </c>
      <c r="AH69" s="348">
        <v>121</v>
      </c>
      <c r="AI69" s="350">
        <v>138</v>
      </c>
      <c r="AJ69" s="349">
        <v>101</v>
      </c>
      <c r="AK69" s="349">
        <v>119</v>
      </c>
      <c r="AL69" s="348">
        <v>1010</v>
      </c>
      <c r="AM69" s="350">
        <v>22</v>
      </c>
      <c r="AN69" s="349">
        <v>146</v>
      </c>
      <c r="AO69" s="349">
        <v>398</v>
      </c>
      <c r="AP69" s="348">
        <v>192</v>
      </c>
      <c r="AQ69" s="350">
        <v>0</v>
      </c>
      <c r="AR69" s="351">
        <v>24</v>
      </c>
    </row>
    <row r="70" spans="1:44" x14ac:dyDescent="0.2">
      <c r="A70" s="345" t="s">
        <v>12</v>
      </c>
      <c r="B70" s="329" t="s">
        <v>366</v>
      </c>
      <c r="C70" s="347">
        <v>15837</v>
      </c>
      <c r="D70" s="349">
        <f t="shared" si="2"/>
        <v>3725</v>
      </c>
      <c r="E70" s="349">
        <v>547</v>
      </c>
      <c r="F70" s="348">
        <v>4055</v>
      </c>
      <c r="G70" s="350">
        <v>602</v>
      </c>
      <c r="H70" s="349">
        <v>994</v>
      </c>
      <c r="I70" s="349">
        <v>0</v>
      </c>
      <c r="J70" s="348">
        <v>0</v>
      </c>
      <c r="K70" s="350">
        <v>862</v>
      </c>
      <c r="L70" s="349">
        <v>0</v>
      </c>
      <c r="M70" s="349">
        <v>9</v>
      </c>
      <c r="N70" s="348">
        <v>49</v>
      </c>
      <c r="O70" s="350">
        <v>0</v>
      </c>
      <c r="P70" s="349">
        <v>112</v>
      </c>
      <c r="Q70" s="349">
        <v>173</v>
      </c>
      <c r="R70" s="348">
        <v>511</v>
      </c>
      <c r="S70" s="350">
        <v>0</v>
      </c>
      <c r="T70" s="349">
        <v>34</v>
      </c>
      <c r="U70" s="349">
        <v>5</v>
      </c>
      <c r="V70" s="348">
        <v>2749</v>
      </c>
      <c r="W70" s="350">
        <v>24</v>
      </c>
      <c r="X70" s="349">
        <v>237</v>
      </c>
      <c r="Y70" s="349">
        <v>0</v>
      </c>
      <c r="Z70" s="348">
        <v>13</v>
      </c>
      <c r="AA70" s="350">
        <v>0</v>
      </c>
      <c r="AB70" s="349">
        <v>0</v>
      </c>
      <c r="AC70" s="349">
        <v>101</v>
      </c>
      <c r="AD70" s="348">
        <v>0</v>
      </c>
      <c r="AE70" s="350">
        <v>778</v>
      </c>
      <c r="AF70" s="349">
        <v>7</v>
      </c>
      <c r="AG70" s="349">
        <v>18</v>
      </c>
      <c r="AH70" s="348">
        <v>0</v>
      </c>
      <c r="AI70" s="350">
        <v>95</v>
      </c>
      <c r="AJ70" s="349">
        <v>0</v>
      </c>
      <c r="AK70" s="349">
        <v>3</v>
      </c>
      <c r="AL70" s="348">
        <v>125</v>
      </c>
      <c r="AM70" s="350">
        <v>0</v>
      </c>
      <c r="AN70" s="349">
        <v>0</v>
      </c>
      <c r="AO70" s="349">
        <v>0</v>
      </c>
      <c r="AP70" s="348">
        <v>0</v>
      </c>
      <c r="AQ70" s="350">
        <v>9</v>
      </c>
      <c r="AR70" s="351">
        <v>0</v>
      </c>
    </row>
    <row r="71" spans="1:44" x14ac:dyDescent="0.2">
      <c r="A71" s="345" t="s">
        <v>13</v>
      </c>
      <c r="B71" s="329" t="s">
        <v>192</v>
      </c>
      <c r="C71" s="347">
        <v>32143</v>
      </c>
      <c r="D71" s="349">
        <f t="shared" si="2"/>
        <v>10049</v>
      </c>
      <c r="E71" s="349">
        <v>2853</v>
      </c>
      <c r="F71" s="348">
        <v>1803</v>
      </c>
      <c r="G71" s="350">
        <v>6937</v>
      </c>
      <c r="H71" s="349">
        <v>689</v>
      </c>
      <c r="I71" s="349">
        <v>92</v>
      </c>
      <c r="J71" s="348">
        <v>13</v>
      </c>
      <c r="K71" s="350">
        <v>338</v>
      </c>
      <c r="L71" s="349">
        <v>907</v>
      </c>
      <c r="M71" s="349">
        <v>274</v>
      </c>
      <c r="N71" s="348">
        <v>416</v>
      </c>
      <c r="O71" s="350">
        <v>64</v>
      </c>
      <c r="P71" s="349">
        <v>161</v>
      </c>
      <c r="Q71" s="349">
        <v>185</v>
      </c>
      <c r="R71" s="348">
        <v>541</v>
      </c>
      <c r="S71" s="350">
        <v>448</v>
      </c>
      <c r="T71" s="349">
        <v>376</v>
      </c>
      <c r="U71" s="349">
        <v>729</v>
      </c>
      <c r="V71" s="348">
        <v>703</v>
      </c>
      <c r="W71" s="350">
        <v>538</v>
      </c>
      <c r="X71" s="349">
        <v>244</v>
      </c>
      <c r="Y71" s="349">
        <v>80</v>
      </c>
      <c r="Z71" s="348">
        <v>684</v>
      </c>
      <c r="AA71" s="350">
        <v>107</v>
      </c>
      <c r="AB71" s="349">
        <v>68</v>
      </c>
      <c r="AC71" s="349">
        <v>185</v>
      </c>
      <c r="AD71" s="348">
        <v>175</v>
      </c>
      <c r="AE71" s="350">
        <v>207</v>
      </c>
      <c r="AF71" s="349">
        <v>317</v>
      </c>
      <c r="AG71" s="349">
        <v>0</v>
      </c>
      <c r="AH71" s="348">
        <v>286</v>
      </c>
      <c r="AI71" s="350">
        <v>515</v>
      </c>
      <c r="AJ71" s="349">
        <v>147</v>
      </c>
      <c r="AK71" s="349">
        <v>21</v>
      </c>
      <c r="AL71" s="348">
        <v>682</v>
      </c>
      <c r="AM71" s="350">
        <v>59</v>
      </c>
      <c r="AN71" s="349">
        <v>18</v>
      </c>
      <c r="AO71" s="349">
        <v>0</v>
      </c>
      <c r="AP71" s="348">
        <v>74</v>
      </c>
      <c r="AQ71" s="350">
        <v>130</v>
      </c>
      <c r="AR71" s="351">
        <v>28</v>
      </c>
    </row>
    <row r="72" spans="1:44" x14ac:dyDescent="0.2">
      <c r="A72" s="345" t="s">
        <v>14</v>
      </c>
      <c r="B72" s="329" t="s">
        <v>50</v>
      </c>
      <c r="C72" s="347">
        <v>25566</v>
      </c>
      <c r="D72" s="349">
        <f t="shared" si="2"/>
        <v>6274</v>
      </c>
      <c r="E72" s="349">
        <v>3478</v>
      </c>
      <c r="F72" s="348">
        <v>1048</v>
      </c>
      <c r="G72" s="350">
        <v>482</v>
      </c>
      <c r="H72" s="349">
        <v>582</v>
      </c>
      <c r="I72" s="349">
        <v>152</v>
      </c>
      <c r="J72" s="348">
        <v>114</v>
      </c>
      <c r="K72" s="350">
        <v>440</v>
      </c>
      <c r="L72" s="349">
        <v>12</v>
      </c>
      <c r="M72" s="349">
        <v>2094</v>
      </c>
      <c r="N72" s="348">
        <v>377</v>
      </c>
      <c r="O72" s="350">
        <v>120</v>
      </c>
      <c r="P72" s="349">
        <v>597</v>
      </c>
      <c r="Q72" s="349">
        <v>88</v>
      </c>
      <c r="R72" s="348">
        <v>457</v>
      </c>
      <c r="S72" s="350">
        <v>244</v>
      </c>
      <c r="T72" s="349">
        <v>102</v>
      </c>
      <c r="U72" s="349">
        <v>245</v>
      </c>
      <c r="V72" s="348">
        <v>283</v>
      </c>
      <c r="W72" s="350">
        <v>366</v>
      </c>
      <c r="X72" s="349">
        <v>336</v>
      </c>
      <c r="Y72" s="349">
        <v>277</v>
      </c>
      <c r="Z72" s="348">
        <v>876</v>
      </c>
      <c r="AA72" s="350">
        <v>106</v>
      </c>
      <c r="AB72" s="349">
        <v>135</v>
      </c>
      <c r="AC72" s="349">
        <v>585</v>
      </c>
      <c r="AD72" s="348">
        <v>265</v>
      </c>
      <c r="AE72" s="350">
        <v>1956</v>
      </c>
      <c r="AF72" s="349">
        <v>2323</v>
      </c>
      <c r="AG72" s="349">
        <v>16</v>
      </c>
      <c r="AH72" s="348">
        <v>48</v>
      </c>
      <c r="AI72" s="350">
        <v>215</v>
      </c>
      <c r="AJ72" s="349">
        <v>13</v>
      </c>
      <c r="AK72" s="349">
        <v>88</v>
      </c>
      <c r="AL72" s="348">
        <v>517</v>
      </c>
      <c r="AM72" s="350">
        <v>43</v>
      </c>
      <c r="AN72" s="349">
        <v>106</v>
      </c>
      <c r="AO72" s="349">
        <v>58</v>
      </c>
      <c r="AP72" s="348">
        <v>19</v>
      </c>
      <c r="AQ72" s="350">
        <v>17</v>
      </c>
      <c r="AR72" s="351">
        <v>12</v>
      </c>
    </row>
    <row r="73" spans="1:44" x14ac:dyDescent="0.2">
      <c r="A73" s="345" t="s">
        <v>15</v>
      </c>
      <c r="B73" s="329" t="s">
        <v>36</v>
      </c>
      <c r="C73" s="347">
        <v>116652</v>
      </c>
      <c r="D73" s="349">
        <f t="shared" si="2"/>
        <v>30572</v>
      </c>
      <c r="E73" s="349">
        <v>19186</v>
      </c>
      <c r="F73" s="348">
        <v>12619</v>
      </c>
      <c r="G73" s="350">
        <v>3885</v>
      </c>
      <c r="H73" s="349">
        <v>6121</v>
      </c>
      <c r="I73" s="349">
        <v>1183</v>
      </c>
      <c r="J73" s="348">
        <v>674</v>
      </c>
      <c r="K73" s="350">
        <v>3561</v>
      </c>
      <c r="L73" s="349">
        <v>935</v>
      </c>
      <c r="M73" s="349">
        <v>2961</v>
      </c>
      <c r="N73" s="348">
        <v>6712</v>
      </c>
      <c r="O73" s="350">
        <v>859</v>
      </c>
      <c r="P73" s="349">
        <v>737</v>
      </c>
      <c r="Q73" s="349">
        <v>2498</v>
      </c>
      <c r="R73" s="348">
        <v>1594</v>
      </c>
      <c r="S73" s="350">
        <v>3227</v>
      </c>
      <c r="T73" s="349">
        <v>1863</v>
      </c>
      <c r="U73" s="349">
        <v>688</v>
      </c>
      <c r="V73" s="348">
        <v>1113</v>
      </c>
      <c r="W73" s="350">
        <v>781</v>
      </c>
      <c r="X73" s="349">
        <v>578</v>
      </c>
      <c r="Y73" s="349">
        <v>735</v>
      </c>
      <c r="Z73" s="348">
        <v>1438</v>
      </c>
      <c r="AA73" s="350">
        <v>1356</v>
      </c>
      <c r="AB73" s="349">
        <v>880</v>
      </c>
      <c r="AC73" s="349">
        <v>981</v>
      </c>
      <c r="AD73" s="348">
        <v>1027</v>
      </c>
      <c r="AE73" s="350">
        <v>827</v>
      </c>
      <c r="AF73" s="349">
        <v>1521</v>
      </c>
      <c r="AG73" s="349">
        <v>321</v>
      </c>
      <c r="AH73" s="348">
        <v>288</v>
      </c>
      <c r="AI73" s="350">
        <v>687</v>
      </c>
      <c r="AJ73" s="349">
        <v>558</v>
      </c>
      <c r="AK73" s="349">
        <v>185</v>
      </c>
      <c r="AL73" s="348">
        <v>337</v>
      </c>
      <c r="AM73" s="350">
        <v>220</v>
      </c>
      <c r="AN73" s="349">
        <v>749</v>
      </c>
      <c r="AO73" s="349">
        <v>207</v>
      </c>
      <c r="AP73" s="348">
        <v>616</v>
      </c>
      <c r="AQ73" s="350">
        <v>619</v>
      </c>
      <c r="AR73" s="351">
        <v>753</v>
      </c>
    </row>
    <row r="74" spans="1:44" x14ac:dyDescent="0.2">
      <c r="A74" s="345" t="s">
        <v>16</v>
      </c>
      <c r="B74" s="329" t="s">
        <v>193</v>
      </c>
      <c r="C74" s="347">
        <v>6284</v>
      </c>
      <c r="D74" s="349">
        <f t="shared" si="2"/>
        <v>1812</v>
      </c>
      <c r="E74" s="349">
        <v>1730</v>
      </c>
      <c r="F74" s="348">
        <v>668</v>
      </c>
      <c r="G74" s="350">
        <v>155</v>
      </c>
      <c r="H74" s="349">
        <v>23</v>
      </c>
      <c r="I74" s="349">
        <v>171</v>
      </c>
      <c r="J74" s="348">
        <v>7</v>
      </c>
      <c r="K74" s="350">
        <v>0</v>
      </c>
      <c r="L74" s="349">
        <v>366</v>
      </c>
      <c r="M74" s="349">
        <v>167</v>
      </c>
      <c r="N74" s="348">
        <v>164</v>
      </c>
      <c r="O74" s="350">
        <v>218</v>
      </c>
      <c r="P74" s="349">
        <v>2</v>
      </c>
      <c r="Q74" s="349">
        <v>26</v>
      </c>
      <c r="R74" s="348">
        <v>6</v>
      </c>
      <c r="S74" s="350">
        <v>137</v>
      </c>
      <c r="T74" s="349">
        <v>0</v>
      </c>
      <c r="U74" s="349">
        <v>0</v>
      </c>
      <c r="V74" s="348">
        <v>191</v>
      </c>
      <c r="W74" s="350">
        <v>0</v>
      </c>
      <c r="X74" s="349">
        <v>14</v>
      </c>
      <c r="Y74" s="349">
        <v>3</v>
      </c>
      <c r="Z74" s="348">
        <v>20</v>
      </c>
      <c r="AA74" s="350">
        <v>1</v>
      </c>
      <c r="AB74" s="349">
        <v>195</v>
      </c>
      <c r="AC74" s="349">
        <v>4</v>
      </c>
      <c r="AD74" s="348">
        <v>15</v>
      </c>
      <c r="AE74" s="350">
        <v>125</v>
      </c>
      <c r="AF74" s="349">
        <v>3</v>
      </c>
      <c r="AG74" s="349">
        <v>11</v>
      </c>
      <c r="AH74" s="348">
        <v>0</v>
      </c>
      <c r="AI74" s="350">
        <v>0</v>
      </c>
      <c r="AJ74" s="349">
        <v>0</v>
      </c>
      <c r="AK74" s="349">
        <v>0</v>
      </c>
      <c r="AL74" s="348">
        <v>11</v>
      </c>
      <c r="AM74" s="350">
        <v>29</v>
      </c>
      <c r="AN74" s="349">
        <v>0</v>
      </c>
      <c r="AO74" s="349">
        <v>0</v>
      </c>
      <c r="AP74" s="348">
        <v>0</v>
      </c>
      <c r="AQ74" s="350">
        <v>10</v>
      </c>
      <c r="AR74" s="351">
        <v>0</v>
      </c>
    </row>
    <row r="75" spans="1:44" x14ac:dyDescent="0.2">
      <c r="A75" s="345" t="s">
        <v>17</v>
      </c>
      <c r="B75" s="329" t="s">
        <v>273</v>
      </c>
      <c r="C75" s="347">
        <v>5038</v>
      </c>
      <c r="D75" s="349">
        <f t="shared" si="2"/>
        <v>1764</v>
      </c>
      <c r="E75" s="349">
        <v>566</v>
      </c>
      <c r="F75" s="348">
        <v>576</v>
      </c>
      <c r="G75" s="350">
        <v>191</v>
      </c>
      <c r="H75" s="349">
        <v>396</v>
      </c>
      <c r="I75" s="349">
        <v>17</v>
      </c>
      <c r="J75" s="348">
        <v>97</v>
      </c>
      <c r="K75" s="350">
        <v>66</v>
      </c>
      <c r="L75" s="349">
        <v>57</v>
      </c>
      <c r="M75" s="349">
        <v>54</v>
      </c>
      <c r="N75" s="348">
        <v>197</v>
      </c>
      <c r="O75" s="350">
        <v>82</v>
      </c>
      <c r="P75" s="349">
        <v>9</v>
      </c>
      <c r="Q75" s="349">
        <v>108</v>
      </c>
      <c r="R75" s="348">
        <v>17</v>
      </c>
      <c r="S75" s="350">
        <v>179</v>
      </c>
      <c r="T75" s="349">
        <v>87</v>
      </c>
      <c r="U75" s="349">
        <v>69</v>
      </c>
      <c r="V75" s="348">
        <v>68</v>
      </c>
      <c r="W75" s="350">
        <v>11</v>
      </c>
      <c r="X75" s="349">
        <v>40</v>
      </c>
      <c r="Y75" s="349">
        <v>4</v>
      </c>
      <c r="Z75" s="348">
        <v>32</v>
      </c>
      <c r="AA75" s="350">
        <v>50</v>
      </c>
      <c r="AB75" s="349">
        <v>13</v>
      </c>
      <c r="AC75" s="349">
        <v>35</v>
      </c>
      <c r="AD75" s="348">
        <v>50</v>
      </c>
      <c r="AE75" s="350">
        <v>16</v>
      </c>
      <c r="AF75" s="349">
        <v>20</v>
      </c>
      <c r="AG75" s="349">
        <v>8</v>
      </c>
      <c r="AH75" s="348">
        <v>21</v>
      </c>
      <c r="AI75" s="350">
        <v>5</v>
      </c>
      <c r="AJ75" s="349">
        <v>17</v>
      </c>
      <c r="AK75" s="349">
        <v>7</v>
      </c>
      <c r="AL75" s="348">
        <v>9</v>
      </c>
      <c r="AM75" s="350">
        <v>12</v>
      </c>
      <c r="AN75" s="349">
        <v>6</v>
      </c>
      <c r="AO75" s="349">
        <v>59</v>
      </c>
      <c r="AP75" s="348">
        <v>12</v>
      </c>
      <c r="AQ75" s="350">
        <v>11</v>
      </c>
      <c r="AR75" s="351">
        <v>0</v>
      </c>
    </row>
    <row r="76" spans="1:44" x14ac:dyDescent="0.2">
      <c r="A76" s="345" t="s">
        <v>18</v>
      </c>
      <c r="B76" s="329" t="s">
        <v>282</v>
      </c>
      <c r="C76" s="347">
        <v>11062</v>
      </c>
      <c r="D76" s="349">
        <f t="shared" si="2"/>
        <v>3158</v>
      </c>
      <c r="E76" s="349">
        <v>1899</v>
      </c>
      <c r="F76" s="348">
        <v>1210</v>
      </c>
      <c r="G76" s="350">
        <v>413</v>
      </c>
      <c r="H76" s="349">
        <v>644</v>
      </c>
      <c r="I76" s="349">
        <v>141</v>
      </c>
      <c r="J76" s="348">
        <v>100</v>
      </c>
      <c r="K76" s="350">
        <v>192</v>
      </c>
      <c r="L76" s="349">
        <v>286</v>
      </c>
      <c r="M76" s="349">
        <v>185</v>
      </c>
      <c r="N76" s="348">
        <v>345</v>
      </c>
      <c r="O76" s="350">
        <v>238</v>
      </c>
      <c r="P76" s="349">
        <v>60</v>
      </c>
      <c r="Q76" s="349">
        <v>217</v>
      </c>
      <c r="R76" s="348">
        <v>95</v>
      </c>
      <c r="S76" s="350">
        <v>347</v>
      </c>
      <c r="T76" s="349">
        <v>157</v>
      </c>
      <c r="U76" s="349">
        <v>70</v>
      </c>
      <c r="V76" s="348">
        <v>203</v>
      </c>
      <c r="W76" s="350">
        <v>27</v>
      </c>
      <c r="X76" s="349">
        <v>69</v>
      </c>
      <c r="Y76" s="349">
        <v>41</v>
      </c>
      <c r="Z76" s="348">
        <v>93</v>
      </c>
      <c r="AA76" s="350">
        <v>88</v>
      </c>
      <c r="AB76" s="349">
        <v>78</v>
      </c>
      <c r="AC76" s="349">
        <v>59</v>
      </c>
      <c r="AD76" s="348">
        <v>45</v>
      </c>
      <c r="AE76" s="350">
        <v>97</v>
      </c>
      <c r="AF76" s="349">
        <v>122</v>
      </c>
      <c r="AG76" s="349">
        <v>40</v>
      </c>
      <c r="AH76" s="348">
        <v>0</v>
      </c>
      <c r="AI76" s="350">
        <v>27</v>
      </c>
      <c r="AJ76" s="349">
        <v>25</v>
      </c>
      <c r="AK76" s="349">
        <v>25</v>
      </c>
      <c r="AL76" s="348">
        <v>32</v>
      </c>
      <c r="AM76" s="350">
        <v>31</v>
      </c>
      <c r="AN76" s="349">
        <v>32</v>
      </c>
      <c r="AO76" s="349">
        <v>36</v>
      </c>
      <c r="AP76" s="348">
        <v>37</v>
      </c>
      <c r="AQ76" s="350">
        <v>38</v>
      </c>
      <c r="AR76" s="351">
        <v>60</v>
      </c>
    </row>
    <row r="77" spans="1:44" x14ac:dyDescent="0.2">
      <c r="A77" s="345" t="s">
        <v>19</v>
      </c>
      <c r="B77" s="329" t="s">
        <v>385</v>
      </c>
      <c r="C77" s="347">
        <v>340314</v>
      </c>
      <c r="D77" s="349">
        <f t="shared" si="2"/>
        <v>118742</v>
      </c>
      <c r="E77" s="349">
        <v>40756</v>
      </c>
      <c r="F77" s="348">
        <v>24654</v>
      </c>
      <c r="G77" s="350">
        <v>14407</v>
      </c>
      <c r="H77" s="349">
        <v>25405</v>
      </c>
      <c r="I77" s="349">
        <v>2780</v>
      </c>
      <c r="J77" s="348">
        <v>3880</v>
      </c>
      <c r="K77" s="350">
        <v>10580</v>
      </c>
      <c r="L77" s="349">
        <v>1383</v>
      </c>
      <c r="M77" s="349">
        <v>5924</v>
      </c>
      <c r="N77" s="348">
        <v>15110</v>
      </c>
      <c r="O77" s="350">
        <v>2627</v>
      </c>
      <c r="P77" s="349">
        <v>2599</v>
      </c>
      <c r="Q77" s="349">
        <v>8190</v>
      </c>
      <c r="R77" s="348">
        <v>5986</v>
      </c>
      <c r="S77" s="350">
        <v>4379</v>
      </c>
      <c r="T77" s="349">
        <v>6890</v>
      </c>
      <c r="U77" s="349">
        <v>3017</v>
      </c>
      <c r="V77" s="348">
        <v>5926</v>
      </c>
      <c r="W77" s="350">
        <v>2486</v>
      </c>
      <c r="X77" s="349">
        <v>2337</v>
      </c>
      <c r="Y77" s="349">
        <v>1231</v>
      </c>
      <c r="Z77" s="348">
        <v>3279</v>
      </c>
      <c r="AA77" s="350">
        <v>2862</v>
      </c>
      <c r="AB77" s="349">
        <v>2096</v>
      </c>
      <c r="AC77" s="349">
        <v>2179</v>
      </c>
      <c r="AD77" s="348">
        <v>1874</v>
      </c>
      <c r="AE77" s="350">
        <v>2370</v>
      </c>
      <c r="AF77" s="349">
        <v>4130</v>
      </c>
      <c r="AG77" s="349">
        <v>1603</v>
      </c>
      <c r="AH77" s="348">
        <v>717</v>
      </c>
      <c r="AI77" s="350">
        <v>1855</v>
      </c>
      <c r="AJ77" s="349">
        <v>997</v>
      </c>
      <c r="AK77" s="349">
        <v>350</v>
      </c>
      <c r="AL77" s="348">
        <v>1586</v>
      </c>
      <c r="AM77" s="350">
        <v>434</v>
      </c>
      <c r="AN77" s="349">
        <v>1988</v>
      </c>
      <c r="AO77" s="349">
        <v>626</v>
      </c>
      <c r="AP77" s="348">
        <v>740</v>
      </c>
      <c r="AQ77" s="350">
        <v>674</v>
      </c>
      <c r="AR77" s="351">
        <v>665</v>
      </c>
    </row>
    <row r="78" spans="1:44" x14ac:dyDescent="0.2">
      <c r="A78" s="345" t="s">
        <v>20</v>
      </c>
      <c r="B78" s="329" t="s">
        <v>37</v>
      </c>
      <c r="C78" s="347">
        <v>46842</v>
      </c>
      <c r="D78" s="349">
        <f t="shared" si="2"/>
        <v>17383</v>
      </c>
      <c r="E78" s="349">
        <v>6892</v>
      </c>
      <c r="F78" s="348">
        <v>3398</v>
      </c>
      <c r="G78" s="350">
        <v>2645</v>
      </c>
      <c r="H78" s="349">
        <v>2819</v>
      </c>
      <c r="I78" s="349">
        <v>661</v>
      </c>
      <c r="J78" s="348">
        <v>712</v>
      </c>
      <c r="K78" s="350">
        <v>997</v>
      </c>
      <c r="L78" s="349">
        <v>208</v>
      </c>
      <c r="M78" s="349">
        <v>1131</v>
      </c>
      <c r="N78" s="348">
        <v>1870</v>
      </c>
      <c r="O78" s="350">
        <v>310</v>
      </c>
      <c r="P78" s="349">
        <v>391</v>
      </c>
      <c r="Q78" s="349">
        <v>813</v>
      </c>
      <c r="R78" s="348">
        <v>448</v>
      </c>
      <c r="S78" s="350">
        <v>554</v>
      </c>
      <c r="T78" s="349">
        <v>1001</v>
      </c>
      <c r="U78" s="349">
        <v>284</v>
      </c>
      <c r="V78" s="348">
        <v>689</v>
      </c>
      <c r="W78" s="350">
        <v>271</v>
      </c>
      <c r="X78" s="349">
        <v>232</v>
      </c>
      <c r="Y78" s="349">
        <v>151</v>
      </c>
      <c r="Z78" s="348">
        <v>287</v>
      </c>
      <c r="AA78" s="350">
        <v>326</v>
      </c>
      <c r="AB78" s="349">
        <v>244</v>
      </c>
      <c r="AC78" s="349">
        <v>314</v>
      </c>
      <c r="AD78" s="348">
        <v>295</v>
      </c>
      <c r="AE78" s="350">
        <v>178</v>
      </c>
      <c r="AF78" s="349">
        <v>369</v>
      </c>
      <c r="AG78" s="349">
        <v>69</v>
      </c>
      <c r="AH78" s="348">
        <v>63</v>
      </c>
      <c r="AI78" s="350">
        <v>72</v>
      </c>
      <c r="AJ78" s="349">
        <v>68</v>
      </c>
      <c r="AK78" s="349">
        <v>23</v>
      </c>
      <c r="AL78" s="348">
        <v>186</v>
      </c>
      <c r="AM78" s="350">
        <v>46</v>
      </c>
      <c r="AN78" s="349">
        <v>135</v>
      </c>
      <c r="AO78" s="349">
        <v>48</v>
      </c>
      <c r="AP78" s="348">
        <v>66</v>
      </c>
      <c r="AQ78" s="350">
        <v>98</v>
      </c>
      <c r="AR78" s="351">
        <v>95</v>
      </c>
    </row>
    <row r="79" spans="1:44" x14ac:dyDescent="0.2">
      <c r="A79" s="345" t="s">
        <v>21</v>
      </c>
      <c r="B79" s="329" t="s">
        <v>38</v>
      </c>
      <c r="C79" s="347">
        <v>26548</v>
      </c>
      <c r="D79" s="349">
        <f t="shared" si="2"/>
        <v>11246</v>
      </c>
      <c r="E79" s="349">
        <v>2409</v>
      </c>
      <c r="F79" s="348">
        <v>2829</v>
      </c>
      <c r="G79" s="350">
        <v>1077</v>
      </c>
      <c r="H79" s="349">
        <v>3066</v>
      </c>
      <c r="I79" s="349">
        <v>73</v>
      </c>
      <c r="J79" s="348">
        <v>927</v>
      </c>
      <c r="K79" s="350">
        <v>786</v>
      </c>
      <c r="L79" s="349">
        <v>34</v>
      </c>
      <c r="M79" s="349">
        <v>125</v>
      </c>
      <c r="N79" s="348">
        <v>834</v>
      </c>
      <c r="O79" s="350">
        <v>71</v>
      </c>
      <c r="P79" s="349">
        <v>28</v>
      </c>
      <c r="Q79" s="349">
        <v>1102</v>
      </c>
      <c r="R79" s="348">
        <v>150</v>
      </c>
      <c r="S79" s="350">
        <v>209</v>
      </c>
      <c r="T79" s="349">
        <v>470</v>
      </c>
      <c r="U79" s="349">
        <v>67</v>
      </c>
      <c r="V79" s="348">
        <v>359</v>
      </c>
      <c r="W79" s="350">
        <v>44</v>
      </c>
      <c r="X79" s="349">
        <v>37</v>
      </c>
      <c r="Y79" s="349">
        <v>10</v>
      </c>
      <c r="Z79" s="348">
        <v>60</v>
      </c>
      <c r="AA79" s="350">
        <v>48</v>
      </c>
      <c r="AB79" s="349">
        <v>18</v>
      </c>
      <c r="AC79" s="349">
        <v>44</v>
      </c>
      <c r="AD79" s="348">
        <v>17</v>
      </c>
      <c r="AE79" s="350">
        <v>95</v>
      </c>
      <c r="AF79" s="349">
        <v>63</v>
      </c>
      <c r="AG79" s="349">
        <v>64</v>
      </c>
      <c r="AH79" s="348">
        <v>12</v>
      </c>
      <c r="AI79" s="350">
        <v>33</v>
      </c>
      <c r="AJ79" s="349">
        <v>46</v>
      </c>
      <c r="AK79" s="349">
        <v>1</v>
      </c>
      <c r="AL79" s="348">
        <v>18</v>
      </c>
      <c r="AM79" s="350">
        <v>0</v>
      </c>
      <c r="AN79" s="349">
        <v>52</v>
      </c>
      <c r="AO79" s="349">
        <v>18</v>
      </c>
      <c r="AP79" s="348">
        <v>2</v>
      </c>
      <c r="AQ79" s="350">
        <v>3</v>
      </c>
      <c r="AR79" s="351">
        <v>1</v>
      </c>
    </row>
    <row r="80" spans="1:44" x14ac:dyDescent="0.2">
      <c r="A80" s="345" t="s">
        <v>22</v>
      </c>
      <c r="B80" s="329" t="s">
        <v>536</v>
      </c>
      <c r="C80" s="347">
        <v>136212</v>
      </c>
      <c r="D80" s="349">
        <f t="shared" si="2"/>
        <v>54185</v>
      </c>
      <c r="E80" s="349">
        <v>14874</v>
      </c>
      <c r="F80" s="348">
        <v>13132</v>
      </c>
      <c r="G80" s="350">
        <v>4586</v>
      </c>
      <c r="H80" s="349">
        <v>10185</v>
      </c>
      <c r="I80" s="349">
        <v>632</v>
      </c>
      <c r="J80" s="348">
        <v>707</v>
      </c>
      <c r="K80" s="350">
        <v>4350</v>
      </c>
      <c r="L80" s="349">
        <v>468</v>
      </c>
      <c r="M80" s="349">
        <v>1062</v>
      </c>
      <c r="N80" s="348">
        <v>5172</v>
      </c>
      <c r="O80" s="350">
        <v>805</v>
      </c>
      <c r="P80" s="349">
        <v>909</v>
      </c>
      <c r="Q80" s="349">
        <v>2132</v>
      </c>
      <c r="R80" s="348">
        <v>1840</v>
      </c>
      <c r="S80" s="350">
        <v>1649</v>
      </c>
      <c r="T80" s="349">
        <v>1720</v>
      </c>
      <c r="U80" s="349">
        <v>1276</v>
      </c>
      <c r="V80" s="348">
        <v>1541</v>
      </c>
      <c r="W80" s="350">
        <v>1828</v>
      </c>
      <c r="X80" s="349">
        <v>771</v>
      </c>
      <c r="Y80" s="349">
        <v>529</v>
      </c>
      <c r="Z80" s="348">
        <v>1318</v>
      </c>
      <c r="AA80" s="350">
        <v>774</v>
      </c>
      <c r="AB80" s="349">
        <v>598</v>
      </c>
      <c r="AC80" s="349">
        <v>692</v>
      </c>
      <c r="AD80" s="348">
        <v>484</v>
      </c>
      <c r="AE80" s="350">
        <v>1315</v>
      </c>
      <c r="AF80" s="349">
        <v>1832</v>
      </c>
      <c r="AG80" s="349">
        <v>332</v>
      </c>
      <c r="AH80" s="348">
        <v>254</v>
      </c>
      <c r="AI80" s="350">
        <v>1077</v>
      </c>
      <c r="AJ80" s="349">
        <v>625</v>
      </c>
      <c r="AK80" s="349">
        <v>153</v>
      </c>
      <c r="AL80" s="348">
        <v>905</v>
      </c>
      <c r="AM80" s="350">
        <v>284</v>
      </c>
      <c r="AN80" s="349">
        <v>715</v>
      </c>
      <c r="AO80" s="349">
        <v>141</v>
      </c>
      <c r="AP80" s="348">
        <v>136</v>
      </c>
      <c r="AQ80" s="350">
        <v>109</v>
      </c>
      <c r="AR80" s="351">
        <v>115</v>
      </c>
    </row>
    <row r="81" spans="1:45" x14ac:dyDescent="0.2">
      <c r="A81" s="345" t="s">
        <v>23</v>
      </c>
      <c r="B81" s="329" t="s">
        <v>194</v>
      </c>
      <c r="C81" s="347">
        <v>33345</v>
      </c>
      <c r="D81" s="349">
        <f t="shared" si="2"/>
        <v>17011</v>
      </c>
      <c r="E81" s="349">
        <v>3055</v>
      </c>
      <c r="F81" s="348">
        <v>3823</v>
      </c>
      <c r="G81" s="350">
        <v>1660</v>
      </c>
      <c r="H81" s="349">
        <v>2095</v>
      </c>
      <c r="I81" s="349">
        <v>122</v>
      </c>
      <c r="J81" s="348">
        <v>233</v>
      </c>
      <c r="K81" s="350">
        <v>933</v>
      </c>
      <c r="L81" s="349">
        <v>63</v>
      </c>
      <c r="M81" s="349">
        <v>290</v>
      </c>
      <c r="N81" s="348">
        <v>926</v>
      </c>
      <c r="O81" s="350">
        <v>35</v>
      </c>
      <c r="P81" s="349">
        <v>57</v>
      </c>
      <c r="Q81" s="349">
        <v>491</v>
      </c>
      <c r="R81" s="348">
        <v>59</v>
      </c>
      <c r="S81" s="350">
        <v>695</v>
      </c>
      <c r="T81" s="349">
        <v>160</v>
      </c>
      <c r="U81" s="349">
        <v>38</v>
      </c>
      <c r="V81" s="348">
        <v>929</v>
      </c>
      <c r="W81" s="350">
        <v>26</v>
      </c>
      <c r="X81" s="349">
        <v>57</v>
      </c>
      <c r="Y81" s="349">
        <v>51</v>
      </c>
      <c r="Z81" s="348">
        <v>75</v>
      </c>
      <c r="AA81" s="350">
        <v>40</v>
      </c>
      <c r="AB81" s="349">
        <v>36</v>
      </c>
      <c r="AC81" s="349">
        <v>21</v>
      </c>
      <c r="AD81" s="348">
        <v>15</v>
      </c>
      <c r="AE81" s="350">
        <v>59</v>
      </c>
      <c r="AF81" s="349">
        <v>51</v>
      </c>
      <c r="AG81" s="349">
        <v>28</v>
      </c>
      <c r="AH81" s="348">
        <v>10</v>
      </c>
      <c r="AI81" s="350">
        <v>35</v>
      </c>
      <c r="AJ81" s="349">
        <v>29</v>
      </c>
      <c r="AK81" s="349">
        <v>0</v>
      </c>
      <c r="AL81" s="348">
        <v>17</v>
      </c>
      <c r="AM81" s="350">
        <v>16</v>
      </c>
      <c r="AN81" s="349">
        <v>48</v>
      </c>
      <c r="AO81" s="349">
        <v>0</v>
      </c>
      <c r="AP81" s="348">
        <v>22</v>
      </c>
      <c r="AQ81" s="350">
        <v>12</v>
      </c>
      <c r="AR81" s="351">
        <v>22</v>
      </c>
    </row>
    <row r="82" spans="1:45" x14ac:dyDescent="0.2">
      <c r="A82" s="345" t="s">
        <v>24</v>
      </c>
      <c r="B82" s="329" t="s">
        <v>39</v>
      </c>
      <c r="C82" s="347">
        <v>83827</v>
      </c>
      <c r="D82" s="349">
        <f t="shared" si="2"/>
        <v>27092</v>
      </c>
      <c r="E82" s="349">
        <v>7174</v>
      </c>
      <c r="F82" s="348">
        <v>4731</v>
      </c>
      <c r="G82" s="350">
        <v>4020</v>
      </c>
      <c r="H82" s="349">
        <v>4702</v>
      </c>
      <c r="I82" s="349">
        <v>1144</v>
      </c>
      <c r="J82" s="348">
        <v>1467</v>
      </c>
      <c r="K82" s="350">
        <v>6407</v>
      </c>
      <c r="L82" s="349">
        <v>592</v>
      </c>
      <c r="M82" s="349">
        <v>1844</v>
      </c>
      <c r="N82" s="348">
        <v>3590</v>
      </c>
      <c r="O82" s="350">
        <v>674</v>
      </c>
      <c r="P82" s="349">
        <v>658</v>
      </c>
      <c r="Q82" s="349">
        <v>2209</v>
      </c>
      <c r="R82" s="348">
        <v>966</v>
      </c>
      <c r="S82" s="350">
        <v>1027</v>
      </c>
      <c r="T82" s="349">
        <v>1520</v>
      </c>
      <c r="U82" s="349">
        <v>1086</v>
      </c>
      <c r="V82" s="348">
        <v>1237</v>
      </c>
      <c r="W82" s="350">
        <v>643</v>
      </c>
      <c r="X82" s="349">
        <v>746</v>
      </c>
      <c r="Y82" s="349">
        <v>518</v>
      </c>
      <c r="Z82" s="348">
        <v>1141</v>
      </c>
      <c r="AA82" s="350">
        <v>643</v>
      </c>
      <c r="AB82" s="349">
        <v>656</v>
      </c>
      <c r="AC82" s="349">
        <v>698</v>
      </c>
      <c r="AD82" s="348">
        <v>712</v>
      </c>
      <c r="AE82" s="350">
        <v>1075</v>
      </c>
      <c r="AF82" s="349">
        <v>1151</v>
      </c>
      <c r="AG82" s="349">
        <v>331</v>
      </c>
      <c r="AH82" s="348">
        <v>298</v>
      </c>
      <c r="AI82" s="350">
        <v>289</v>
      </c>
      <c r="AJ82" s="349">
        <v>236</v>
      </c>
      <c r="AK82" s="349">
        <v>131</v>
      </c>
      <c r="AL82" s="348">
        <v>330</v>
      </c>
      <c r="AM82" s="350">
        <v>188</v>
      </c>
      <c r="AN82" s="349">
        <v>265</v>
      </c>
      <c r="AO82" s="349">
        <v>444</v>
      </c>
      <c r="AP82" s="348">
        <v>386</v>
      </c>
      <c r="AQ82" s="350">
        <v>436</v>
      </c>
      <c r="AR82" s="351">
        <v>370</v>
      </c>
    </row>
    <row r="83" spans="1:45" x14ac:dyDescent="0.2">
      <c r="A83" s="345" t="s">
        <v>25</v>
      </c>
      <c r="B83" s="329" t="s">
        <v>40</v>
      </c>
      <c r="C83" s="347">
        <v>84687</v>
      </c>
      <c r="D83" s="349">
        <f t="shared" si="2"/>
        <v>26984</v>
      </c>
      <c r="E83" s="349">
        <v>7939</v>
      </c>
      <c r="F83" s="348">
        <v>4721</v>
      </c>
      <c r="G83" s="350">
        <v>3322</v>
      </c>
      <c r="H83" s="349">
        <v>9802</v>
      </c>
      <c r="I83" s="349">
        <v>683</v>
      </c>
      <c r="J83" s="348">
        <v>1713</v>
      </c>
      <c r="K83" s="350">
        <v>2416</v>
      </c>
      <c r="L83" s="349">
        <v>506</v>
      </c>
      <c r="M83" s="349">
        <v>1391</v>
      </c>
      <c r="N83" s="348">
        <v>3096</v>
      </c>
      <c r="O83" s="350">
        <v>764</v>
      </c>
      <c r="P83" s="349">
        <v>602</v>
      </c>
      <c r="Q83" s="349">
        <v>2810</v>
      </c>
      <c r="R83" s="348">
        <v>1006</v>
      </c>
      <c r="S83" s="350">
        <v>984</v>
      </c>
      <c r="T83" s="349">
        <v>1562</v>
      </c>
      <c r="U83" s="349">
        <v>592</v>
      </c>
      <c r="V83" s="348">
        <v>2234</v>
      </c>
      <c r="W83" s="350">
        <v>682</v>
      </c>
      <c r="X83" s="349">
        <v>744</v>
      </c>
      <c r="Y83" s="349">
        <v>370</v>
      </c>
      <c r="Z83" s="348">
        <v>1172</v>
      </c>
      <c r="AA83" s="350">
        <v>609</v>
      </c>
      <c r="AB83" s="349">
        <v>528</v>
      </c>
      <c r="AC83" s="349">
        <v>626</v>
      </c>
      <c r="AD83" s="348">
        <v>599</v>
      </c>
      <c r="AE83" s="350">
        <v>890</v>
      </c>
      <c r="AF83" s="349">
        <v>1234</v>
      </c>
      <c r="AG83" s="349">
        <v>487</v>
      </c>
      <c r="AH83" s="348">
        <v>395</v>
      </c>
      <c r="AI83" s="350">
        <v>467</v>
      </c>
      <c r="AJ83" s="349">
        <v>490</v>
      </c>
      <c r="AK83" s="349">
        <v>170</v>
      </c>
      <c r="AL83" s="348">
        <v>353</v>
      </c>
      <c r="AM83" s="350">
        <v>152</v>
      </c>
      <c r="AN83" s="349">
        <v>321</v>
      </c>
      <c r="AO83" s="349">
        <v>390</v>
      </c>
      <c r="AP83" s="348">
        <v>258</v>
      </c>
      <c r="AQ83" s="350">
        <v>383</v>
      </c>
      <c r="AR83" s="351">
        <v>240</v>
      </c>
    </row>
    <row r="84" spans="1:45" x14ac:dyDescent="0.2">
      <c r="A84" s="345" t="s">
        <v>26</v>
      </c>
      <c r="B84" s="329" t="s">
        <v>482</v>
      </c>
      <c r="C84" s="347">
        <v>281131</v>
      </c>
      <c r="D84" s="349">
        <f t="shared" si="2"/>
        <v>83885</v>
      </c>
      <c r="E84" s="349">
        <v>28334</v>
      </c>
      <c r="F84" s="348">
        <v>22023</v>
      </c>
      <c r="G84" s="350">
        <v>14967</v>
      </c>
      <c r="H84" s="349">
        <v>22311</v>
      </c>
      <c r="I84" s="349">
        <v>3211</v>
      </c>
      <c r="J84" s="348">
        <v>3924</v>
      </c>
      <c r="K84" s="350">
        <v>8559</v>
      </c>
      <c r="L84" s="349">
        <v>1862</v>
      </c>
      <c r="M84" s="349">
        <v>4567</v>
      </c>
      <c r="N84" s="348">
        <v>12271</v>
      </c>
      <c r="O84" s="350">
        <v>3173</v>
      </c>
      <c r="P84" s="349">
        <v>2320</v>
      </c>
      <c r="Q84" s="349">
        <v>10390</v>
      </c>
      <c r="R84" s="348">
        <v>4137</v>
      </c>
      <c r="S84" s="350">
        <v>3586</v>
      </c>
      <c r="T84" s="349">
        <v>7564</v>
      </c>
      <c r="U84" s="349">
        <v>3269</v>
      </c>
      <c r="V84" s="348">
        <v>5696</v>
      </c>
      <c r="W84" s="350">
        <v>2147</v>
      </c>
      <c r="X84" s="349">
        <v>2164</v>
      </c>
      <c r="Y84" s="349">
        <v>1899</v>
      </c>
      <c r="Z84" s="348">
        <v>3337</v>
      </c>
      <c r="AA84" s="350">
        <v>2215</v>
      </c>
      <c r="AB84" s="349">
        <v>1791</v>
      </c>
      <c r="AC84" s="349">
        <v>2394</v>
      </c>
      <c r="AD84" s="348">
        <v>1881</v>
      </c>
      <c r="AE84" s="350">
        <v>1766</v>
      </c>
      <c r="AF84" s="349">
        <v>4065</v>
      </c>
      <c r="AG84" s="349">
        <v>1386</v>
      </c>
      <c r="AH84" s="348">
        <v>1095</v>
      </c>
      <c r="AI84" s="350">
        <v>1561</v>
      </c>
      <c r="AJ84" s="349">
        <v>972</v>
      </c>
      <c r="AK84" s="349">
        <v>315</v>
      </c>
      <c r="AL84" s="348">
        <v>992</v>
      </c>
      <c r="AM84" s="350">
        <v>643</v>
      </c>
      <c r="AN84" s="349">
        <v>995</v>
      </c>
      <c r="AO84" s="349">
        <v>706</v>
      </c>
      <c r="AP84" s="348">
        <v>1465</v>
      </c>
      <c r="AQ84" s="350">
        <v>694</v>
      </c>
      <c r="AR84" s="351">
        <v>599</v>
      </c>
    </row>
    <row r="85" spans="1:45" x14ac:dyDescent="0.2">
      <c r="A85" s="345" t="s">
        <v>51</v>
      </c>
      <c r="B85" s="329" t="s">
        <v>537</v>
      </c>
      <c r="C85" s="347">
        <v>20319</v>
      </c>
      <c r="D85" s="349">
        <f t="shared" si="2"/>
        <v>6081</v>
      </c>
      <c r="E85" s="349">
        <v>2395</v>
      </c>
      <c r="F85" s="348">
        <v>689</v>
      </c>
      <c r="G85" s="350">
        <v>799</v>
      </c>
      <c r="H85" s="349">
        <v>1199</v>
      </c>
      <c r="I85" s="349">
        <v>286</v>
      </c>
      <c r="J85" s="348">
        <v>163</v>
      </c>
      <c r="K85" s="350">
        <v>454</v>
      </c>
      <c r="L85" s="349">
        <v>167</v>
      </c>
      <c r="M85" s="349">
        <v>558</v>
      </c>
      <c r="N85" s="348">
        <v>792</v>
      </c>
      <c r="O85" s="350">
        <v>257</v>
      </c>
      <c r="P85" s="349">
        <v>310</v>
      </c>
      <c r="Q85" s="349">
        <v>507</v>
      </c>
      <c r="R85" s="348">
        <v>312</v>
      </c>
      <c r="S85" s="350">
        <v>246</v>
      </c>
      <c r="T85" s="349">
        <v>244</v>
      </c>
      <c r="U85" s="349">
        <v>227</v>
      </c>
      <c r="V85" s="348">
        <v>369</v>
      </c>
      <c r="W85" s="350">
        <v>242</v>
      </c>
      <c r="X85" s="349">
        <v>208</v>
      </c>
      <c r="Y85" s="349">
        <v>185</v>
      </c>
      <c r="Z85" s="348">
        <v>481</v>
      </c>
      <c r="AA85" s="350">
        <v>413</v>
      </c>
      <c r="AB85" s="349">
        <v>180</v>
      </c>
      <c r="AC85" s="349">
        <v>349</v>
      </c>
      <c r="AD85" s="348">
        <v>318</v>
      </c>
      <c r="AE85" s="350">
        <v>297</v>
      </c>
      <c r="AF85" s="349">
        <v>458</v>
      </c>
      <c r="AG85" s="349">
        <v>53</v>
      </c>
      <c r="AH85" s="348">
        <v>150</v>
      </c>
      <c r="AI85" s="350">
        <v>88</v>
      </c>
      <c r="AJ85" s="349">
        <v>82</v>
      </c>
      <c r="AK85" s="349">
        <v>50</v>
      </c>
      <c r="AL85" s="348">
        <v>95</v>
      </c>
      <c r="AM85" s="350">
        <v>85</v>
      </c>
      <c r="AN85" s="349">
        <v>58</v>
      </c>
      <c r="AO85" s="349">
        <v>91</v>
      </c>
      <c r="AP85" s="348">
        <v>104</v>
      </c>
      <c r="AQ85" s="350">
        <v>156</v>
      </c>
      <c r="AR85" s="351">
        <v>121</v>
      </c>
    </row>
    <row r="86" spans="1:45" x14ac:dyDescent="0.2">
      <c r="A86" s="345" t="s">
        <v>195</v>
      </c>
      <c r="B86" s="329" t="s">
        <v>41</v>
      </c>
      <c r="C86" s="347">
        <v>178642</v>
      </c>
      <c r="D86" s="349">
        <f t="shared" si="2"/>
        <v>67088</v>
      </c>
      <c r="E86" s="349">
        <v>19699</v>
      </c>
      <c r="F86" s="348">
        <v>16420</v>
      </c>
      <c r="G86" s="350">
        <v>8274</v>
      </c>
      <c r="H86" s="349">
        <v>10064</v>
      </c>
      <c r="I86" s="349">
        <v>1149</v>
      </c>
      <c r="J86" s="348">
        <v>2817</v>
      </c>
      <c r="K86" s="350">
        <v>3790</v>
      </c>
      <c r="L86" s="349">
        <v>755</v>
      </c>
      <c r="M86" s="349">
        <v>2644</v>
      </c>
      <c r="N86" s="348">
        <v>6778</v>
      </c>
      <c r="O86" s="350">
        <v>873</v>
      </c>
      <c r="P86" s="349">
        <v>1213</v>
      </c>
      <c r="Q86" s="349">
        <v>3960</v>
      </c>
      <c r="R86" s="348">
        <v>1378</v>
      </c>
      <c r="S86" s="350">
        <v>9166</v>
      </c>
      <c r="T86" s="349">
        <v>2622</v>
      </c>
      <c r="U86" s="349">
        <v>891</v>
      </c>
      <c r="V86" s="348">
        <v>2608</v>
      </c>
      <c r="W86" s="350">
        <v>1332</v>
      </c>
      <c r="X86" s="349">
        <v>754</v>
      </c>
      <c r="Y86" s="349">
        <v>555</v>
      </c>
      <c r="Z86" s="348">
        <v>1498</v>
      </c>
      <c r="AA86" s="350">
        <v>634</v>
      </c>
      <c r="AB86" s="349">
        <v>953</v>
      </c>
      <c r="AC86" s="349">
        <v>592</v>
      </c>
      <c r="AD86" s="348">
        <v>785</v>
      </c>
      <c r="AE86" s="350">
        <v>922</v>
      </c>
      <c r="AF86" s="349">
        <v>2165</v>
      </c>
      <c r="AG86" s="349">
        <v>395</v>
      </c>
      <c r="AH86" s="348">
        <v>314</v>
      </c>
      <c r="AI86" s="350">
        <v>587</v>
      </c>
      <c r="AJ86" s="349">
        <v>1253</v>
      </c>
      <c r="AK86" s="349">
        <v>141</v>
      </c>
      <c r="AL86" s="348">
        <v>369</v>
      </c>
      <c r="AM86" s="350">
        <v>79</v>
      </c>
      <c r="AN86" s="349">
        <v>449</v>
      </c>
      <c r="AO86" s="349">
        <v>513</v>
      </c>
      <c r="AP86" s="348">
        <v>1480</v>
      </c>
      <c r="AQ86" s="350">
        <v>233</v>
      </c>
      <c r="AR86" s="351">
        <v>450</v>
      </c>
    </row>
    <row r="87" spans="1:45" x14ac:dyDescent="0.2">
      <c r="A87" s="345" t="s">
        <v>201</v>
      </c>
      <c r="B87" s="329" t="s">
        <v>42</v>
      </c>
      <c r="C87" s="347">
        <v>248513</v>
      </c>
      <c r="D87" s="349">
        <f>C87-SUM(E87:AR87)</f>
        <v>85307</v>
      </c>
      <c r="E87" s="349">
        <v>25729</v>
      </c>
      <c r="F87" s="348">
        <v>19860</v>
      </c>
      <c r="G87" s="350">
        <v>11336</v>
      </c>
      <c r="H87" s="349">
        <v>20092</v>
      </c>
      <c r="I87" s="349">
        <v>2625</v>
      </c>
      <c r="J87" s="348">
        <v>3461</v>
      </c>
      <c r="K87" s="350">
        <v>7279</v>
      </c>
      <c r="L87" s="349">
        <v>1072</v>
      </c>
      <c r="M87" s="349">
        <v>5170</v>
      </c>
      <c r="N87" s="348">
        <v>10373</v>
      </c>
      <c r="O87" s="350">
        <v>2026</v>
      </c>
      <c r="P87" s="349">
        <v>1817</v>
      </c>
      <c r="Q87" s="349">
        <v>6944</v>
      </c>
      <c r="R87" s="348">
        <v>3891</v>
      </c>
      <c r="S87" s="350">
        <v>2902</v>
      </c>
      <c r="T87" s="349">
        <v>4658</v>
      </c>
      <c r="U87" s="349">
        <v>2095</v>
      </c>
      <c r="V87" s="348">
        <v>5198</v>
      </c>
      <c r="W87" s="350">
        <v>1616</v>
      </c>
      <c r="X87" s="349">
        <v>2162</v>
      </c>
      <c r="Y87" s="349">
        <v>780</v>
      </c>
      <c r="Z87" s="348">
        <v>2113</v>
      </c>
      <c r="AA87" s="350">
        <v>1968</v>
      </c>
      <c r="AB87" s="349">
        <v>1192</v>
      </c>
      <c r="AC87" s="349">
        <v>2512</v>
      </c>
      <c r="AD87" s="348">
        <v>1140</v>
      </c>
      <c r="AE87" s="350">
        <v>2603</v>
      </c>
      <c r="AF87" s="349">
        <v>2520</v>
      </c>
      <c r="AG87" s="349">
        <v>743</v>
      </c>
      <c r="AH87" s="348">
        <v>586</v>
      </c>
      <c r="AI87" s="350">
        <v>996</v>
      </c>
      <c r="AJ87" s="349">
        <v>847</v>
      </c>
      <c r="AK87" s="349">
        <v>282</v>
      </c>
      <c r="AL87" s="348">
        <v>868</v>
      </c>
      <c r="AM87" s="350">
        <v>290</v>
      </c>
      <c r="AN87" s="349">
        <v>996</v>
      </c>
      <c r="AO87" s="349">
        <v>423</v>
      </c>
      <c r="AP87" s="348">
        <v>642</v>
      </c>
      <c r="AQ87" s="350">
        <v>549</v>
      </c>
      <c r="AR87" s="351">
        <v>850</v>
      </c>
    </row>
    <row r="88" spans="1:45" x14ac:dyDescent="0.2">
      <c r="A88" s="345" t="s">
        <v>202</v>
      </c>
      <c r="B88" s="329" t="s">
        <v>283</v>
      </c>
      <c r="C88" s="347">
        <v>0</v>
      </c>
      <c r="D88" s="349">
        <v>0</v>
      </c>
      <c r="E88" s="349">
        <v>0</v>
      </c>
      <c r="F88" s="348">
        <v>0</v>
      </c>
      <c r="G88" s="350">
        <v>0</v>
      </c>
      <c r="H88" s="349">
        <v>0</v>
      </c>
      <c r="I88" s="349">
        <v>0</v>
      </c>
      <c r="J88" s="348">
        <v>0</v>
      </c>
      <c r="K88" s="350">
        <v>0</v>
      </c>
      <c r="L88" s="349">
        <v>0</v>
      </c>
      <c r="M88" s="349">
        <v>0</v>
      </c>
      <c r="N88" s="348">
        <v>0</v>
      </c>
      <c r="O88" s="350">
        <v>0</v>
      </c>
      <c r="P88" s="349">
        <v>0</v>
      </c>
      <c r="Q88" s="349">
        <v>0</v>
      </c>
      <c r="R88" s="348">
        <v>0</v>
      </c>
      <c r="S88" s="350">
        <v>0</v>
      </c>
      <c r="T88" s="349">
        <v>0</v>
      </c>
      <c r="U88" s="349">
        <v>0</v>
      </c>
      <c r="V88" s="348">
        <v>0</v>
      </c>
      <c r="W88" s="350">
        <v>0</v>
      </c>
      <c r="X88" s="349">
        <v>0</v>
      </c>
      <c r="Y88" s="349">
        <v>0</v>
      </c>
      <c r="Z88" s="348">
        <v>0</v>
      </c>
      <c r="AA88" s="350">
        <v>0</v>
      </c>
      <c r="AB88" s="349">
        <v>0</v>
      </c>
      <c r="AC88" s="349">
        <v>0</v>
      </c>
      <c r="AD88" s="348">
        <v>0</v>
      </c>
      <c r="AE88" s="350">
        <v>0</v>
      </c>
      <c r="AF88" s="349">
        <v>0</v>
      </c>
      <c r="AG88" s="349">
        <v>0</v>
      </c>
      <c r="AH88" s="348">
        <v>0</v>
      </c>
      <c r="AI88" s="350">
        <v>0</v>
      </c>
      <c r="AJ88" s="349">
        <v>0</v>
      </c>
      <c r="AK88" s="349">
        <v>0</v>
      </c>
      <c r="AL88" s="348">
        <v>0</v>
      </c>
      <c r="AM88" s="350">
        <v>0</v>
      </c>
      <c r="AN88" s="349">
        <v>0</v>
      </c>
      <c r="AO88" s="349">
        <v>0</v>
      </c>
      <c r="AP88" s="348">
        <v>0</v>
      </c>
      <c r="AQ88" s="350">
        <v>0</v>
      </c>
      <c r="AR88" s="351">
        <v>0</v>
      </c>
    </row>
    <row r="89" spans="1:45" x14ac:dyDescent="0.2">
      <c r="A89" s="345" t="s">
        <v>203</v>
      </c>
      <c r="B89" s="329" t="s">
        <v>284</v>
      </c>
      <c r="C89" s="347">
        <v>1210</v>
      </c>
      <c r="D89" s="349">
        <f>C89-SUM(E89:AR89)</f>
        <v>307</v>
      </c>
      <c r="E89" s="349">
        <v>120</v>
      </c>
      <c r="F89" s="348">
        <v>52</v>
      </c>
      <c r="G89" s="350">
        <v>61</v>
      </c>
      <c r="H89" s="349">
        <v>140</v>
      </c>
      <c r="I89" s="349">
        <v>7</v>
      </c>
      <c r="J89" s="348">
        <v>39</v>
      </c>
      <c r="K89" s="350">
        <v>37</v>
      </c>
      <c r="L89" s="349">
        <v>6</v>
      </c>
      <c r="M89" s="349">
        <v>23</v>
      </c>
      <c r="N89" s="348">
        <v>67</v>
      </c>
      <c r="O89" s="350">
        <v>6</v>
      </c>
      <c r="P89" s="349">
        <v>9</v>
      </c>
      <c r="Q89" s="349">
        <v>39</v>
      </c>
      <c r="R89" s="348">
        <v>15</v>
      </c>
      <c r="S89" s="350">
        <v>21</v>
      </c>
      <c r="T89" s="349">
        <v>33</v>
      </c>
      <c r="U89" s="349">
        <v>10</v>
      </c>
      <c r="V89" s="348">
        <v>31</v>
      </c>
      <c r="W89" s="350">
        <v>13</v>
      </c>
      <c r="X89" s="349">
        <v>14</v>
      </c>
      <c r="Y89" s="349">
        <v>4</v>
      </c>
      <c r="Z89" s="348">
        <v>17</v>
      </c>
      <c r="AA89" s="350">
        <v>15</v>
      </c>
      <c r="AB89" s="349">
        <v>5</v>
      </c>
      <c r="AC89" s="349">
        <v>13</v>
      </c>
      <c r="AD89" s="348">
        <v>10</v>
      </c>
      <c r="AE89" s="350">
        <v>14</v>
      </c>
      <c r="AF89" s="349">
        <v>21</v>
      </c>
      <c r="AG89" s="349">
        <v>9</v>
      </c>
      <c r="AH89" s="348">
        <v>6</v>
      </c>
      <c r="AI89" s="350">
        <v>6</v>
      </c>
      <c r="AJ89" s="349">
        <v>8</v>
      </c>
      <c r="AK89" s="349">
        <v>1</v>
      </c>
      <c r="AL89" s="348">
        <v>7</v>
      </c>
      <c r="AM89" s="350">
        <v>2</v>
      </c>
      <c r="AN89" s="349">
        <v>4</v>
      </c>
      <c r="AO89" s="349">
        <v>5</v>
      </c>
      <c r="AP89" s="348">
        <v>3</v>
      </c>
      <c r="AQ89" s="350">
        <v>7</v>
      </c>
      <c r="AR89" s="351">
        <v>3</v>
      </c>
    </row>
    <row r="90" spans="1:45" x14ac:dyDescent="0.2">
      <c r="A90" s="352"/>
      <c r="B90" s="367" t="s">
        <v>539</v>
      </c>
      <c r="C90" s="354">
        <f>SUM(C51:C89)</f>
        <v>2082201</v>
      </c>
      <c r="D90" s="356">
        <f>SUM(D51:D89)</f>
        <v>648332</v>
      </c>
      <c r="E90" s="356">
        <f t="shared" ref="E90:AR90" si="3">SUM(E51:E89)</f>
        <v>239449</v>
      </c>
      <c r="F90" s="355">
        <f t="shared" si="3"/>
        <v>173132</v>
      </c>
      <c r="G90" s="357">
        <f t="shared" si="3"/>
        <v>98498</v>
      </c>
      <c r="H90" s="356">
        <f t="shared" si="3"/>
        <v>132743</v>
      </c>
      <c r="I90" s="356">
        <f t="shared" si="3"/>
        <v>18900</v>
      </c>
      <c r="J90" s="355">
        <f t="shared" si="3"/>
        <v>21757</v>
      </c>
      <c r="K90" s="357">
        <f t="shared" si="3"/>
        <v>67659</v>
      </c>
      <c r="L90" s="356">
        <f t="shared" si="3"/>
        <v>12057</v>
      </c>
      <c r="M90" s="356">
        <f t="shared" si="3"/>
        <v>37274</v>
      </c>
      <c r="N90" s="355">
        <f t="shared" si="3"/>
        <v>90179</v>
      </c>
      <c r="O90" s="357">
        <f t="shared" si="3"/>
        <v>18875</v>
      </c>
      <c r="P90" s="356">
        <f t="shared" si="3"/>
        <v>15695</v>
      </c>
      <c r="Q90" s="356">
        <f t="shared" si="3"/>
        <v>47579</v>
      </c>
      <c r="R90" s="355">
        <f t="shared" si="3"/>
        <v>31863</v>
      </c>
      <c r="S90" s="357">
        <f t="shared" si="3"/>
        <v>45900</v>
      </c>
      <c r="T90" s="356">
        <f t="shared" si="3"/>
        <v>33809</v>
      </c>
      <c r="U90" s="356">
        <f t="shared" si="3"/>
        <v>22753</v>
      </c>
      <c r="V90" s="355">
        <f t="shared" si="3"/>
        <v>39918</v>
      </c>
      <c r="W90" s="357">
        <f t="shared" si="3"/>
        <v>22720</v>
      </c>
      <c r="X90" s="356">
        <f t="shared" si="3"/>
        <v>16909</v>
      </c>
      <c r="Y90" s="356">
        <f t="shared" si="3"/>
        <v>9742</v>
      </c>
      <c r="Z90" s="355">
        <f t="shared" si="3"/>
        <v>27220</v>
      </c>
      <c r="AA90" s="357">
        <f t="shared" si="3"/>
        <v>19989</v>
      </c>
      <c r="AB90" s="356">
        <f t="shared" si="3"/>
        <v>13860</v>
      </c>
      <c r="AC90" s="356">
        <f t="shared" si="3"/>
        <v>16974</v>
      </c>
      <c r="AD90" s="355">
        <f t="shared" si="3"/>
        <v>14099</v>
      </c>
      <c r="AE90" s="357">
        <f t="shared" si="3"/>
        <v>22557</v>
      </c>
      <c r="AF90" s="356">
        <f t="shared" si="3"/>
        <v>32015</v>
      </c>
      <c r="AG90" s="356">
        <f t="shared" si="3"/>
        <v>6689</v>
      </c>
      <c r="AH90" s="355">
        <f t="shared" si="3"/>
        <v>7478</v>
      </c>
      <c r="AI90" s="357">
        <f t="shared" si="3"/>
        <v>13723</v>
      </c>
      <c r="AJ90" s="356">
        <f t="shared" si="3"/>
        <v>10821</v>
      </c>
      <c r="AK90" s="356">
        <f t="shared" si="3"/>
        <v>3468</v>
      </c>
      <c r="AL90" s="355">
        <f t="shared" si="3"/>
        <v>11472</v>
      </c>
      <c r="AM90" s="357">
        <f t="shared" si="3"/>
        <v>3357</v>
      </c>
      <c r="AN90" s="356">
        <f t="shared" si="3"/>
        <v>9221</v>
      </c>
      <c r="AO90" s="356">
        <f t="shared" si="3"/>
        <v>5032</v>
      </c>
      <c r="AP90" s="355">
        <f t="shared" si="3"/>
        <v>7894</v>
      </c>
      <c r="AQ90" s="357">
        <f t="shared" si="3"/>
        <v>6375</v>
      </c>
      <c r="AR90" s="358">
        <f t="shared" si="3"/>
        <v>5889</v>
      </c>
      <c r="AS90" s="359" t="s">
        <v>538</v>
      </c>
    </row>
    <row r="91" spans="1:45" x14ac:dyDescent="0.2">
      <c r="D91" s="360"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0.14146341463414633</v>
      </c>
      <c r="E5" s="77">
        <f>$C$5*D5</f>
        <v>14.146341463414632</v>
      </c>
      <c r="F5" s="76">
        <f>分析係数表!C8</f>
        <v>1.4618360363041205E-2</v>
      </c>
      <c r="G5" s="77">
        <f t="shared" ref="G5:G38" si="0">E5*F5</f>
        <v>0.20679631733082679</v>
      </c>
      <c r="H5" s="77">
        <f t="array" ref="H5:H43">MMULT(逆行列係数!C5:AO43,'1'!G5:G43)</f>
        <v>0.2128041457136309</v>
      </c>
      <c r="I5" s="77">
        <f t="shared" ref="I5:I38" si="1">C5+H5</f>
        <v>100.21280414571363</v>
      </c>
      <c r="J5" s="76">
        <f>分析係数表!G8</f>
        <v>0.12073170731707317</v>
      </c>
      <c r="K5" s="78">
        <f t="shared" ref="K5:K38" si="2">I5*J5</f>
        <v>12.098862939543475</v>
      </c>
      <c r="L5" s="79" t="s">
        <v>178</v>
      </c>
      <c r="M5" s="80" t="s">
        <v>178</v>
      </c>
      <c r="N5" s="81">
        <f>分析係数表!H8</f>
        <v>1.0812797278425854E-2</v>
      </c>
      <c r="O5" s="82">
        <f t="shared" ref="O5:O43" si="3">$M$44*N5</f>
        <v>0.1032991543123995</v>
      </c>
      <c r="P5" s="76">
        <f>分析係数表!C8</f>
        <v>1.4618360363041205E-2</v>
      </c>
      <c r="Q5" s="82">
        <f t="shared" ref="Q5:Q38" si="4">O5*P5</f>
        <v>1.5100642629360579E-3</v>
      </c>
      <c r="R5" s="83">
        <f t="array" ref="R5:R43">MMULT(逆行列係数!C5:AO43,'1'!Q5:Q43)</f>
        <v>2.1375160719643974E-3</v>
      </c>
      <c r="S5" s="84">
        <f t="shared" ref="S5:S38" si="5">I5+R5</f>
        <v>100.2149416617856</v>
      </c>
      <c r="T5" s="85">
        <f>分析係数表!F8</f>
        <v>0.45487804878048782</v>
      </c>
      <c r="U5" s="86">
        <f t="shared" ref="U5:U43" si="6">S5*T5</f>
        <v>45.58557712176345</v>
      </c>
      <c r="V5" s="87">
        <f>分析係数表!D8</f>
        <v>0.88658536585365855</v>
      </c>
      <c r="W5" s="167">
        <f t="shared" ref="W5:W43" si="7">ROUND(S5*V5,0)</f>
        <v>89</v>
      </c>
      <c r="X5" s="76">
        <f>分析係数表!E8</f>
        <v>0.69146341463414629</v>
      </c>
      <c r="Y5" s="166">
        <f t="shared" ref="Y5:Y43" si="8">ROUND(S5*X5,0)</f>
        <v>69</v>
      </c>
    </row>
    <row r="6" spans="1:25" x14ac:dyDescent="0.2">
      <c r="A6" s="6" t="s">
        <v>220</v>
      </c>
      <c r="B6" s="5" t="s">
        <v>266</v>
      </c>
      <c r="C6" s="90"/>
      <c r="D6" s="76">
        <f>投入係数表!C6</f>
        <v>0</v>
      </c>
      <c r="E6" s="77">
        <f t="shared" ref="E6:E38" si="9">$C$5*D6</f>
        <v>0</v>
      </c>
      <c r="F6" s="76">
        <f>分析係数表!C9</f>
        <v>8.6715867158671633E-2</v>
      </c>
      <c r="G6" s="77">
        <f t="shared" si="0"/>
        <v>0</v>
      </c>
      <c r="H6" s="77">
        <v>3.2937111859104499E-4</v>
      </c>
      <c r="I6" s="77">
        <f t="shared" si="1"/>
        <v>3.2937111859104499E-4</v>
      </c>
      <c r="J6" s="76">
        <f>分析係数表!G9</f>
        <v>0.23529411764705882</v>
      </c>
      <c r="K6" s="78">
        <f t="shared" si="2"/>
        <v>7.7499086727304698E-5</v>
      </c>
      <c r="L6" s="79"/>
      <c r="M6" s="80"/>
      <c r="N6" s="81">
        <f>分析係数表!H9</f>
        <v>5.7539453375192939E-4</v>
      </c>
      <c r="O6" s="82">
        <f t="shared" si="3"/>
        <v>5.4969835466299214E-3</v>
      </c>
      <c r="P6" s="76">
        <f>分析係数表!C9</f>
        <v>8.6715867158671633E-2</v>
      </c>
      <c r="Q6" s="82">
        <f t="shared" si="4"/>
        <v>4.766756950029639E-4</v>
      </c>
      <c r="R6" s="83">
        <v>5.6577486940089688E-4</v>
      </c>
      <c r="S6" s="84">
        <f t="shared" si="5"/>
        <v>8.9514598799194192E-4</v>
      </c>
      <c r="T6" s="85">
        <f>分析係数表!F9</f>
        <v>0.68627450980392157</v>
      </c>
      <c r="U6" s="86">
        <f t="shared" si="6"/>
        <v>6.1431587411211704E-4</v>
      </c>
      <c r="V6" s="87">
        <f>分析係数表!D9</f>
        <v>9.8039215686274508E-2</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5.1169590643275198E-3</v>
      </c>
      <c r="G7" s="77">
        <f t="shared" si="0"/>
        <v>0</v>
      </c>
      <c r="H7" s="77">
        <v>3.1752245470396398E-4</v>
      </c>
      <c r="I7" s="77">
        <f t="shared" si="1"/>
        <v>3.1752245470396398E-4</v>
      </c>
      <c r="J7" s="76">
        <f>分析係数表!G10</f>
        <v>0.19230769230769232</v>
      </c>
      <c r="K7" s="78">
        <f t="shared" si="2"/>
        <v>6.1062010519993072E-5</v>
      </c>
      <c r="L7" s="79"/>
      <c r="M7" s="80"/>
      <c r="N7" s="81">
        <f>分析係数表!H10</f>
        <v>1.0751897856970359E-3</v>
      </c>
      <c r="O7" s="82">
        <f t="shared" si="3"/>
        <v>1.027173567837416E-2</v>
      </c>
      <c r="P7" s="76">
        <f>分析係数表!C10</f>
        <v>5.1169590643275198E-3</v>
      </c>
      <c r="Q7" s="82">
        <f t="shared" si="4"/>
        <v>5.256005098583304E-5</v>
      </c>
      <c r="R7" s="83">
        <v>9.1767578584284979E-5</v>
      </c>
      <c r="S7" s="84">
        <f t="shared" si="5"/>
        <v>4.0929003328824898E-4</v>
      </c>
      <c r="T7" s="85">
        <f>分析係数表!F10</f>
        <v>0.57692307692307687</v>
      </c>
      <c r="U7" s="86">
        <f t="shared" si="6"/>
        <v>2.3612886535860517E-4</v>
      </c>
      <c r="V7" s="87">
        <f>分析係数表!D10</f>
        <v>0</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1.5386032798968108E-2</v>
      </c>
      <c r="G8" s="77">
        <f t="shared" si="0"/>
        <v>0</v>
      </c>
      <c r="H8" s="77">
        <v>8.0238817265402673E-4</v>
      </c>
      <c r="I8" s="77">
        <f t="shared" si="1"/>
        <v>8.0238817265402673E-4</v>
      </c>
      <c r="J8" s="76">
        <f>分析係数表!G11</f>
        <v>0.34285714285714286</v>
      </c>
      <c r="K8" s="78">
        <f t="shared" si="2"/>
        <v>2.7510451633852345E-4</v>
      </c>
      <c r="L8" s="79"/>
      <c r="M8" s="80"/>
      <c r="N8" s="81">
        <f>分析係数表!H11</f>
        <v>-2.0999800501895233E-5</v>
      </c>
      <c r="O8" s="82">
        <f t="shared" si="3"/>
        <v>-2.006198374682453E-4</v>
      </c>
      <c r="P8" s="76">
        <f>分析係数表!C11</f>
        <v>1.5386032798968108E-2</v>
      </c>
      <c r="Q8" s="82">
        <f t="shared" si="4"/>
        <v>-3.0867433994100732E-6</v>
      </c>
      <c r="R8" s="83">
        <v>1.647988075924018E-4</v>
      </c>
      <c r="S8" s="84">
        <f t="shared" si="5"/>
        <v>9.6718698024642849E-4</v>
      </c>
      <c r="T8" s="85">
        <f>分析係数表!F11</f>
        <v>0.5591836734693878</v>
      </c>
      <c r="U8" s="86">
        <f t="shared" si="6"/>
        <v>5.4083516854596205E-4</v>
      </c>
      <c r="V8" s="87">
        <f>分析係数表!D11</f>
        <v>0</v>
      </c>
      <c r="W8" s="167">
        <f t="shared" si="7"/>
        <v>0</v>
      </c>
      <c r="X8" s="76">
        <f>分析係数表!E11</f>
        <v>0</v>
      </c>
      <c r="Y8" s="166">
        <f t="shared" si="8"/>
        <v>0</v>
      </c>
    </row>
    <row r="9" spans="1:25" x14ac:dyDescent="0.2">
      <c r="A9" s="6" t="s">
        <v>223</v>
      </c>
      <c r="B9" s="5" t="s">
        <v>191</v>
      </c>
      <c r="C9" s="90"/>
      <c r="D9" s="76">
        <f>投入係数表!C9</f>
        <v>0.13170731707317074</v>
      </c>
      <c r="E9" s="77">
        <f t="shared" si="9"/>
        <v>13.170731707317074</v>
      </c>
      <c r="F9" s="76">
        <f>分析係数表!C12</f>
        <v>0.16460779895554434</v>
      </c>
      <c r="G9" s="77">
        <f t="shared" si="0"/>
        <v>2.1680051569754624</v>
      </c>
      <c r="H9" s="77">
        <v>2.2421668654833651</v>
      </c>
      <c r="I9" s="77">
        <f t="shared" si="1"/>
        <v>2.2421668654833651</v>
      </c>
      <c r="J9" s="76">
        <f>分析係数表!G12</f>
        <v>0.13343519440833349</v>
      </c>
      <c r="K9" s="78">
        <f t="shared" si="2"/>
        <v>0.29918397159169652</v>
      </c>
      <c r="L9" s="79"/>
      <c r="M9" s="80"/>
      <c r="N9" s="81">
        <f>分析係数表!H12</f>
        <v>9.0250842616995133E-2</v>
      </c>
      <c r="O9" s="82">
        <f t="shared" si="3"/>
        <v>0.86220387548727784</v>
      </c>
      <c r="P9" s="76">
        <f>分析係数表!C12</f>
        <v>0.16460779895554434</v>
      </c>
      <c r="Q9" s="82">
        <f t="shared" si="4"/>
        <v>0.141925482194901</v>
      </c>
      <c r="R9" s="83">
        <v>0.16486079028034129</v>
      </c>
      <c r="S9" s="84">
        <f t="shared" si="5"/>
        <v>2.4070276557637063</v>
      </c>
      <c r="T9" s="85">
        <f>分析係数表!F12</f>
        <v>0.36075703601154802</v>
      </c>
      <c r="U9" s="86">
        <f t="shared" si="6"/>
        <v>0.86835216269113935</v>
      </c>
      <c r="V9" s="87">
        <f>分析係数表!D12</f>
        <v>3.4069997129881312E-2</v>
      </c>
      <c r="W9" s="167">
        <f t="shared" si="7"/>
        <v>0</v>
      </c>
      <c r="X9" s="76">
        <f>分析係数表!E12</f>
        <v>3.7505698029747937E-2</v>
      </c>
      <c r="Y9" s="166">
        <f t="shared" si="8"/>
        <v>0</v>
      </c>
    </row>
    <row r="10" spans="1:25" x14ac:dyDescent="0.2">
      <c r="A10" s="6" t="s">
        <v>224</v>
      </c>
      <c r="B10" s="5" t="s">
        <v>28</v>
      </c>
      <c r="C10" s="90"/>
      <c r="D10" s="76">
        <f>投入係数表!C10</f>
        <v>3.6585365853658539E-3</v>
      </c>
      <c r="E10" s="77">
        <f t="shared" si="9"/>
        <v>0.36585365853658541</v>
      </c>
      <c r="F10" s="76">
        <f>分析係数表!C13</f>
        <v>0</v>
      </c>
      <c r="G10" s="77">
        <f t="shared" si="0"/>
        <v>0</v>
      </c>
      <c r="H10" s="77">
        <v>0</v>
      </c>
      <c r="I10" s="77">
        <f t="shared" si="1"/>
        <v>0</v>
      </c>
      <c r="J10" s="76">
        <f>分析係数表!G13</f>
        <v>0.24480874316939891</v>
      </c>
      <c r="K10" s="78">
        <f t="shared" si="2"/>
        <v>0</v>
      </c>
      <c r="L10" s="79"/>
      <c r="M10" s="80"/>
      <c r="N10" s="81">
        <f>分析係数表!H13</f>
        <v>1.4305064101891031E-2</v>
      </c>
      <c r="O10" s="82">
        <f t="shared" si="3"/>
        <v>0.13666223328336868</v>
      </c>
      <c r="P10" s="76">
        <f>分析係数表!C13</f>
        <v>0</v>
      </c>
      <c r="Q10" s="82">
        <f t="shared" si="4"/>
        <v>0</v>
      </c>
      <c r="R10" s="83">
        <v>0</v>
      </c>
      <c r="S10" s="84">
        <f t="shared" si="5"/>
        <v>0</v>
      </c>
      <c r="T10" s="85">
        <f>分析係数表!F13</f>
        <v>0.38287795992714024</v>
      </c>
      <c r="U10" s="86">
        <f t="shared" si="6"/>
        <v>0</v>
      </c>
      <c r="V10" s="87">
        <f>分析係数表!D13</f>
        <v>0.14535519125683061</v>
      </c>
      <c r="W10" s="167">
        <f t="shared" si="7"/>
        <v>0</v>
      </c>
      <c r="X10" s="76">
        <f>分析係数表!E13</f>
        <v>0.14025500910746813</v>
      </c>
      <c r="Y10" s="166">
        <f t="shared" si="8"/>
        <v>0</v>
      </c>
    </row>
    <row r="11" spans="1:25" x14ac:dyDescent="0.2">
      <c r="A11" s="6" t="s">
        <v>225</v>
      </c>
      <c r="B11" s="5" t="s">
        <v>268</v>
      </c>
      <c r="C11" s="90"/>
      <c r="D11" s="76">
        <f>投入係数表!C11</f>
        <v>2.6829268292682926E-2</v>
      </c>
      <c r="E11" s="77">
        <f t="shared" si="9"/>
        <v>2.6829268292682928</v>
      </c>
      <c r="F11" s="76">
        <f>分析係数表!C14</f>
        <v>0.17268980347649487</v>
      </c>
      <c r="G11" s="77">
        <f t="shared" si="0"/>
        <v>0.463314106888157</v>
      </c>
      <c r="H11" s="77">
        <v>0.52535485408580729</v>
      </c>
      <c r="I11" s="77">
        <f t="shared" si="1"/>
        <v>0.52535485408580729</v>
      </c>
      <c r="J11" s="76">
        <f>分析係数表!G14</f>
        <v>0.183307408127552</v>
      </c>
      <c r="K11" s="78">
        <f t="shared" si="2"/>
        <v>9.6301436649697605E-2</v>
      </c>
      <c r="L11" s="79"/>
      <c r="M11" s="80"/>
      <c r="N11" s="81">
        <f>分析係数表!H14</f>
        <v>1.1717888680057539E-3</v>
      </c>
      <c r="O11" s="82">
        <f t="shared" si="3"/>
        <v>1.1194586930728088E-2</v>
      </c>
      <c r="P11" s="76">
        <f>分析係数表!C14</f>
        <v>0.17268980347649487</v>
      </c>
      <c r="Q11" s="82">
        <f t="shared" si="4"/>
        <v>1.9331910170679715E-3</v>
      </c>
      <c r="R11" s="83">
        <v>8.9559467423793275E-3</v>
      </c>
      <c r="S11" s="84">
        <f t="shared" si="5"/>
        <v>0.53431080082818661</v>
      </c>
      <c r="T11" s="85">
        <f>分析係数表!F14</f>
        <v>0.31324129885280966</v>
      </c>
      <c r="U11" s="86">
        <f t="shared" si="6"/>
        <v>0.16736820924250606</v>
      </c>
      <c r="V11" s="87">
        <f>分析係数表!D14</f>
        <v>4.0686369823060474E-2</v>
      </c>
      <c r="W11" s="167">
        <f t="shared" si="7"/>
        <v>0</v>
      </c>
      <c r="X11" s="76">
        <f>分析係数表!E14</f>
        <v>3.93739062803811E-2</v>
      </c>
      <c r="Y11" s="166">
        <f t="shared" si="8"/>
        <v>0</v>
      </c>
    </row>
    <row r="12" spans="1:25" x14ac:dyDescent="0.2">
      <c r="A12" s="6" t="s">
        <v>226</v>
      </c>
      <c r="B12" s="5" t="s">
        <v>29</v>
      </c>
      <c r="C12" s="90"/>
      <c r="D12" s="76">
        <f>投入係数表!C12</f>
        <v>6.8292682926829273E-2</v>
      </c>
      <c r="E12" s="77">
        <f t="shared" si="9"/>
        <v>6.8292682926829276</v>
      </c>
      <c r="F12" s="76">
        <f>分析係数表!C15</f>
        <v>0</v>
      </c>
      <c r="G12" s="77">
        <f t="shared" si="0"/>
        <v>0</v>
      </c>
      <c r="H12" s="77">
        <v>0</v>
      </c>
      <c r="I12" s="77">
        <f t="shared" si="1"/>
        <v>0</v>
      </c>
      <c r="J12" s="76">
        <f>分析係数表!G15</f>
        <v>9.559505603329406E-2</v>
      </c>
      <c r="K12" s="78">
        <f t="shared" si="2"/>
        <v>0</v>
      </c>
      <c r="L12" s="79"/>
      <c r="M12" s="80"/>
      <c r="N12" s="81">
        <f>分析係数表!H15</f>
        <v>8.2571215573452057E-3</v>
      </c>
      <c r="O12" s="82">
        <f t="shared" si="3"/>
        <v>7.8883720092514056E-2</v>
      </c>
      <c r="P12" s="76">
        <f>分析係数表!C15</f>
        <v>0</v>
      </c>
      <c r="Q12" s="82">
        <f t="shared" si="4"/>
        <v>0</v>
      </c>
      <c r="R12" s="83">
        <v>0</v>
      </c>
      <c r="S12" s="84">
        <f t="shared" si="5"/>
        <v>0</v>
      </c>
      <c r="T12" s="85">
        <f>分析係数表!F15</f>
        <v>0.30350740842881141</v>
      </c>
      <c r="U12" s="86">
        <f t="shared" si="6"/>
        <v>0</v>
      </c>
      <c r="V12" s="87">
        <f>分析係数表!D15</f>
        <v>2.3767142176649034E-2</v>
      </c>
      <c r="W12" s="167">
        <f t="shared" si="7"/>
        <v>0</v>
      </c>
      <c r="X12" s="76">
        <f>分析係数表!E15</f>
        <v>2.1435555444129666E-2</v>
      </c>
      <c r="Y12" s="166">
        <f t="shared" si="8"/>
        <v>0</v>
      </c>
    </row>
    <row r="13" spans="1:25" x14ac:dyDescent="0.2">
      <c r="A13" s="6" t="s">
        <v>227</v>
      </c>
      <c r="B13" s="5" t="s">
        <v>30</v>
      </c>
      <c r="C13" s="90"/>
      <c r="D13" s="76">
        <f>投入係数表!C13</f>
        <v>7.3170731707317077E-3</v>
      </c>
      <c r="E13" s="77">
        <f t="shared" si="9"/>
        <v>0.73170731707317083</v>
      </c>
      <c r="F13" s="76">
        <f>分析係数表!C16</f>
        <v>4.378703578052201E-2</v>
      </c>
      <c r="G13" s="77">
        <f t="shared" si="0"/>
        <v>3.2039294473552693E-2</v>
      </c>
      <c r="H13" s="77">
        <v>3.9019436537903185E-2</v>
      </c>
      <c r="I13" s="77">
        <f t="shared" si="1"/>
        <v>3.9019436537903185E-2</v>
      </c>
      <c r="J13" s="76">
        <f>分析係数表!G16</f>
        <v>3.3270852858481727E-2</v>
      </c>
      <c r="K13" s="78">
        <f t="shared" si="2"/>
        <v>1.2982099316734424E-3</v>
      </c>
      <c r="L13" s="79"/>
      <c r="M13" s="80"/>
      <c r="N13" s="81">
        <f>分析係数表!H16</f>
        <v>1.6795640441415807E-2</v>
      </c>
      <c r="O13" s="82">
        <f t="shared" si="3"/>
        <v>0.16045574600710261</v>
      </c>
      <c r="P13" s="76">
        <f>分析係数表!C16</f>
        <v>4.378703578052201E-2</v>
      </c>
      <c r="Q13" s="82">
        <f t="shared" si="4"/>
        <v>7.0258814916033538E-3</v>
      </c>
      <c r="R13" s="83">
        <v>8.4954122861326808E-3</v>
      </c>
      <c r="S13" s="84">
        <f t="shared" si="5"/>
        <v>4.7514848824035866E-2</v>
      </c>
      <c r="T13" s="85">
        <f>分析係数表!F16</f>
        <v>0.28912839737582008</v>
      </c>
      <c r="U13" s="86">
        <f t="shared" si="6"/>
        <v>1.3737892092047859E-2</v>
      </c>
      <c r="V13" s="87">
        <f>分析係数表!D16</f>
        <v>4.6860356138706651E-3</v>
      </c>
      <c r="W13" s="167">
        <f t="shared" si="7"/>
        <v>0</v>
      </c>
      <c r="X13" s="76">
        <f>分析係数表!E16</f>
        <v>4.6860356138706651E-3</v>
      </c>
      <c r="Y13" s="166">
        <f t="shared" si="8"/>
        <v>0</v>
      </c>
    </row>
    <row r="14" spans="1:25" x14ac:dyDescent="0.2">
      <c r="A14" s="6" t="s">
        <v>2</v>
      </c>
      <c r="B14" s="5" t="s">
        <v>365</v>
      </c>
      <c r="C14" s="90"/>
      <c r="D14" s="76">
        <f>投入係数表!C14</f>
        <v>8.5365853658536592E-3</v>
      </c>
      <c r="E14" s="77">
        <f t="shared" si="9"/>
        <v>0.85365853658536595</v>
      </c>
      <c r="F14" s="76">
        <f>分析係数表!C17</f>
        <v>0.16391620825693176</v>
      </c>
      <c r="G14" s="77">
        <f t="shared" si="0"/>
        <v>0.13992847046323445</v>
      </c>
      <c r="H14" s="77">
        <v>0.16522287105913588</v>
      </c>
      <c r="I14" s="77">
        <f t="shared" si="1"/>
        <v>0.16522287105913588</v>
      </c>
      <c r="J14" s="76">
        <f>分析係数表!G17</f>
        <v>0.21229407998137262</v>
      </c>
      <c r="K14" s="78">
        <f t="shared" si="2"/>
        <v>3.507583740338021E-2</v>
      </c>
      <c r="L14" s="79"/>
      <c r="M14" s="80"/>
      <c r="N14" s="81">
        <f>分析係数表!H17</f>
        <v>3.0554709730257561E-3</v>
      </c>
      <c r="O14" s="82">
        <f t="shared" si="3"/>
        <v>2.9190186351629691E-2</v>
      </c>
      <c r="P14" s="76">
        <f>分析係数表!C17</f>
        <v>0.16391620825693176</v>
      </c>
      <c r="Q14" s="82">
        <f t="shared" si="4"/>
        <v>4.7847446650723796E-3</v>
      </c>
      <c r="R14" s="83">
        <v>9.7203439229115087E-3</v>
      </c>
      <c r="S14" s="84">
        <f t="shared" si="5"/>
        <v>0.1749432149820474</v>
      </c>
      <c r="T14" s="85">
        <f>分析係数表!F17</f>
        <v>0.32277781011700329</v>
      </c>
      <c r="U14" s="86">
        <f t="shared" si="6"/>
        <v>5.6467787826733382E-2</v>
      </c>
      <c r="V14" s="87">
        <f>分析係数表!D17</f>
        <v>5.5300075673787766E-2</v>
      </c>
      <c r="W14" s="167">
        <f t="shared" si="7"/>
        <v>0</v>
      </c>
      <c r="X14" s="76">
        <f>分析係数表!E17</f>
        <v>5.4426916584201644E-2</v>
      </c>
      <c r="Y14" s="166">
        <f t="shared" si="8"/>
        <v>0</v>
      </c>
    </row>
    <row r="15" spans="1:25" x14ac:dyDescent="0.2">
      <c r="A15" s="6" t="s">
        <v>3</v>
      </c>
      <c r="B15" s="5" t="s">
        <v>31</v>
      </c>
      <c r="C15" s="90"/>
      <c r="D15" s="76">
        <f>投入係数表!C15</f>
        <v>2.4390243902439024E-3</v>
      </c>
      <c r="E15" s="77">
        <f t="shared" si="9"/>
        <v>0.24390243902439024</v>
      </c>
      <c r="F15" s="76">
        <f>分析係数表!C18</f>
        <v>9.9153926079857513E-2</v>
      </c>
      <c r="G15" s="77">
        <f t="shared" si="0"/>
        <v>2.4183884409721343E-2</v>
      </c>
      <c r="H15" s="77">
        <v>2.7416124869380772E-2</v>
      </c>
      <c r="I15" s="77">
        <f t="shared" si="1"/>
        <v>2.7416124869380772E-2</v>
      </c>
      <c r="J15" s="76">
        <f>分析係数表!G18</f>
        <v>0.21554507077228707</v>
      </c>
      <c r="K15" s="78">
        <f t="shared" si="2"/>
        <v>5.9094105752725383E-3</v>
      </c>
      <c r="L15" s="79"/>
      <c r="M15" s="80"/>
      <c r="N15" s="81">
        <f>分析係数表!H18</f>
        <v>4.4309579058998937E-4</v>
      </c>
      <c r="O15" s="82">
        <f t="shared" si="3"/>
        <v>4.233078570579976E-3</v>
      </c>
      <c r="P15" s="76">
        <f>分析係数表!C18</f>
        <v>9.9153926079857513E-2</v>
      </c>
      <c r="Q15" s="82">
        <f t="shared" si="4"/>
        <v>4.1972635967751584E-4</v>
      </c>
      <c r="R15" s="83">
        <v>1.0198957903635962E-3</v>
      </c>
      <c r="S15" s="84">
        <f t="shared" si="5"/>
        <v>2.843602065974437E-2</v>
      </c>
      <c r="T15" s="85">
        <f>分析係数表!F18</f>
        <v>0.45865408492674448</v>
      </c>
      <c r="U15" s="86">
        <f t="shared" si="6"/>
        <v>1.3042297034653054E-2</v>
      </c>
      <c r="V15" s="87">
        <f>分析係数表!D18</f>
        <v>4.8671467593742239E-2</v>
      </c>
      <c r="W15" s="167">
        <f t="shared" si="7"/>
        <v>0</v>
      </c>
      <c r="X15" s="76">
        <f>分析係数表!E18</f>
        <v>4.544325800844301E-2</v>
      </c>
      <c r="Y15" s="166">
        <f t="shared" si="8"/>
        <v>0</v>
      </c>
    </row>
    <row r="16" spans="1:25" x14ac:dyDescent="0.2">
      <c r="A16" s="6" t="s">
        <v>4</v>
      </c>
      <c r="B16" s="5" t="s">
        <v>32</v>
      </c>
      <c r="C16" s="90"/>
      <c r="D16" s="76">
        <f>投入係数表!C16</f>
        <v>0</v>
      </c>
      <c r="E16" s="77">
        <f t="shared" si="9"/>
        <v>0</v>
      </c>
      <c r="F16" s="76">
        <f>分析係数表!C19</f>
        <v>0.34885493758536357</v>
      </c>
      <c r="G16" s="77">
        <f t="shared" si="0"/>
        <v>0</v>
      </c>
      <c r="H16" s="77">
        <v>1.3778204040678491E-2</v>
      </c>
      <c r="I16" s="77">
        <f t="shared" si="1"/>
        <v>1.3778204040678491E-2</v>
      </c>
      <c r="J16" s="76">
        <f>分析係数表!G19</f>
        <v>5.7666214382632294E-2</v>
      </c>
      <c r="K16" s="78">
        <f t="shared" si="2"/>
        <v>7.9453686801741639E-4</v>
      </c>
      <c r="L16" s="79"/>
      <c r="M16" s="80"/>
      <c r="N16" s="81">
        <f>分析係数表!H19</f>
        <v>-1.1339892271023426E-4</v>
      </c>
      <c r="O16" s="82">
        <f t="shared" si="3"/>
        <v>-1.0833471223285246E-3</v>
      </c>
      <c r="P16" s="76">
        <f>分析係数表!C19</f>
        <v>0.34885493758536357</v>
      </c>
      <c r="Q16" s="82">
        <f t="shared" si="4"/>
        <v>-3.779309927432007E-4</v>
      </c>
      <c r="R16" s="83">
        <v>2.3805266353776893E-3</v>
      </c>
      <c r="S16" s="84">
        <f t="shared" si="5"/>
        <v>1.6158730676056179E-2</v>
      </c>
      <c r="T16" s="85">
        <f>分析係数表!F19</f>
        <v>0.24001206090758329</v>
      </c>
      <c r="U16" s="86">
        <f t="shared" si="6"/>
        <v>3.8782902512108303E-3</v>
      </c>
      <c r="V16" s="87">
        <f>分析係数表!D19</f>
        <v>8.5933966530981464E-3</v>
      </c>
      <c r="W16" s="167">
        <f t="shared" si="7"/>
        <v>0</v>
      </c>
      <c r="X16" s="76">
        <f>分析係数表!E19</f>
        <v>9.8817208722229068E-3</v>
      </c>
      <c r="Y16" s="166">
        <f t="shared" si="8"/>
        <v>0</v>
      </c>
    </row>
    <row r="17" spans="1:25" x14ac:dyDescent="0.2">
      <c r="A17" s="6" t="s">
        <v>5</v>
      </c>
      <c r="B17" s="5" t="s">
        <v>33</v>
      </c>
      <c r="C17" s="90"/>
      <c r="D17" s="76">
        <f>投入係数表!C17</f>
        <v>0</v>
      </c>
      <c r="E17" s="77">
        <f t="shared" si="9"/>
        <v>0</v>
      </c>
      <c r="F17" s="76">
        <f>分析係数表!C20</f>
        <v>6.1611763739423342E-2</v>
      </c>
      <c r="G17" s="77">
        <f t="shared" si="0"/>
        <v>0</v>
      </c>
      <c r="H17" s="77">
        <v>9.7173052478288693E-4</v>
      </c>
      <c r="I17" s="77">
        <f t="shared" si="1"/>
        <v>9.7173052478288693E-4</v>
      </c>
      <c r="J17" s="76">
        <f>分析係数表!G20</f>
        <v>9.9807003032809483E-2</v>
      </c>
      <c r="K17" s="78">
        <f t="shared" si="2"/>
        <v>9.6985511434079149E-5</v>
      </c>
      <c r="L17" s="79"/>
      <c r="M17" s="80"/>
      <c r="N17" s="81">
        <f>分析係数表!H20</f>
        <v>5.5019477314965503E-4</v>
      </c>
      <c r="O17" s="82">
        <f t="shared" si="3"/>
        <v>5.2562397416680267E-3</v>
      </c>
      <c r="P17" s="76">
        <f>分析係数表!C20</f>
        <v>6.1611763739423342E-2</v>
      </c>
      <c r="Q17" s="82">
        <f t="shared" si="4"/>
        <v>3.2384620112141805E-4</v>
      </c>
      <c r="R17" s="83">
        <v>8.866301597984399E-4</v>
      </c>
      <c r="S17" s="84">
        <f t="shared" si="5"/>
        <v>1.8583606845813268E-3</v>
      </c>
      <c r="T17" s="85">
        <f>分析係数表!F20</f>
        <v>0.22277364212848083</v>
      </c>
      <c r="U17" s="86">
        <f t="shared" si="6"/>
        <v>4.1399377809255917E-4</v>
      </c>
      <c r="V17" s="87">
        <f>分析係数表!D20</f>
        <v>3.1430934656741107E-2</v>
      </c>
      <c r="W17" s="167">
        <f t="shared" si="7"/>
        <v>0</v>
      </c>
      <c r="X17" s="76">
        <f>分析係数表!E20</f>
        <v>3.1982354562999728E-2</v>
      </c>
      <c r="Y17" s="166">
        <f t="shared" si="8"/>
        <v>0</v>
      </c>
    </row>
    <row r="18" spans="1:25" x14ac:dyDescent="0.2">
      <c r="A18" s="6" t="s">
        <v>6</v>
      </c>
      <c r="B18" s="5" t="s">
        <v>34</v>
      </c>
      <c r="C18" s="90"/>
      <c r="D18" s="76">
        <f>投入係数表!C18</f>
        <v>1.2195121951219512E-3</v>
      </c>
      <c r="E18" s="77">
        <f t="shared" si="9"/>
        <v>0.12195121951219512</v>
      </c>
      <c r="F18" s="76">
        <f>分析係数表!C21</f>
        <v>0.26616480709772816</v>
      </c>
      <c r="G18" s="77">
        <f t="shared" si="0"/>
        <v>3.2459122816796117E-2</v>
      </c>
      <c r="H18" s="77">
        <v>5.665598866021708E-2</v>
      </c>
      <c r="I18" s="77">
        <f t="shared" si="1"/>
        <v>5.665598866021708E-2</v>
      </c>
      <c r="J18" s="76">
        <f>分析係数表!G21</f>
        <v>0.28515758528748203</v>
      </c>
      <c r="K18" s="78">
        <f t="shared" si="2"/>
        <v>1.6155884918422465E-2</v>
      </c>
      <c r="L18" s="79"/>
      <c r="M18" s="80"/>
      <c r="N18" s="81">
        <f>分析係数表!H21</f>
        <v>9.2609120213357971E-4</v>
      </c>
      <c r="O18" s="82">
        <f t="shared" si="3"/>
        <v>8.8473348323496182E-3</v>
      </c>
      <c r="P18" s="76">
        <f>分析係数表!C21</f>
        <v>0.26616480709772816</v>
      </c>
      <c r="Q18" s="82">
        <f t="shared" si="4"/>
        <v>2.3548491689813471E-3</v>
      </c>
      <c r="R18" s="83">
        <v>6.4056607635752921E-3</v>
      </c>
      <c r="S18" s="84">
        <f t="shared" si="5"/>
        <v>6.3061649423792374E-2</v>
      </c>
      <c r="T18" s="85">
        <f>分析係数表!F21</f>
        <v>0.42568537635878856</v>
      </c>
      <c r="U18" s="86">
        <f t="shared" si="6"/>
        <v>2.6844421968773038E-2</v>
      </c>
      <c r="V18" s="87">
        <f>分析係数表!D21</f>
        <v>5.68469269159773E-2</v>
      </c>
      <c r="W18" s="167">
        <f t="shared" si="7"/>
        <v>0</v>
      </c>
      <c r="X18" s="76">
        <f>分析係数表!E21</f>
        <v>4.8540370547617423E-2</v>
      </c>
      <c r="Y18" s="166">
        <f t="shared" si="8"/>
        <v>0</v>
      </c>
    </row>
    <row r="19" spans="1:25" x14ac:dyDescent="0.2">
      <c r="A19" s="6" t="s">
        <v>7</v>
      </c>
      <c r="B19" s="5" t="s">
        <v>269</v>
      </c>
      <c r="C19" s="90"/>
      <c r="D19" s="76">
        <f>投入係数表!C19</f>
        <v>0</v>
      </c>
      <c r="E19" s="77">
        <f t="shared" si="9"/>
        <v>0</v>
      </c>
      <c r="F19" s="76">
        <f>分析係数表!C22</f>
        <v>6.8073136427566849E-2</v>
      </c>
      <c r="G19" s="77">
        <f t="shared" si="0"/>
        <v>0</v>
      </c>
      <c r="H19" s="77">
        <v>1.0049535303824843E-3</v>
      </c>
      <c r="I19" s="77">
        <f t="shared" si="1"/>
        <v>1.0049535303824843E-3</v>
      </c>
      <c r="J19" s="76">
        <f>分析係数表!G22</f>
        <v>0.19468102201510526</v>
      </c>
      <c r="K19" s="78">
        <f t="shared" si="2"/>
        <v>1.9564538037255018E-4</v>
      </c>
      <c r="L19" s="79"/>
      <c r="M19" s="80"/>
      <c r="N19" s="81">
        <f>分析係数表!H22</f>
        <v>4.4099581053979989E-5</v>
      </c>
      <c r="O19" s="82">
        <f t="shared" si="3"/>
        <v>4.2130165868331515E-4</v>
      </c>
      <c r="P19" s="76">
        <f>分析係数表!C22</f>
        <v>6.8073136427566849E-2</v>
      </c>
      <c r="Q19" s="82">
        <f t="shared" si="4"/>
        <v>2.8679325288709517E-5</v>
      </c>
      <c r="R19" s="83">
        <v>3.0733284492709032E-4</v>
      </c>
      <c r="S19" s="84">
        <f t="shared" si="5"/>
        <v>1.3122863753095746E-3</v>
      </c>
      <c r="T19" s="85">
        <f>分析係数表!F22</f>
        <v>0.41266270287642615</v>
      </c>
      <c r="U19" s="86">
        <f t="shared" si="6"/>
        <v>5.4153164258315719E-4</v>
      </c>
      <c r="V19" s="87">
        <f>分析係数表!D22</f>
        <v>5.3832556644705126E-2</v>
      </c>
      <c r="W19" s="167">
        <f t="shared" si="7"/>
        <v>0</v>
      </c>
      <c r="X19" s="76">
        <f>分析係数表!E22</f>
        <v>5.1020408163265307E-2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0.21584431361554995</v>
      </c>
      <c r="K20" s="78">
        <f t="shared" si="2"/>
        <v>0</v>
      </c>
      <c r="L20" s="79"/>
      <c r="M20" s="80"/>
      <c r="N20" s="81">
        <f>分析係数表!H23</f>
        <v>2.5199760602274279E-5</v>
      </c>
      <c r="O20" s="82">
        <f t="shared" si="3"/>
        <v>2.4074380496189436E-4</v>
      </c>
      <c r="P20" s="76">
        <f>分析係数表!C23</f>
        <v>0</v>
      </c>
      <c r="Q20" s="82">
        <f t="shared" si="4"/>
        <v>0</v>
      </c>
      <c r="R20" s="83">
        <v>0</v>
      </c>
      <c r="S20" s="84">
        <f t="shared" si="5"/>
        <v>0</v>
      </c>
      <c r="T20" s="85">
        <f>分析係数表!F23</f>
        <v>0.44065975142510044</v>
      </c>
      <c r="U20" s="86">
        <f t="shared" si="6"/>
        <v>0</v>
      </c>
      <c r="V20" s="87">
        <f>分析係数表!D23</f>
        <v>3.2123166059246797E-2</v>
      </c>
      <c r="W20" s="167">
        <f t="shared" si="7"/>
        <v>0</v>
      </c>
      <c r="X20" s="76">
        <f>分析係数表!E23</f>
        <v>3.0698065601345668E-2</v>
      </c>
      <c r="Y20" s="166">
        <f t="shared" si="8"/>
        <v>0</v>
      </c>
    </row>
    <row r="21" spans="1:25" x14ac:dyDescent="0.2">
      <c r="A21" s="6" t="s">
        <v>9</v>
      </c>
      <c r="B21" s="5" t="s">
        <v>271</v>
      </c>
      <c r="C21" s="90"/>
      <c r="D21" s="76">
        <f>投入係数表!C21</f>
        <v>0</v>
      </c>
      <c r="E21" s="77">
        <f t="shared" si="9"/>
        <v>0</v>
      </c>
      <c r="F21" s="76">
        <f>分析係数表!C24</f>
        <v>0.19862660944206012</v>
      </c>
      <c r="G21" s="77">
        <f t="shared" si="0"/>
        <v>0</v>
      </c>
      <c r="H21" s="77">
        <v>2.2732749309879795E-3</v>
      </c>
      <c r="I21" s="77">
        <f t="shared" si="1"/>
        <v>2.2732749309879795E-3</v>
      </c>
      <c r="J21" s="76">
        <f>分析係数表!G24</f>
        <v>0.20794148380355276</v>
      </c>
      <c r="K21" s="78">
        <f t="shared" si="2"/>
        <v>4.7270816224305944E-4</v>
      </c>
      <c r="L21" s="79"/>
      <c r="M21" s="80"/>
      <c r="N21" s="81">
        <f>分析係数表!H24</f>
        <v>3.2549690777937607E-4</v>
      </c>
      <c r="O21" s="82">
        <f t="shared" si="3"/>
        <v>3.109607480757802E-3</v>
      </c>
      <c r="P21" s="76">
        <f>分析係数表!C24</f>
        <v>0.19862660944206012</v>
      </c>
      <c r="Q21" s="82">
        <f t="shared" si="4"/>
        <v>6.1765079059858841E-4</v>
      </c>
      <c r="R21" s="83">
        <v>2.4083653407240258E-3</v>
      </c>
      <c r="S21" s="84">
        <f t="shared" si="5"/>
        <v>4.6816402717120053E-3</v>
      </c>
      <c r="T21" s="85">
        <f>分析係数表!F24</f>
        <v>0.39132706374085685</v>
      </c>
      <c r="U21" s="86">
        <f t="shared" si="6"/>
        <v>1.8320525410200062E-3</v>
      </c>
      <c r="V21" s="87">
        <f>分析係数表!D24</f>
        <v>0.12121212121212122</v>
      </c>
      <c r="W21" s="167">
        <f t="shared" si="7"/>
        <v>0</v>
      </c>
      <c r="X21" s="76">
        <f>分析係数表!E24</f>
        <v>0.11285266457680251</v>
      </c>
      <c r="Y21" s="166">
        <f t="shared" si="8"/>
        <v>0</v>
      </c>
    </row>
    <row r="22" spans="1:25" x14ac:dyDescent="0.2">
      <c r="A22" s="6" t="s">
        <v>10</v>
      </c>
      <c r="B22" s="5" t="s">
        <v>272</v>
      </c>
      <c r="C22" s="90"/>
      <c r="D22" s="76">
        <f>投入係数表!C22</f>
        <v>0</v>
      </c>
      <c r="E22" s="77">
        <f t="shared" si="9"/>
        <v>0</v>
      </c>
      <c r="F22" s="76">
        <f>分析係数表!C25</f>
        <v>0.10815402038505095</v>
      </c>
      <c r="G22" s="77">
        <f t="shared" si="0"/>
        <v>0</v>
      </c>
      <c r="H22" s="77">
        <v>3.5750047459494998E-3</v>
      </c>
      <c r="I22" s="77">
        <f t="shared" si="1"/>
        <v>3.5750047459494998E-3</v>
      </c>
      <c r="J22" s="76">
        <f>分析係数表!G25</f>
        <v>0.19693726937269374</v>
      </c>
      <c r="K22" s="78">
        <f t="shared" si="2"/>
        <v>7.040516726617152E-4</v>
      </c>
      <c r="L22" s="79"/>
      <c r="M22" s="80"/>
      <c r="N22" s="81">
        <f>分析係数表!H25</f>
        <v>5.1029515219605417E-4</v>
      </c>
      <c r="O22" s="82">
        <f t="shared" si="3"/>
        <v>4.8750620504783614E-3</v>
      </c>
      <c r="P22" s="76">
        <f>分析係数表!C25</f>
        <v>0.10815402038505095</v>
      </c>
      <c r="Q22" s="82">
        <f t="shared" si="4"/>
        <v>5.2725756038582503E-4</v>
      </c>
      <c r="R22" s="83">
        <v>4.4597089336434236E-3</v>
      </c>
      <c r="S22" s="84">
        <f t="shared" si="5"/>
        <v>8.0347136795929225E-3</v>
      </c>
      <c r="T22" s="85">
        <f>分析係数表!F25</f>
        <v>0.3500369003690037</v>
      </c>
      <c r="U22" s="86">
        <f t="shared" si="6"/>
        <v>2.8124462717571391E-3</v>
      </c>
      <c r="V22" s="87">
        <f>分析係数表!D25</f>
        <v>4.6273062730627305E-2</v>
      </c>
      <c r="W22" s="167">
        <f t="shared" si="7"/>
        <v>0</v>
      </c>
      <c r="X22" s="76">
        <f>分析係数表!E25</f>
        <v>4.5018450184501846E-2</v>
      </c>
      <c r="Y22" s="166">
        <f t="shared" si="8"/>
        <v>0</v>
      </c>
    </row>
    <row r="23" spans="1:25" x14ac:dyDescent="0.2">
      <c r="A23" s="6" t="s">
        <v>11</v>
      </c>
      <c r="B23" s="5" t="s">
        <v>35</v>
      </c>
      <c r="C23" s="90"/>
      <c r="D23" s="76">
        <f>投入係数表!C23</f>
        <v>0</v>
      </c>
      <c r="E23" s="77">
        <f t="shared" si="9"/>
        <v>0</v>
      </c>
      <c r="F23" s="76">
        <f>分析係数表!C26</f>
        <v>0.27743634767339775</v>
      </c>
      <c r="G23" s="77">
        <f t="shared" si="0"/>
        <v>0</v>
      </c>
      <c r="H23" s="77">
        <v>3.8863386411224108E-3</v>
      </c>
      <c r="I23" s="77">
        <f t="shared" si="1"/>
        <v>3.8863386411224108E-3</v>
      </c>
      <c r="J23" s="76">
        <f>分析係数表!G26</f>
        <v>0.19644944793245292</v>
      </c>
      <c r="K23" s="78">
        <f t="shared" si="2"/>
        <v>7.6346908052705683E-4</v>
      </c>
      <c r="L23" s="79"/>
      <c r="M23" s="80"/>
      <c r="N23" s="81">
        <f>分析係数表!H26</f>
        <v>1.0285702285828285E-2</v>
      </c>
      <c r="O23" s="82">
        <f t="shared" si="3"/>
        <v>9.8263596391946553E-2</v>
      </c>
      <c r="P23" s="76">
        <f>分析係数表!C26</f>
        <v>0.27743634767339775</v>
      </c>
      <c r="Q23" s="82">
        <f t="shared" si="4"/>
        <v>2.7261893292234517E-2</v>
      </c>
      <c r="R23" s="83">
        <v>2.9812582440655988E-2</v>
      </c>
      <c r="S23" s="84">
        <f t="shared" si="5"/>
        <v>3.3698921081778396E-2</v>
      </c>
      <c r="T23" s="85">
        <f>分析係数表!F26</f>
        <v>0.33444468499675256</v>
      </c>
      <c r="U23" s="86">
        <f t="shared" si="6"/>
        <v>1.12704250459258E-2</v>
      </c>
      <c r="V23" s="87">
        <f>分析係数表!D26</f>
        <v>4.3992206105217577E-2</v>
      </c>
      <c r="W23" s="167">
        <f t="shared" si="7"/>
        <v>0</v>
      </c>
      <c r="X23" s="76">
        <f>分析係数表!E26</f>
        <v>4.5940679800822691E-2</v>
      </c>
      <c r="Y23" s="166">
        <f t="shared" si="8"/>
        <v>0</v>
      </c>
    </row>
    <row r="24" spans="1:25" x14ac:dyDescent="0.2">
      <c r="A24" s="6" t="s">
        <v>12</v>
      </c>
      <c r="B24" s="5" t="s">
        <v>367</v>
      </c>
      <c r="C24" s="90"/>
      <c r="D24" s="76">
        <f>投入係数表!C24</f>
        <v>0</v>
      </c>
      <c r="E24" s="77">
        <f t="shared" si="9"/>
        <v>0</v>
      </c>
      <c r="F24" s="76">
        <f>分析係数表!C27</f>
        <v>0.68206432556613061</v>
      </c>
      <c r="G24" s="77">
        <f t="shared" si="0"/>
        <v>0</v>
      </c>
      <c r="H24" s="77">
        <v>2.4309341497448698E-3</v>
      </c>
      <c r="I24" s="77">
        <f t="shared" si="1"/>
        <v>2.4309341497448698E-3</v>
      </c>
      <c r="J24" s="76">
        <f>分析係数表!G27</f>
        <v>0.17097786061735692</v>
      </c>
      <c r="K24" s="78">
        <f t="shared" si="2"/>
        <v>4.1563592022505141E-4</v>
      </c>
      <c r="L24" s="79"/>
      <c r="M24" s="80"/>
      <c r="N24" s="81">
        <f>分析係数表!H27</f>
        <v>1.1068994844548976E-2</v>
      </c>
      <c r="O24" s="82">
        <f t="shared" si="3"/>
        <v>0.1057467163295121</v>
      </c>
      <c r="P24" s="76">
        <f>分析係数表!C27</f>
        <v>0.68206432556613061</v>
      </c>
      <c r="Q24" s="82">
        <f t="shared" si="4"/>
        <v>7.2126062754121603E-2</v>
      </c>
      <c r="R24" s="83">
        <v>7.4305021232076995E-2</v>
      </c>
      <c r="S24" s="84">
        <f t="shared" si="5"/>
        <v>7.673595538182186E-2</v>
      </c>
      <c r="T24" s="85">
        <f>分析係数表!F27</f>
        <v>0.32177115061144701</v>
      </c>
      <c r="U24" s="86">
        <f t="shared" si="6"/>
        <v>2.4691416656477481E-2</v>
      </c>
      <c r="V24" s="87">
        <f>分析係数表!D27</f>
        <v>3.3231804336955037E-2</v>
      </c>
      <c r="W24" s="167">
        <f t="shared" si="7"/>
        <v>0</v>
      </c>
      <c r="X24" s="76">
        <f>分析係数表!E27</f>
        <v>3.918716188571169E-2</v>
      </c>
      <c r="Y24" s="166">
        <f t="shared" si="8"/>
        <v>0</v>
      </c>
    </row>
    <row r="25" spans="1:25" x14ac:dyDescent="0.2">
      <c r="A25" s="6" t="s">
        <v>13</v>
      </c>
      <c r="B25" s="5" t="s">
        <v>192</v>
      </c>
      <c r="C25" s="90"/>
      <c r="D25" s="76">
        <f>投入係数表!C25</f>
        <v>0</v>
      </c>
      <c r="E25" s="77">
        <f t="shared" si="9"/>
        <v>0</v>
      </c>
      <c r="F25" s="76">
        <f>分析係数表!C28</f>
        <v>0.14118101348541556</v>
      </c>
      <c r="G25" s="77">
        <f t="shared" si="0"/>
        <v>0</v>
      </c>
      <c r="H25" s="77">
        <v>1.0502127705015291E-2</v>
      </c>
      <c r="I25" s="77">
        <f t="shared" si="1"/>
        <v>1.0502127705015291E-2</v>
      </c>
      <c r="J25" s="76">
        <f>分析係数表!G28</f>
        <v>0.12484707609493516</v>
      </c>
      <c r="K25" s="78">
        <f t="shared" si="2"/>
        <v>1.3111599367467708E-3</v>
      </c>
      <c r="L25" s="79"/>
      <c r="M25" s="80"/>
      <c r="N25" s="81">
        <f>分析係数表!H28</f>
        <v>2.043280588834406E-2</v>
      </c>
      <c r="O25" s="82">
        <f t="shared" si="3"/>
        <v>0.19520310185660267</v>
      </c>
      <c r="P25" s="76">
        <f>分析係数表!C28</f>
        <v>0.14118101348541556</v>
      </c>
      <c r="Q25" s="82">
        <f t="shared" si="4"/>
        <v>2.755897175561197E-2</v>
      </c>
      <c r="R25" s="83">
        <v>3.1658794771249402E-2</v>
      </c>
      <c r="S25" s="84">
        <f t="shared" si="5"/>
        <v>4.2160922476264691E-2</v>
      </c>
      <c r="T25" s="85">
        <f>分析係数表!F28</f>
        <v>0.21311475409836064</v>
      </c>
      <c r="U25" s="86">
        <f t="shared" si="6"/>
        <v>8.985114626089195E-3</v>
      </c>
      <c r="V25" s="87">
        <f>分析係数表!D28</f>
        <v>1.6974553462197211E-2</v>
      </c>
      <c r="W25" s="167">
        <f t="shared" si="7"/>
        <v>0</v>
      </c>
      <c r="X25" s="76">
        <f>分析係数表!E28</f>
        <v>1.0337655982383166E-2</v>
      </c>
      <c r="Y25" s="166">
        <f t="shared" si="8"/>
        <v>0</v>
      </c>
    </row>
    <row r="26" spans="1:25" x14ac:dyDescent="0.2">
      <c r="A26" s="6" t="s">
        <v>14</v>
      </c>
      <c r="B26" s="5" t="s">
        <v>50</v>
      </c>
      <c r="C26" s="90"/>
      <c r="D26" s="76">
        <f>投入係数表!C26</f>
        <v>1.2195121951219512E-3</v>
      </c>
      <c r="E26" s="77">
        <f t="shared" si="9"/>
        <v>0.12195121951219512</v>
      </c>
      <c r="F26" s="76">
        <f>分析係数表!C29</f>
        <v>0.16227976317854342</v>
      </c>
      <c r="G26" s="77">
        <f t="shared" si="0"/>
        <v>1.9790215021773586E-2</v>
      </c>
      <c r="H26" s="77">
        <v>3.2009292374490586E-2</v>
      </c>
      <c r="I26" s="77">
        <f t="shared" si="1"/>
        <v>3.2009292374490586E-2</v>
      </c>
      <c r="J26" s="76">
        <f>分析係数表!G29</f>
        <v>0.26081698468153725</v>
      </c>
      <c r="K26" s="78">
        <f t="shared" si="2"/>
        <v>8.348567118904358E-3</v>
      </c>
      <c r="L26" s="79"/>
      <c r="M26" s="80"/>
      <c r="N26" s="81">
        <f>分析係数表!H29</f>
        <v>1.0220602904272409E-2</v>
      </c>
      <c r="O26" s="82">
        <f t="shared" si="3"/>
        <v>9.7641674895794991E-2</v>
      </c>
      <c r="P26" s="76">
        <f>分析係数表!C29</f>
        <v>0.16227976317854342</v>
      </c>
      <c r="Q26" s="82">
        <f t="shared" si="4"/>
        <v>1.5845267878445941E-2</v>
      </c>
      <c r="R26" s="83">
        <v>2.0906310612516164E-2</v>
      </c>
      <c r="S26" s="84">
        <f t="shared" si="5"/>
        <v>5.2915602987006746E-2</v>
      </c>
      <c r="T26" s="85">
        <f>分析係数表!F29</f>
        <v>0.4334856221445848</v>
      </c>
      <c r="U26" s="86">
        <f t="shared" si="6"/>
        <v>2.2938153081978468E-2</v>
      </c>
      <c r="V26" s="87">
        <f>分析係数表!D29</f>
        <v>8.0085998387530236E-2</v>
      </c>
      <c r="W26" s="167">
        <f t="shared" si="7"/>
        <v>0</v>
      </c>
      <c r="X26" s="76">
        <f>分析係数表!E29</f>
        <v>5.9123891427035745E-2</v>
      </c>
      <c r="Y26" s="166">
        <f t="shared" si="8"/>
        <v>0</v>
      </c>
    </row>
    <row r="27" spans="1:25" x14ac:dyDescent="0.2">
      <c r="A27" s="6" t="s">
        <v>15</v>
      </c>
      <c r="B27" s="5" t="s">
        <v>36</v>
      </c>
      <c r="C27" s="90"/>
      <c r="D27" s="76">
        <f>投入係数表!C27</f>
        <v>2.4390243902439024E-3</v>
      </c>
      <c r="E27" s="77">
        <f t="shared" si="9"/>
        <v>0.24390243902439024</v>
      </c>
      <c r="F27" s="76">
        <f>分析係数表!C30</f>
        <v>1</v>
      </c>
      <c r="G27" s="77">
        <f t="shared" si="0"/>
        <v>0.24390243902439024</v>
      </c>
      <c r="H27" s="77">
        <v>0.27097051238489001</v>
      </c>
      <c r="I27" s="77">
        <f t="shared" si="1"/>
        <v>0.27097051238489001</v>
      </c>
      <c r="J27" s="76">
        <f>分析係数表!G30</f>
        <v>0.34448439248553536</v>
      </c>
      <c r="K27" s="78">
        <f t="shared" si="2"/>
        <v>9.3345112340403075E-2</v>
      </c>
      <c r="L27" s="79"/>
      <c r="M27" s="80"/>
      <c r="N27" s="81">
        <f>分析係数表!H30</f>
        <v>0</v>
      </c>
      <c r="O27" s="82">
        <f t="shared" si="3"/>
        <v>0</v>
      </c>
      <c r="P27" s="76">
        <f>分析係数表!C30</f>
        <v>1</v>
      </c>
      <c r="Q27" s="82">
        <f t="shared" si="4"/>
        <v>0</v>
      </c>
      <c r="R27" s="83">
        <v>2.5633392081301526E-2</v>
      </c>
      <c r="S27" s="84">
        <f t="shared" si="5"/>
        <v>0.29660390446619156</v>
      </c>
      <c r="T27" s="85">
        <f>分析係数表!F30</f>
        <v>0.44001047643991525</v>
      </c>
      <c r="U27" s="86">
        <f t="shared" si="6"/>
        <v>0.13050882531810806</v>
      </c>
      <c r="V27" s="87">
        <f>分析係数表!D30</f>
        <v>0.12314578918545679</v>
      </c>
      <c r="W27" s="167">
        <f t="shared" si="7"/>
        <v>0</v>
      </c>
      <c r="X27" s="76">
        <f>分析係数表!E30</f>
        <v>8.4787733041262886E-2</v>
      </c>
      <c r="Y27" s="166">
        <f t="shared" si="8"/>
        <v>0</v>
      </c>
    </row>
    <row r="28" spans="1:25" x14ac:dyDescent="0.2">
      <c r="A28" s="6" t="s">
        <v>16</v>
      </c>
      <c r="B28" s="5" t="s">
        <v>193</v>
      </c>
      <c r="C28" s="90"/>
      <c r="D28" s="76">
        <f>投入係数表!C28</f>
        <v>9.7560975609756097E-3</v>
      </c>
      <c r="E28" s="77">
        <f t="shared" si="9"/>
        <v>0.97560975609756095</v>
      </c>
      <c r="F28" s="76">
        <f>分析係数表!C31</f>
        <v>6.2020555045463999E-2</v>
      </c>
      <c r="G28" s="77">
        <f t="shared" si="0"/>
        <v>6.0507858580940488E-2</v>
      </c>
      <c r="H28" s="77">
        <v>7.171188293042316E-2</v>
      </c>
      <c r="I28" s="77">
        <f t="shared" si="1"/>
        <v>7.171188293042316E-2</v>
      </c>
      <c r="J28" s="76">
        <f>分析係数表!G31</f>
        <v>7.0817490494296573E-2</v>
      </c>
      <c r="K28" s="78">
        <f t="shared" si="2"/>
        <v>5.0784555877533511E-3</v>
      </c>
      <c r="L28" s="79"/>
      <c r="M28" s="80"/>
      <c r="N28" s="81">
        <f>分析係数表!H31</f>
        <v>2.2278688352460652E-2</v>
      </c>
      <c r="O28" s="82">
        <f t="shared" si="3"/>
        <v>0.21283758557006147</v>
      </c>
      <c r="P28" s="76">
        <f>分析係数表!C31</f>
        <v>6.2020555045463999E-2</v>
      </c>
      <c r="Q28" s="82">
        <f t="shared" si="4"/>
        <v>1.3200305191591651E-2</v>
      </c>
      <c r="R28" s="83">
        <v>1.7750038990779919E-2</v>
      </c>
      <c r="S28" s="84">
        <f t="shared" si="5"/>
        <v>8.9461921921203086E-2</v>
      </c>
      <c r="T28" s="85">
        <f>分析係数表!F31</f>
        <v>0.3450570342205323</v>
      </c>
      <c r="U28" s="86">
        <f t="shared" si="6"/>
        <v>3.086946545379916E-2</v>
      </c>
      <c r="V28" s="87">
        <f>分析係数表!D31</f>
        <v>0</v>
      </c>
      <c r="W28" s="167">
        <f t="shared" si="7"/>
        <v>0</v>
      </c>
      <c r="X28" s="76">
        <f>分析係数表!E31</f>
        <v>0</v>
      </c>
      <c r="Y28" s="166">
        <f t="shared" si="8"/>
        <v>0</v>
      </c>
    </row>
    <row r="29" spans="1:25" x14ac:dyDescent="0.2">
      <c r="A29" s="6" t="s">
        <v>17</v>
      </c>
      <c r="B29" s="5" t="s">
        <v>273</v>
      </c>
      <c r="C29" s="90"/>
      <c r="D29" s="76">
        <f>投入係数表!C29</f>
        <v>0</v>
      </c>
      <c r="E29" s="77">
        <f t="shared" si="9"/>
        <v>0</v>
      </c>
      <c r="F29" s="76">
        <f>分析係数表!C32</f>
        <v>0.51031613976705492</v>
      </c>
      <c r="G29" s="77">
        <f t="shared" si="0"/>
        <v>0</v>
      </c>
      <c r="H29" s="77">
        <v>9.3950378254080702E-3</v>
      </c>
      <c r="I29" s="77">
        <f t="shared" si="1"/>
        <v>9.3950378254080702E-3</v>
      </c>
      <c r="J29" s="76">
        <f>分析係数表!G32</f>
        <v>0.13989637305699482</v>
      </c>
      <c r="K29" s="78">
        <f t="shared" si="2"/>
        <v>1.3143317165078647E-3</v>
      </c>
      <c r="L29" s="79"/>
      <c r="M29" s="80"/>
      <c r="N29" s="81">
        <f>分析係数表!H32</f>
        <v>6.3083400707693279E-3</v>
      </c>
      <c r="O29" s="82">
        <f t="shared" si="3"/>
        <v>6.0266199175460895E-2</v>
      </c>
      <c r="P29" s="76">
        <f>分析係数表!C32</f>
        <v>0.51031613976705492</v>
      </c>
      <c r="Q29" s="82">
        <f t="shared" si="4"/>
        <v>3.0754814121653672E-2</v>
      </c>
      <c r="R29" s="83">
        <v>4.0041575301074495E-2</v>
      </c>
      <c r="S29" s="84">
        <f t="shared" si="5"/>
        <v>4.9436613126482565E-2</v>
      </c>
      <c r="T29" s="85">
        <f>分析係数表!F32</f>
        <v>0.48186528497409326</v>
      </c>
      <c r="U29" s="86">
        <f t="shared" si="6"/>
        <v>2.3821787672346519E-2</v>
      </c>
      <c r="V29" s="87">
        <f>分析係数表!D32</f>
        <v>1.4248704663212436E-2</v>
      </c>
      <c r="W29" s="167">
        <f t="shared" si="7"/>
        <v>0</v>
      </c>
      <c r="X29" s="76">
        <f>分析係数表!E32</f>
        <v>2.1373056994818652E-2</v>
      </c>
      <c r="Y29" s="166">
        <f t="shared" si="8"/>
        <v>0</v>
      </c>
    </row>
    <row r="30" spans="1:25" x14ac:dyDescent="0.2">
      <c r="A30" s="6" t="s">
        <v>18</v>
      </c>
      <c r="B30" s="5" t="s">
        <v>274</v>
      </c>
      <c r="C30" s="90"/>
      <c r="D30" s="76">
        <f>投入係数表!C30</f>
        <v>0</v>
      </c>
      <c r="E30" s="77">
        <f t="shared" si="9"/>
        <v>0</v>
      </c>
      <c r="F30" s="76">
        <f>分析係数表!C33</f>
        <v>0.64380825565912114</v>
      </c>
      <c r="G30" s="77">
        <f t="shared" si="0"/>
        <v>0</v>
      </c>
      <c r="H30" s="77">
        <v>1.013483180495247E-2</v>
      </c>
      <c r="I30" s="77">
        <f t="shared" si="1"/>
        <v>1.013483180495247E-2</v>
      </c>
      <c r="J30" s="76">
        <f>分析係数表!G33</f>
        <v>0.50735483870967746</v>
      </c>
      <c r="K30" s="78">
        <f t="shared" si="2"/>
        <v>5.1419559557513697E-3</v>
      </c>
      <c r="L30" s="79"/>
      <c r="M30" s="80"/>
      <c r="N30" s="81">
        <f>分析係数表!H33</f>
        <v>9.5549092283623302E-4</v>
      </c>
      <c r="O30" s="82">
        <f t="shared" si="3"/>
        <v>9.128202604805161E-3</v>
      </c>
      <c r="P30" s="76">
        <f>分析係数表!C33</f>
        <v>0.64380825565912114</v>
      </c>
      <c r="Q30" s="82">
        <f t="shared" si="4"/>
        <v>5.8768121963026568E-3</v>
      </c>
      <c r="R30" s="83">
        <v>1.7982204830417181E-2</v>
      </c>
      <c r="S30" s="84">
        <f t="shared" si="5"/>
        <v>2.8117036635369651E-2</v>
      </c>
      <c r="T30" s="85">
        <f>分析係数表!F33</f>
        <v>0.64387096774193553</v>
      </c>
      <c r="U30" s="86">
        <f t="shared" si="6"/>
        <v>1.8103743588450912E-2</v>
      </c>
      <c r="V30" s="87">
        <f>分析係数表!D33</f>
        <v>5.1354838709677421E-2</v>
      </c>
      <c r="W30" s="167">
        <f t="shared" si="7"/>
        <v>0</v>
      </c>
      <c r="X30" s="76">
        <f>分析係数表!E33</f>
        <v>4.9548387096774192E-2</v>
      </c>
      <c r="Y30" s="166">
        <f t="shared" si="8"/>
        <v>0</v>
      </c>
    </row>
    <row r="31" spans="1:25" x14ac:dyDescent="0.2">
      <c r="A31" s="6" t="s">
        <v>19</v>
      </c>
      <c r="B31" s="5" t="s">
        <v>275</v>
      </c>
      <c r="C31" s="90"/>
      <c r="D31" s="76">
        <f>投入係数表!C31</f>
        <v>7.3170731707317069E-2</v>
      </c>
      <c r="E31" s="77">
        <f t="shared" si="9"/>
        <v>7.3170731707317067</v>
      </c>
      <c r="F31" s="76">
        <f>分析係数表!C34</f>
        <v>0.4497281074016104</v>
      </c>
      <c r="G31" s="77">
        <f t="shared" si="0"/>
        <v>3.2906934687922709</v>
      </c>
      <c r="H31" s="77">
        <v>3.4591588963244888</v>
      </c>
      <c r="I31" s="77">
        <f t="shared" si="1"/>
        <v>3.4591588963244888</v>
      </c>
      <c r="J31" s="76">
        <f>分析係数表!G34</f>
        <v>0.42484737951445389</v>
      </c>
      <c r="K31" s="78">
        <f t="shared" si="2"/>
        <v>1.4696145924275696</v>
      </c>
      <c r="L31" s="79"/>
      <c r="M31" s="80"/>
      <c r="N31" s="81">
        <f>分析係数表!H34</f>
        <v>0.15783450057224457</v>
      </c>
      <c r="O31" s="82">
        <f t="shared" si="3"/>
        <v>1.5078586984113318</v>
      </c>
      <c r="P31" s="76">
        <f>分析係数表!C34</f>
        <v>0.4497281074016104</v>
      </c>
      <c r="Q31" s="82">
        <f t="shared" si="4"/>
        <v>0.67812643866558386</v>
      </c>
      <c r="R31" s="83">
        <v>0.74140854923404664</v>
      </c>
      <c r="S31" s="84">
        <f t="shared" si="5"/>
        <v>4.2005674455585353</v>
      </c>
      <c r="T31" s="85">
        <f>分析係数表!F34</f>
        <v>0.69859228761453362</v>
      </c>
      <c r="U31" s="86">
        <f t="shared" si="6"/>
        <v>2.9344840210718752</v>
      </c>
      <c r="V31" s="87">
        <f>分析係数表!D34</f>
        <v>0.16058186901394608</v>
      </c>
      <c r="W31" s="167">
        <f t="shared" si="7"/>
        <v>1</v>
      </c>
      <c r="X31" s="76">
        <f>分析係数表!E34</f>
        <v>0.11554380945100309</v>
      </c>
      <c r="Y31" s="166">
        <f t="shared" si="8"/>
        <v>0</v>
      </c>
    </row>
    <row r="32" spans="1:25" x14ac:dyDescent="0.2">
      <c r="A32" s="6" t="s">
        <v>20</v>
      </c>
      <c r="B32" s="5" t="s">
        <v>37</v>
      </c>
      <c r="C32" s="90"/>
      <c r="D32" s="76">
        <f>投入係数表!C32</f>
        <v>4.8780487804878049E-3</v>
      </c>
      <c r="E32" s="77">
        <f t="shared" si="9"/>
        <v>0.48780487804878048</v>
      </c>
      <c r="F32" s="76">
        <f>分析係数表!C35</f>
        <v>0.49909685188370889</v>
      </c>
      <c r="G32" s="77">
        <f t="shared" si="0"/>
        <v>0.24346187896766286</v>
      </c>
      <c r="H32" s="77">
        <v>0.32325328932104591</v>
      </c>
      <c r="I32" s="77">
        <f t="shared" si="1"/>
        <v>0.32325328932104591</v>
      </c>
      <c r="J32" s="76">
        <f>分析係数表!G35</f>
        <v>0.31379756038452217</v>
      </c>
      <c r="K32" s="78">
        <f t="shared" si="2"/>
        <v>0.10143609357521632</v>
      </c>
      <c r="L32" s="79"/>
      <c r="M32" s="80"/>
      <c r="N32" s="81">
        <f>分析係数表!H35</f>
        <v>5.9221537395394742E-2</v>
      </c>
      <c r="O32" s="82">
        <f t="shared" si="3"/>
        <v>0.56576800364419855</v>
      </c>
      <c r="P32" s="76">
        <f>分析係数表!C35</f>
        <v>0.49909685188370889</v>
      </c>
      <c r="Q32" s="82">
        <f t="shared" si="4"/>
        <v>0.28237302951535026</v>
      </c>
      <c r="R32" s="83">
        <v>0.37212399095385634</v>
      </c>
      <c r="S32" s="84">
        <f t="shared" si="5"/>
        <v>0.69537728027490231</v>
      </c>
      <c r="T32" s="85">
        <f>分析係数表!F35</f>
        <v>0.64201470231844249</v>
      </c>
      <c r="U32" s="86">
        <f t="shared" si="6"/>
        <v>0.44644243759469954</v>
      </c>
      <c r="V32" s="87">
        <f>分析係数表!D35</f>
        <v>4.5076338961143873E-2</v>
      </c>
      <c r="W32" s="167">
        <f t="shared" si="7"/>
        <v>0</v>
      </c>
      <c r="X32" s="76">
        <f>分析係数表!E35</f>
        <v>4.0269811778011151E-2</v>
      </c>
      <c r="Y32" s="166">
        <f t="shared" si="8"/>
        <v>0</v>
      </c>
    </row>
    <row r="33" spans="1:25" x14ac:dyDescent="0.2">
      <c r="A33" s="6" t="s">
        <v>21</v>
      </c>
      <c r="B33" s="5" t="s">
        <v>38</v>
      </c>
      <c r="C33" s="90"/>
      <c r="D33" s="76">
        <f>投入係数表!C33</f>
        <v>2.4390243902439024E-3</v>
      </c>
      <c r="E33" s="77">
        <f t="shared" si="9"/>
        <v>0.24390243902439024</v>
      </c>
      <c r="F33" s="76">
        <f>分析係数表!C36</f>
        <v>0.87819146249052793</v>
      </c>
      <c r="G33" s="77">
        <f t="shared" si="0"/>
        <v>0.21419303963183609</v>
      </c>
      <c r="H33" s="77">
        <v>0.34644546361135908</v>
      </c>
      <c r="I33" s="77">
        <f t="shared" si="1"/>
        <v>0.34644546361135908</v>
      </c>
      <c r="J33" s="76">
        <f>分析係数表!G36</f>
        <v>4.4874661895938493E-2</v>
      </c>
      <c r="K33" s="78">
        <f t="shared" si="2"/>
        <v>1.5546623044941402E-2</v>
      </c>
      <c r="L33" s="79"/>
      <c r="M33" s="80"/>
      <c r="N33" s="81">
        <f>分析係数表!H36</f>
        <v>0.18774661640714413</v>
      </c>
      <c r="O33" s="82">
        <f t="shared" si="3"/>
        <v>1.7936215949011003</v>
      </c>
      <c r="P33" s="76">
        <f>分析係数表!C36</f>
        <v>0.87819146249052793</v>
      </c>
      <c r="Q33" s="82">
        <f t="shared" si="4"/>
        <v>1.5751431715807904</v>
      </c>
      <c r="R33" s="83">
        <v>1.6510039193757355</v>
      </c>
      <c r="S33" s="84">
        <f t="shared" si="5"/>
        <v>1.9974493829870945</v>
      </c>
      <c r="T33" s="85">
        <f>分析係数表!F36</f>
        <v>0.85371541754520475</v>
      </c>
      <c r="U33" s="86">
        <f t="shared" si="6"/>
        <v>1.7052533340222389</v>
      </c>
      <c r="V33" s="87">
        <f>分析係数表!D36</f>
        <v>1.8390731156688604E-2</v>
      </c>
      <c r="W33" s="167">
        <f t="shared" si="7"/>
        <v>0</v>
      </c>
      <c r="X33" s="76">
        <f>分析係数表!E36</f>
        <v>8.3700721998594338E-3</v>
      </c>
      <c r="Y33" s="166">
        <f t="shared" si="8"/>
        <v>0</v>
      </c>
    </row>
    <row r="34" spans="1:25" x14ac:dyDescent="0.2">
      <c r="A34" s="6" t="s">
        <v>22</v>
      </c>
      <c r="B34" s="5" t="s">
        <v>378</v>
      </c>
      <c r="C34" s="90"/>
      <c r="D34" s="76">
        <f>投入係数表!C34</f>
        <v>2.9268292682926831E-2</v>
      </c>
      <c r="E34" s="77">
        <f t="shared" si="9"/>
        <v>2.9268292682926833</v>
      </c>
      <c r="F34" s="76">
        <f>分析係数表!C37</f>
        <v>0.51844868831853386</v>
      </c>
      <c r="G34" s="77">
        <f t="shared" si="0"/>
        <v>1.517410795078636</v>
      </c>
      <c r="H34" s="77">
        <v>1.6962111122537704</v>
      </c>
      <c r="I34" s="77">
        <f t="shared" si="1"/>
        <v>1.6962111122537704</v>
      </c>
      <c r="J34" s="76">
        <f>分析係数表!G37</f>
        <v>0.40787398349003462</v>
      </c>
      <c r="K34" s="78">
        <f t="shared" si="2"/>
        <v>0.69184038319500762</v>
      </c>
      <c r="L34" s="79"/>
      <c r="M34" s="80"/>
      <c r="N34" s="81">
        <f>分析係数表!H37</f>
        <v>4.7856445363769047E-2</v>
      </c>
      <c r="O34" s="82">
        <f t="shared" si="3"/>
        <v>0.45719254760638428</v>
      </c>
      <c r="P34" s="76">
        <f>分析係数表!C37</f>
        <v>0.51844868831853386</v>
      </c>
      <c r="Q34" s="82">
        <f t="shared" si="4"/>
        <v>0.23703087661553879</v>
      </c>
      <c r="R34" s="83">
        <v>0.28627707189929008</v>
      </c>
      <c r="S34" s="84">
        <f t="shared" si="5"/>
        <v>1.9824881841530604</v>
      </c>
      <c r="T34" s="85">
        <f>分析係数表!F37</f>
        <v>0.62993916303078723</v>
      </c>
      <c r="U34" s="86">
        <f t="shared" si="6"/>
        <v>1.248846947443804</v>
      </c>
      <c r="V34" s="87">
        <f>分析係数表!D37</f>
        <v>9.5352219422765727E-2</v>
      </c>
      <c r="W34" s="167">
        <f t="shared" si="7"/>
        <v>0</v>
      </c>
      <c r="X34" s="76">
        <f>分析係数表!E37</f>
        <v>8.9104651877342844E-2</v>
      </c>
      <c r="Y34" s="166">
        <f t="shared" si="8"/>
        <v>0</v>
      </c>
    </row>
    <row r="35" spans="1:25" x14ac:dyDescent="0.2">
      <c r="A35" s="6" t="s">
        <v>23</v>
      </c>
      <c r="B35" s="5" t="s">
        <v>194</v>
      </c>
      <c r="C35" s="90"/>
      <c r="D35" s="76">
        <f>投入係数表!C35</f>
        <v>2.4390243902439024E-3</v>
      </c>
      <c r="E35" s="77">
        <f t="shared" si="9"/>
        <v>0.24390243902439024</v>
      </c>
      <c r="F35" s="76">
        <f>分析係数表!C38</f>
        <v>4.0466683025854988E-2</v>
      </c>
      <c r="G35" s="77">
        <f t="shared" si="0"/>
        <v>9.8699226892329239E-3</v>
      </c>
      <c r="H35" s="77">
        <v>1.8789703582324433E-2</v>
      </c>
      <c r="I35" s="77">
        <f t="shared" si="1"/>
        <v>1.8789703582324433E-2</v>
      </c>
      <c r="J35" s="76">
        <f>分析係数表!G38</f>
        <v>0.23169218038891187</v>
      </c>
      <c r="K35" s="78">
        <f t="shared" si="2"/>
        <v>4.3534273918500958E-3</v>
      </c>
      <c r="L35" s="79"/>
      <c r="M35" s="80"/>
      <c r="N35" s="81">
        <f>分析係数表!H38</f>
        <v>4.3698484864393788E-2</v>
      </c>
      <c r="O35" s="82">
        <f t="shared" si="3"/>
        <v>0.41746981978767167</v>
      </c>
      <c r="P35" s="76">
        <f>分析係数表!C38</f>
        <v>4.0466683025854988E-2</v>
      </c>
      <c r="Q35" s="82">
        <f t="shared" si="4"/>
        <v>1.6893618870208515E-2</v>
      </c>
      <c r="R35" s="83">
        <v>2.0994998172429925E-2</v>
      </c>
      <c r="S35" s="84">
        <f t="shared" si="5"/>
        <v>3.9784701754754362E-2</v>
      </c>
      <c r="T35" s="85">
        <f>分析係数表!F38</f>
        <v>0.47745138601572196</v>
      </c>
      <c r="U35" s="86">
        <f t="shared" si="6"/>
        <v>1.8995260995029597E-2</v>
      </c>
      <c r="V35" s="87">
        <f>分析係数表!D38</f>
        <v>0.35457178320231691</v>
      </c>
      <c r="W35" s="167">
        <f t="shared" si="7"/>
        <v>0</v>
      </c>
      <c r="X35" s="76">
        <f>分析係数表!E38</f>
        <v>0.38601572196938355</v>
      </c>
      <c r="Y35" s="166">
        <f t="shared" si="8"/>
        <v>0</v>
      </c>
    </row>
    <row r="36" spans="1:25" x14ac:dyDescent="0.2">
      <c r="A36" s="6" t="s">
        <v>24</v>
      </c>
      <c r="B36" s="5" t="s">
        <v>39</v>
      </c>
      <c r="C36" s="90"/>
      <c r="D36" s="76">
        <f>投入係数表!C36</f>
        <v>0</v>
      </c>
      <c r="E36" s="77">
        <f t="shared" si="9"/>
        <v>0</v>
      </c>
      <c r="F36" s="76">
        <f>分析係数表!C39</f>
        <v>1</v>
      </c>
      <c r="G36" s="77">
        <f t="shared" si="0"/>
        <v>0</v>
      </c>
      <c r="H36" s="77">
        <v>1.6715598239293618E-2</v>
      </c>
      <c r="I36" s="77">
        <f t="shared" si="1"/>
        <v>1.6715598239293618E-2</v>
      </c>
      <c r="J36" s="76">
        <f>分析係数表!G39</f>
        <v>0.35155763393872286</v>
      </c>
      <c r="K36" s="78">
        <f t="shared" si="2"/>
        <v>5.8764961668763462E-3</v>
      </c>
      <c r="L36" s="79"/>
      <c r="M36" s="80"/>
      <c r="N36" s="81">
        <f>分析係数表!H39</f>
        <v>3.8093638110437951E-3</v>
      </c>
      <c r="O36" s="82">
        <f t="shared" si="3"/>
        <v>3.6392438516739699E-2</v>
      </c>
      <c r="P36" s="76">
        <f>分析係数表!C39</f>
        <v>1</v>
      </c>
      <c r="Q36" s="82">
        <f t="shared" si="4"/>
        <v>3.6392438516739699E-2</v>
      </c>
      <c r="R36" s="83">
        <v>4.5382708330409111E-2</v>
      </c>
      <c r="S36" s="84">
        <f t="shared" si="5"/>
        <v>6.2098306569702728E-2</v>
      </c>
      <c r="T36" s="85">
        <f>分析係数表!F39</f>
        <v>0.70231445322154884</v>
      </c>
      <c r="U36" s="86">
        <f t="shared" si="6"/>
        <v>4.3612538224484888E-2</v>
      </c>
      <c r="V36" s="87">
        <f>分析係数表!D39</f>
        <v>4.9996539689758472E-2</v>
      </c>
      <c r="W36" s="167">
        <f t="shared" si="7"/>
        <v>0</v>
      </c>
      <c r="X36" s="76">
        <f>分析係数表!E39</f>
        <v>6.3343450621372852E-2</v>
      </c>
      <c r="Y36" s="166">
        <f t="shared" si="8"/>
        <v>0</v>
      </c>
    </row>
    <row r="37" spans="1:25" x14ac:dyDescent="0.2">
      <c r="A37" s="6" t="s">
        <v>25</v>
      </c>
      <c r="B37" s="5" t="s">
        <v>40</v>
      </c>
      <c r="C37" s="90"/>
      <c r="D37" s="76">
        <f>投入係数表!C37</f>
        <v>0</v>
      </c>
      <c r="E37" s="77">
        <f t="shared" si="9"/>
        <v>0</v>
      </c>
      <c r="F37" s="76">
        <f>分析係数表!C40</f>
        <v>0.93645125291670894</v>
      </c>
      <c r="G37" s="77">
        <f t="shared" si="0"/>
        <v>0</v>
      </c>
      <c r="H37" s="77">
        <v>1.0319276998613906E-3</v>
      </c>
      <c r="I37" s="77">
        <f t="shared" si="1"/>
        <v>1.0319276998613906E-3</v>
      </c>
      <c r="J37" s="76">
        <f>分析係数表!G40</f>
        <v>0.5322000781555295</v>
      </c>
      <c r="K37" s="78">
        <f t="shared" si="2"/>
        <v>5.4919200251708788E-4</v>
      </c>
      <c r="L37" s="79"/>
      <c r="M37" s="80"/>
      <c r="N37" s="81">
        <f>分析係数表!H40</f>
        <v>3.4185575237035248E-2</v>
      </c>
      <c r="O37" s="82">
        <f t="shared" si="3"/>
        <v>0.32658903341455653</v>
      </c>
      <c r="P37" s="76">
        <f>分析係数表!C40</f>
        <v>0.93645125291670894</v>
      </c>
      <c r="Q37" s="82">
        <f t="shared" si="4"/>
        <v>0.30583470952991837</v>
      </c>
      <c r="R37" s="83">
        <v>0.30635432379130384</v>
      </c>
      <c r="S37" s="84">
        <f t="shared" si="5"/>
        <v>0.30738625149116522</v>
      </c>
      <c r="T37" s="85">
        <f>分析係数表!F40</f>
        <v>0.72698319656115673</v>
      </c>
      <c r="U37" s="86">
        <f t="shared" si="6"/>
        <v>0.22346463968799893</v>
      </c>
      <c r="V37" s="87">
        <f>分析係数表!D40</f>
        <v>7.3466197733489641E-2</v>
      </c>
      <c r="W37" s="167">
        <f t="shared" si="7"/>
        <v>0</v>
      </c>
      <c r="X37" s="76">
        <f>分析係数表!E40</f>
        <v>4.7205939820242279E-2</v>
      </c>
      <c r="Y37" s="166">
        <f t="shared" si="8"/>
        <v>0</v>
      </c>
    </row>
    <row r="38" spans="1:25" x14ac:dyDescent="0.2">
      <c r="A38" s="6" t="s">
        <v>26</v>
      </c>
      <c r="B38" s="5" t="s">
        <v>277</v>
      </c>
      <c r="C38" s="90"/>
      <c r="D38" s="76">
        <f>投入係数表!C38</f>
        <v>0</v>
      </c>
      <c r="E38" s="77">
        <f t="shared" si="9"/>
        <v>0</v>
      </c>
      <c r="F38" s="76">
        <f>分析係数表!C41</f>
        <v>0.75829086289227354</v>
      </c>
      <c r="G38" s="77">
        <f t="shared" si="0"/>
        <v>0</v>
      </c>
      <c r="H38" s="77">
        <v>3.0289479439702316E-3</v>
      </c>
      <c r="I38" s="77">
        <f t="shared" si="1"/>
        <v>3.0289479439702316E-3</v>
      </c>
      <c r="J38" s="76">
        <f>分析係数表!G41</f>
        <v>0.44682169065091015</v>
      </c>
      <c r="K38" s="78">
        <f t="shared" si="2"/>
        <v>1.3533996412183771E-3</v>
      </c>
      <c r="L38" s="79"/>
      <c r="M38" s="80"/>
      <c r="N38" s="81">
        <f>分析係数表!H41</f>
        <v>5.4536481903421918E-2</v>
      </c>
      <c r="O38" s="82">
        <f t="shared" si="3"/>
        <v>0.52100971790503303</v>
      </c>
      <c r="P38" s="76">
        <f>分析係数表!C41</f>
        <v>0.75829086289227354</v>
      </c>
      <c r="Q38" s="82">
        <f t="shared" si="4"/>
        <v>0.39507690856546751</v>
      </c>
      <c r="R38" s="83">
        <v>0.40197340799101156</v>
      </c>
      <c r="S38" s="84">
        <f t="shared" si="5"/>
        <v>0.40500235593498179</v>
      </c>
      <c r="T38" s="85">
        <f>分析係数表!F41</f>
        <v>0.55047809650878365</v>
      </c>
      <c r="U38" s="86">
        <f t="shared" si="6"/>
        <v>0.22294492597666166</v>
      </c>
      <c r="V38" s="87">
        <f>分析係数表!D41</f>
        <v>0.14793989643889577</v>
      </c>
      <c r="W38" s="167">
        <f t="shared" si="7"/>
        <v>0</v>
      </c>
      <c r="X38" s="76">
        <f>分析係数表!E41</f>
        <v>0.13594777470694749</v>
      </c>
      <c r="Y38" s="166">
        <f t="shared" si="8"/>
        <v>0</v>
      </c>
    </row>
    <row r="39" spans="1:25" x14ac:dyDescent="0.2">
      <c r="A39" s="6" t="s">
        <v>51</v>
      </c>
      <c r="B39" s="5" t="s">
        <v>368</v>
      </c>
      <c r="C39" s="90"/>
      <c r="D39" s="76">
        <f>投入係数表!C39</f>
        <v>0</v>
      </c>
      <c r="E39" s="77">
        <f>$C$5*D39</f>
        <v>0</v>
      </c>
      <c r="F39" s="76">
        <f>分析係数表!C42</f>
        <v>0.17334729285073291</v>
      </c>
      <c r="G39" s="77">
        <f>E39*F39</f>
        <v>0</v>
      </c>
      <c r="H39" s="77">
        <v>1.5394839328216083E-3</v>
      </c>
      <c r="I39" s="77">
        <f>C39+H39</f>
        <v>1.5394839328216083E-3</v>
      </c>
      <c r="J39" s="76">
        <f>分析係数表!G42</f>
        <v>0.48544520547945208</v>
      </c>
      <c r="K39" s="78">
        <f>I39*J39</f>
        <v>7.4733509410090059E-4</v>
      </c>
      <c r="L39" s="79"/>
      <c r="M39" s="80"/>
      <c r="N39" s="81">
        <f>分析係数表!H42</f>
        <v>1.188798706412289E-2</v>
      </c>
      <c r="O39" s="82">
        <f t="shared" si="3"/>
        <v>0.11357088999077367</v>
      </c>
      <c r="P39" s="76">
        <f>分析係数表!C42</f>
        <v>0.17334729285073291</v>
      </c>
      <c r="Q39" s="82">
        <f>O39*P39</f>
        <v>1.9687206326549016E-2</v>
      </c>
      <c r="R39" s="83">
        <v>2.0688355725468559E-2</v>
      </c>
      <c r="S39" s="84">
        <f>I39+R39</f>
        <v>2.2227839658290168E-2</v>
      </c>
      <c r="T39" s="85">
        <f>分析係数表!F42</f>
        <v>0.55565068493150682</v>
      </c>
      <c r="U39" s="86">
        <f t="shared" si="6"/>
        <v>1.2350914330676642E-2</v>
      </c>
      <c r="V39" s="87">
        <f>分析係数表!D42</f>
        <v>0.45205479452054792</v>
      </c>
      <c r="W39" s="167">
        <f t="shared" si="7"/>
        <v>0</v>
      </c>
      <c r="X39" s="76">
        <f>分析係数表!E42</f>
        <v>0.3886986301369863</v>
      </c>
      <c r="Y39" s="166">
        <f t="shared" si="8"/>
        <v>0</v>
      </c>
    </row>
    <row r="40" spans="1:25" x14ac:dyDescent="0.2">
      <c r="A40" s="6" t="s">
        <v>195</v>
      </c>
      <c r="B40" s="5" t="s">
        <v>41</v>
      </c>
      <c r="C40" s="90"/>
      <c r="D40" s="76">
        <f>投入係数表!C40</f>
        <v>1.9512195121951219E-2</v>
      </c>
      <c r="E40" s="77">
        <f>$C$5*D40</f>
        <v>1.9512195121951219</v>
      </c>
      <c r="F40" s="76">
        <f>分析係数表!C43</f>
        <v>0.30653454239506406</v>
      </c>
      <c r="G40" s="77">
        <f>E40*F40</f>
        <v>0.5981161802830518</v>
      </c>
      <c r="H40" s="77">
        <v>0.81788322279936743</v>
      </c>
      <c r="I40" s="77">
        <f>C40+H40</f>
        <v>0.81788322279936743</v>
      </c>
      <c r="J40" s="76">
        <f>分析係数表!G43</f>
        <v>0.32328917028178372</v>
      </c>
      <c r="K40" s="78">
        <f>I40*J40</f>
        <v>0.26441278848619876</v>
      </c>
      <c r="L40" s="79"/>
      <c r="M40" s="80"/>
      <c r="N40" s="81">
        <f>分析係数表!H43</f>
        <v>3.3255284074801286E-2</v>
      </c>
      <c r="O40" s="82">
        <f t="shared" si="3"/>
        <v>0.31770157461471321</v>
      </c>
      <c r="P40" s="76">
        <f>分析係数表!C43</f>
        <v>0.30653454239506406</v>
      </c>
      <c r="Q40" s="82">
        <f>O40*P40</f>
        <v>9.7386506792712407E-2</v>
      </c>
      <c r="R40" s="83">
        <v>0.18393759619180589</v>
      </c>
      <c r="S40" s="84">
        <f>I40+R40</f>
        <v>1.0018208189911733</v>
      </c>
      <c r="T40" s="85">
        <f>分析係数表!F43</f>
        <v>0.5899871028256537</v>
      </c>
      <c r="U40" s="86">
        <f t="shared" si="6"/>
        <v>0.5910613625470259</v>
      </c>
      <c r="V40" s="87">
        <f>分析係数表!D43</f>
        <v>0.19341853284871224</v>
      </c>
      <c r="W40" s="167">
        <f t="shared" si="7"/>
        <v>0</v>
      </c>
      <c r="X40" s="76">
        <f>分析係数表!E43</f>
        <v>0.14812209325047876</v>
      </c>
      <c r="Y40" s="166">
        <f t="shared" si="8"/>
        <v>0</v>
      </c>
    </row>
    <row r="41" spans="1:25" x14ac:dyDescent="0.2">
      <c r="A41" s="6" t="s">
        <v>341</v>
      </c>
      <c r="B41" s="5" t="s">
        <v>346</v>
      </c>
      <c r="C41" s="90"/>
      <c r="D41" s="76">
        <f>投入係数表!C41</f>
        <v>0</v>
      </c>
      <c r="E41" s="77">
        <f>$C$5*D41</f>
        <v>0</v>
      </c>
      <c r="F41" s="76">
        <f>分析係数表!C44</f>
        <v>0.56999532308435041</v>
      </c>
      <c r="G41" s="77">
        <f>E41*F41</f>
        <v>0</v>
      </c>
      <c r="H41" s="77">
        <v>3.2474189487049394E-3</v>
      </c>
      <c r="I41" s="77">
        <f>C41+H41</f>
        <v>3.2474189487049394E-3</v>
      </c>
      <c r="J41" s="76">
        <f>分析係数表!G44</f>
        <v>0.26801390783179974</v>
      </c>
      <c r="K41" s="78">
        <f>I41*J41</f>
        <v>8.7035344280944561E-4</v>
      </c>
      <c r="L41" s="79"/>
      <c r="M41" s="80"/>
      <c r="N41" s="81">
        <f>分析係数表!H44</f>
        <v>0.11320362456556662</v>
      </c>
      <c r="O41" s="82">
        <f t="shared" si="3"/>
        <v>1.0814813578400699</v>
      </c>
      <c r="P41" s="76">
        <f>分析係数表!C44</f>
        <v>0.56999532308435041</v>
      </c>
      <c r="Q41" s="82">
        <f>O41*P41</f>
        <v>0.61643931597175261</v>
      </c>
      <c r="R41" s="83">
        <v>0.6266610420503631</v>
      </c>
      <c r="S41" s="84">
        <f>I41+R41</f>
        <v>0.62990846099906805</v>
      </c>
      <c r="T41" s="85">
        <f>分析係数表!F44</f>
        <v>0.48400791440152141</v>
      </c>
      <c r="U41" s="86">
        <f t="shared" si="6"/>
        <v>0.30488068047203104</v>
      </c>
      <c r="V41" s="87">
        <f>分析係数表!D44</f>
        <v>0.18890831204256872</v>
      </c>
      <c r="W41" s="167">
        <f t="shared" si="7"/>
        <v>0</v>
      </c>
      <c r="X41" s="76">
        <f>分析係数表!E44</f>
        <v>0.13982749678237316</v>
      </c>
      <c r="Y41" s="166">
        <f t="shared" si="8"/>
        <v>0</v>
      </c>
    </row>
    <row r="42" spans="1:25" x14ac:dyDescent="0.2">
      <c r="A42" s="6" t="s">
        <v>342</v>
      </c>
      <c r="B42" s="5" t="s">
        <v>279</v>
      </c>
      <c r="C42" s="90"/>
      <c r="D42" s="76">
        <f>投入係数表!C42</f>
        <v>1.2195121951219512E-3</v>
      </c>
      <c r="E42" s="77">
        <f>$C$5*D42</f>
        <v>0.12195121951219512</v>
      </c>
      <c r="F42" s="76">
        <f>分析係数表!C45</f>
        <v>1</v>
      </c>
      <c r="G42" s="77">
        <f>E42*F42</f>
        <v>0.12195121951219512</v>
      </c>
      <c r="H42" s="77">
        <v>0.14639867434866805</v>
      </c>
      <c r="I42" s="77">
        <f>C42+H42</f>
        <v>0.14639867434866805</v>
      </c>
      <c r="J42" s="76">
        <f>分析係数表!G45</f>
        <v>0</v>
      </c>
      <c r="K42" s="78">
        <f>I42*J42</f>
        <v>0</v>
      </c>
      <c r="L42" s="79"/>
      <c r="M42" s="80"/>
      <c r="N42" s="81">
        <f>分析係数表!H45</f>
        <v>0</v>
      </c>
      <c r="O42" s="82">
        <f t="shared" si="3"/>
        <v>0</v>
      </c>
      <c r="P42" s="76">
        <f>分析係数表!C45</f>
        <v>1</v>
      </c>
      <c r="Q42" s="82">
        <f>O42*P42</f>
        <v>0</v>
      </c>
      <c r="R42" s="83">
        <v>1.1966527649563699E-2</v>
      </c>
      <c r="S42" s="84">
        <f>I42+R42</f>
        <v>0.15836520199823173</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3.6585365853658539E-3</v>
      </c>
      <c r="E43" s="77">
        <f>$C$5*D43</f>
        <v>0.36585365853658541</v>
      </c>
      <c r="F43" s="76">
        <f>分析係数表!C46</f>
        <v>0.19592142404516388</v>
      </c>
      <c r="G43" s="77">
        <f>E43*F43</f>
        <v>7.1678569772620937E-2</v>
      </c>
      <c r="H43" s="77">
        <v>8.8209712690018482E-2</v>
      </c>
      <c r="I43" s="77">
        <f>C43+H43</f>
        <v>8.8209712690018482E-2</v>
      </c>
      <c r="J43" s="76">
        <f>分析係数表!G46</f>
        <v>9.3869169844529188E-3</v>
      </c>
      <c r="K43" s="78">
        <f>I43*J43</f>
        <v>8.2801725024364667E-4</v>
      </c>
      <c r="L43" s="79"/>
      <c r="M43" s="80"/>
      <c r="N43" s="81">
        <f>分析係数表!H46</f>
        <v>2.2224088871155723E-2</v>
      </c>
      <c r="O43" s="82">
        <f t="shared" si="3"/>
        <v>0.21231597399264401</v>
      </c>
      <c r="P43" s="76">
        <f>分析係数表!C46</f>
        <v>0.19592142404516388</v>
      </c>
      <c r="Q43" s="82">
        <f>O43*P43</f>
        <v>4.1597247972174796E-2</v>
      </c>
      <c r="R43" s="83">
        <v>4.7442460982661042E-2</v>
      </c>
      <c r="S43" s="84">
        <f>I43+R43</f>
        <v>0.13565217367267951</v>
      </c>
      <c r="T43" s="85">
        <f>分析係数表!F46</f>
        <v>0.31358169551188031</v>
      </c>
      <c r="U43" s="86">
        <f t="shared" si="6"/>
        <v>4.2538038620150889E-2</v>
      </c>
      <c r="V43" s="87">
        <f>分析係数表!D46</f>
        <v>3.8134350249339984E-3</v>
      </c>
      <c r="W43" s="167">
        <f t="shared" si="7"/>
        <v>0</v>
      </c>
      <c r="X43" s="76">
        <f>分析係数表!E46</f>
        <v>1.0853622763273688E-2</v>
      </c>
      <c r="Y43" s="166">
        <f t="shared" si="8"/>
        <v>0</v>
      </c>
    </row>
    <row r="44" spans="1:25" x14ac:dyDescent="0.2">
      <c r="A44" s="192">
        <v>40</v>
      </c>
      <c r="B44" s="14" t="s">
        <v>151</v>
      </c>
      <c r="C44" s="197">
        <f>SUM(C5:C43)</f>
        <v>100</v>
      </c>
      <c r="D44" s="92">
        <f>投入係数表!C44</f>
        <v>0.54146341463414638</v>
      </c>
      <c r="E44" s="91">
        <f>SUM(E5:E43)</f>
        <v>54.146341463414643</v>
      </c>
      <c r="F44" s="92">
        <f>分析係数表!C47</f>
        <v>0.45265703952364433</v>
      </c>
      <c r="G44" s="91">
        <f>SUM(G5:G43)</f>
        <v>9.4583019407123619</v>
      </c>
      <c r="H44" s="91">
        <f>SUM(H5:H43)</f>
        <v>10.624647145439914</v>
      </c>
      <c r="I44" s="91">
        <f>SUM(I5:I43)</f>
        <v>110.62464714543989</v>
      </c>
      <c r="J44" s="92">
        <f>分析係数表!G47</f>
        <v>0.23980744030503759</v>
      </c>
      <c r="K44" s="93">
        <f>SUM(K5:K43)</f>
        <v>15.228612673197301</v>
      </c>
      <c r="L44" s="94">
        <f>最終需要_まとめ!$L$33</f>
        <v>0.62733333333333341</v>
      </c>
      <c r="M44" s="91">
        <f>K44*L44</f>
        <v>9.5534163503191074</v>
      </c>
      <c r="N44" s="95">
        <f>分析係数表!H47</f>
        <v>1</v>
      </c>
      <c r="O44" s="96">
        <f>SUM(O5:O43)</f>
        <v>9.5534163503191074</v>
      </c>
      <c r="P44" s="92">
        <f>分析係数表!C47</f>
        <v>0.45265703952364433</v>
      </c>
      <c r="Q44" s="96">
        <f>SUM(Q5:Q43)</f>
        <v>4.6562051871602286</v>
      </c>
      <c r="R44" s="91">
        <f>SUM(R5:R43)</f>
        <v>5.1871653436357334</v>
      </c>
      <c r="S44" s="97">
        <f>SUM(S5:S43)</f>
        <v>115.81181248907566</v>
      </c>
      <c r="T44" s="98">
        <f>分析係数表!F47</f>
        <v>0.49576236686958514</v>
      </c>
      <c r="U44" s="99">
        <f>SUM(U5:U43)</f>
        <v>54.808323519441814</v>
      </c>
      <c r="V44" s="100">
        <f>分析係数表!D47</f>
        <v>6.8132090397126518E-2</v>
      </c>
      <c r="W44" s="164">
        <f>SUM(W5:W43)</f>
        <v>90</v>
      </c>
      <c r="X44" s="92">
        <f>分析係数表!E47</f>
        <v>5.7986453629434859E-2</v>
      </c>
      <c r="Y44" s="165">
        <f>SUM(Y5:Y43)</f>
        <v>69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1.4618360363041205E-2</v>
      </c>
      <c r="G5" s="77">
        <f t="shared" ref="G5:G38" si="1">E5*F5</f>
        <v>0</v>
      </c>
      <c r="H5" s="77">
        <f t="array" ref="H5:H43">MMULT(逆行列係数!C5:AO43,'2'!G5:G43)</f>
        <v>1.6808410702721644E-3</v>
      </c>
      <c r="I5" s="77">
        <f t="shared" ref="I5:I38" si="2">C5+H5</f>
        <v>1.6808410702721644E-3</v>
      </c>
      <c r="J5" s="76">
        <f>分析係数表!G8</f>
        <v>0.12073170731707317</v>
      </c>
      <c r="K5" s="78">
        <f t="shared" ref="K5:K38" si="3">I5*J5</f>
        <v>2.0293081214261497E-4</v>
      </c>
      <c r="L5" s="79" t="s">
        <v>182</v>
      </c>
      <c r="M5" s="80" t="s">
        <v>182</v>
      </c>
      <c r="N5" s="81">
        <f>分析係数表!H8</f>
        <v>1.0812797278425854E-2</v>
      </c>
      <c r="O5" s="82">
        <f t="shared" ref="O5:O43" si="4">$M$44*N5</f>
        <v>0.17717406505921676</v>
      </c>
      <c r="P5" s="76">
        <f>分析係数表!C8</f>
        <v>1.4618360363041205E-2</v>
      </c>
      <c r="Q5" s="82">
        <f t="shared" ref="Q5:Q38" si="5">O5*P5</f>
        <v>2.5899943300205382E-3</v>
      </c>
      <c r="R5" s="83">
        <f t="array" ref="R5:R43">MMULT(逆行列係数!C5:AO43,'2'!Q5:Q43)</f>
        <v>3.6661714621015326E-3</v>
      </c>
      <c r="S5" s="84">
        <f t="shared" ref="S5:S38" si="6">I5+R5</f>
        <v>5.3470125323736972E-3</v>
      </c>
      <c r="T5" s="85">
        <f>分析係数表!F8</f>
        <v>0.45487804878048782</v>
      </c>
      <c r="U5" s="86">
        <f t="shared" ref="U5:U43" si="7">S5*T5</f>
        <v>2.4322386275309623E-3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75">
        <f>最終需要_まとめ!$C$7</f>
        <v>100</v>
      </c>
      <c r="D6" s="76">
        <f>投入係数表!D6</f>
        <v>0.15686274509803921</v>
      </c>
      <c r="E6" s="77">
        <f t="shared" si="0"/>
        <v>15.686274509803921</v>
      </c>
      <c r="F6" s="76">
        <f>分析係数表!C9</f>
        <v>8.6715867158671633E-2</v>
      </c>
      <c r="G6" s="77">
        <f t="shared" si="1"/>
        <v>1.3602488966066137</v>
      </c>
      <c r="H6" s="77">
        <v>1.3790335548255215</v>
      </c>
      <c r="I6" s="77">
        <f t="shared" si="2"/>
        <v>101.37903355482553</v>
      </c>
      <c r="J6" s="76">
        <f>分析係数表!G9</f>
        <v>0.23529411764705882</v>
      </c>
      <c r="K6" s="78">
        <f t="shared" si="3"/>
        <v>23.85389024819424</v>
      </c>
      <c r="L6" s="79"/>
      <c r="M6" s="80"/>
      <c r="N6" s="81">
        <f>分析係数表!H9</f>
        <v>5.7539453375192939E-4</v>
      </c>
      <c r="O6" s="82">
        <f t="shared" si="4"/>
        <v>9.4281790301467081E-3</v>
      </c>
      <c r="P6" s="76">
        <f>分析係数表!C9</f>
        <v>8.6715867158671633E-2</v>
      </c>
      <c r="Q6" s="82">
        <f t="shared" si="5"/>
        <v>8.175727203263755E-4</v>
      </c>
      <c r="R6" s="83">
        <v>9.7039161827941576E-4</v>
      </c>
      <c r="S6" s="84">
        <f t="shared" si="6"/>
        <v>101.38000394644381</v>
      </c>
      <c r="T6" s="85">
        <f>分析係数表!F9</f>
        <v>0.68627450980392157</v>
      </c>
      <c r="U6" s="86">
        <f t="shared" si="7"/>
        <v>69.574512512265358</v>
      </c>
      <c r="V6" s="87">
        <f>分析係数表!D9</f>
        <v>9.8039215686274508E-2</v>
      </c>
      <c r="W6" s="167">
        <f t="shared" si="8"/>
        <v>10</v>
      </c>
      <c r="X6" s="76">
        <f>分析係数表!E9</f>
        <v>0</v>
      </c>
      <c r="Y6" s="166">
        <f t="shared" si="9"/>
        <v>0</v>
      </c>
    </row>
    <row r="7" spans="1:25" x14ac:dyDescent="0.2">
      <c r="A7" s="6" t="s">
        <v>221</v>
      </c>
      <c r="B7" s="5" t="s">
        <v>267</v>
      </c>
      <c r="C7" s="90"/>
      <c r="D7" s="76">
        <f>投入係数表!D7</f>
        <v>0</v>
      </c>
      <c r="E7" s="77">
        <f t="shared" si="0"/>
        <v>0</v>
      </c>
      <c r="F7" s="76">
        <f>分析係数表!C10</f>
        <v>5.1169590643275198E-3</v>
      </c>
      <c r="G7" s="77">
        <f t="shared" si="1"/>
        <v>0</v>
      </c>
      <c r="H7" s="77">
        <v>9.5565668224901625E-5</v>
      </c>
      <c r="I7" s="77">
        <f t="shared" si="2"/>
        <v>9.5565668224901625E-5</v>
      </c>
      <c r="J7" s="76">
        <f>分析係数表!G10</f>
        <v>0.19230769230769232</v>
      </c>
      <c r="K7" s="78">
        <f t="shared" si="3"/>
        <v>1.837801312017339E-5</v>
      </c>
      <c r="L7" s="79"/>
      <c r="M7" s="80"/>
      <c r="N7" s="81">
        <f>分析係数表!H10</f>
        <v>1.0751897856970359E-3</v>
      </c>
      <c r="O7" s="82">
        <f t="shared" si="4"/>
        <v>1.7617619209617203E-2</v>
      </c>
      <c r="P7" s="76">
        <f>分析係数表!C10</f>
        <v>5.1169590643275198E-3</v>
      </c>
      <c r="Q7" s="82">
        <f t="shared" si="5"/>
        <v>9.0148636306521381E-5</v>
      </c>
      <c r="R7" s="83">
        <v>1.5739562483975988E-4</v>
      </c>
      <c r="S7" s="84">
        <f t="shared" si="6"/>
        <v>2.5296129306466152E-4</v>
      </c>
      <c r="T7" s="85">
        <f>分析係数表!F10</f>
        <v>0.57692307692307687</v>
      </c>
      <c r="U7" s="86">
        <f t="shared" si="7"/>
        <v>1.4593920753730471E-4</v>
      </c>
      <c r="V7" s="87">
        <f>分析係数表!D10</f>
        <v>0</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1.5386032798968108E-2</v>
      </c>
      <c r="G8" s="77">
        <f t="shared" si="1"/>
        <v>0</v>
      </c>
      <c r="H8" s="77">
        <v>1.0029725746733131E-4</v>
      </c>
      <c r="I8" s="77">
        <f t="shared" si="2"/>
        <v>1.0029725746733131E-4</v>
      </c>
      <c r="J8" s="76">
        <f>分析係数表!G11</f>
        <v>0.34285714285714286</v>
      </c>
      <c r="K8" s="78">
        <f t="shared" si="3"/>
        <v>3.4387631131656453E-5</v>
      </c>
      <c r="L8" s="79"/>
      <c r="M8" s="80"/>
      <c r="N8" s="81">
        <f>分析係数表!H11</f>
        <v>-2.0999800501895233E-5</v>
      </c>
      <c r="O8" s="82">
        <f t="shared" si="4"/>
        <v>-3.4409412518783604E-4</v>
      </c>
      <c r="P8" s="76">
        <f>分析係数表!C11</f>
        <v>1.5386032798968108E-2</v>
      </c>
      <c r="Q8" s="82">
        <f t="shared" si="5"/>
        <v>-5.2942434960722835E-6</v>
      </c>
      <c r="R8" s="83">
        <v>2.826555052886115E-4</v>
      </c>
      <c r="S8" s="84">
        <f t="shared" si="6"/>
        <v>3.8295276275594281E-4</v>
      </c>
      <c r="T8" s="85">
        <f>分析係数表!F11</f>
        <v>0.5591836734693878</v>
      </c>
      <c r="U8" s="86">
        <f t="shared" si="7"/>
        <v>2.1414093264311907E-4</v>
      </c>
      <c r="V8" s="87">
        <f>分析係数表!D11</f>
        <v>0</v>
      </c>
      <c r="W8" s="167">
        <f t="shared" si="8"/>
        <v>0</v>
      </c>
      <c r="X8" s="76">
        <f>分析係数表!E11</f>
        <v>0</v>
      </c>
      <c r="Y8" s="166">
        <f t="shared" si="9"/>
        <v>0</v>
      </c>
    </row>
    <row r="9" spans="1:25" x14ac:dyDescent="0.2">
      <c r="A9" s="6" t="s">
        <v>223</v>
      </c>
      <c r="B9" s="5" t="s">
        <v>191</v>
      </c>
      <c r="C9" s="90"/>
      <c r="D9" s="76">
        <f>投入係数表!D9</f>
        <v>3.9215686274509803E-2</v>
      </c>
      <c r="E9" s="77">
        <f t="shared" si="0"/>
        <v>3.9215686274509802</v>
      </c>
      <c r="F9" s="76">
        <f>分析係数表!C12</f>
        <v>0.16460779895554434</v>
      </c>
      <c r="G9" s="77">
        <f t="shared" si="1"/>
        <v>0.64552078021782089</v>
      </c>
      <c r="H9" s="77">
        <v>0.67545700462118197</v>
      </c>
      <c r="I9" s="77">
        <f t="shared" si="2"/>
        <v>0.67545700462118197</v>
      </c>
      <c r="J9" s="76">
        <f>分析係数表!G12</f>
        <v>0.13343519440833349</v>
      </c>
      <c r="K9" s="78">
        <f t="shared" si="3"/>
        <v>9.0129736726098031E-2</v>
      </c>
      <c r="L9" s="79"/>
      <c r="M9" s="80"/>
      <c r="N9" s="81">
        <f>分析係数表!H12</f>
        <v>9.0250842616995133E-2</v>
      </c>
      <c r="O9" s="82">
        <f t="shared" si="4"/>
        <v>1.4788133218197628</v>
      </c>
      <c r="P9" s="76">
        <f>分析係数表!C12</f>
        <v>0.16460779895554434</v>
      </c>
      <c r="Q9" s="82">
        <f t="shared" si="5"/>
        <v>0.24342420597088821</v>
      </c>
      <c r="R9" s="83">
        <v>0.28276181520817123</v>
      </c>
      <c r="S9" s="84">
        <f t="shared" si="6"/>
        <v>0.9582188198293532</v>
      </c>
      <c r="T9" s="85">
        <f>分析係数表!F12</f>
        <v>0.36075703601154802</v>
      </c>
      <c r="U9" s="86">
        <f t="shared" si="7"/>
        <v>0.34568418129212103</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0.23439691807795388</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投入係数表!D11</f>
        <v>0</v>
      </c>
      <c r="E11" s="77">
        <f t="shared" si="0"/>
        <v>0</v>
      </c>
      <c r="F11" s="76">
        <f>分析係数表!C14</f>
        <v>0.17268980347649487</v>
      </c>
      <c r="G11" s="77">
        <f t="shared" si="1"/>
        <v>0</v>
      </c>
      <c r="H11" s="77">
        <v>9.8042516313025588E-3</v>
      </c>
      <c r="I11" s="77">
        <f t="shared" si="2"/>
        <v>9.8042516313025588E-3</v>
      </c>
      <c r="J11" s="76">
        <f>分析係数表!G14</f>
        <v>0.183307408127552</v>
      </c>
      <c r="K11" s="78">
        <f t="shared" si="3"/>
        <v>1.7971919551643956E-3</v>
      </c>
      <c r="L11" s="79"/>
      <c r="M11" s="80"/>
      <c r="N11" s="81">
        <f>分析係数表!H14</f>
        <v>1.1717888680057539E-3</v>
      </c>
      <c r="O11" s="82">
        <f t="shared" si="4"/>
        <v>1.9200452185481248E-2</v>
      </c>
      <c r="P11" s="76">
        <f>分析係数表!C14</f>
        <v>0.17268980347649487</v>
      </c>
      <c r="Q11" s="82">
        <f t="shared" si="5"/>
        <v>3.3157223145705932E-3</v>
      </c>
      <c r="R11" s="83">
        <v>1.5360837185583126E-2</v>
      </c>
      <c r="S11" s="84">
        <f t="shared" si="6"/>
        <v>2.5165088816885686E-2</v>
      </c>
      <c r="T11" s="85">
        <f>分析係数表!F14</f>
        <v>0.31324129885280966</v>
      </c>
      <c r="U11" s="86">
        <f t="shared" si="7"/>
        <v>7.8827451067475882E-3</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0.13529781002385713</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投入係数表!D13</f>
        <v>0</v>
      </c>
      <c r="E13" s="77">
        <f t="shared" si="0"/>
        <v>0</v>
      </c>
      <c r="F13" s="76">
        <f>分析係数表!C16</f>
        <v>4.378703578052201E-2</v>
      </c>
      <c r="G13" s="77">
        <f t="shared" si="1"/>
        <v>0</v>
      </c>
      <c r="H13" s="77">
        <v>7.5680549045624053E-3</v>
      </c>
      <c r="I13" s="77">
        <f t="shared" si="2"/>
        <v>7.5680549045624053E-3</v>
      </c>
      <c r="J13" s="76">
        <f>分析係数表!G16</f>
        <v>3.3270852858481727E-2</v>
      </c>
      <c r="K13" s="78">
        <f t="shared" si="3"/>
        <v>2.5179564115460675E-4</v>
      </c>
      <c r="L13" s="79"/>
      <c r="M13" s="80"/>
      <c r="N13" s="81">
        <f>分析係数表!H16</f>
        <v>1.6795640441415807E-2</v>
      </c>
      <c r="O13" s="82">
        <f t="shared" si="4"/>
        <v>0.27520648132523123</v>
      </c>
      <c r="P13" s="76">
        <f>分析係数表!C16</f>
        <v>4.378703578052201E-2</v>
      </c>
      <c r="Q13" s="82">
        <f t="shared" si="5"/>
        <v>1.2050476044819462E-2</v>
      </c>
      <c r="R13" s="83">
        <v>1.4570949192247825E-2</v>
      </c>
      <c r="S13" s="84">
        <f t="shared" si="6"/>
        <v>2.213900409681023E-2</v>
      </c>
      <c r="T13" s="85">
        <f>分析係数表!F16</f>
        <v>0.28912839737582008</v>
      </c>
      <c r="U13" s="86">
        <f t="shared" si="7"/>
        <v>6.4010147740074571E-3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投入係数表!D14</f>
        <v>0</v>
      </c>
      <c r="E14" s="77">
        <f t="shared" si="0"/>
        <v>0</v>
      </c>
      <c r="F14" s="76">
        <f>分析係数表!C17</f>
        <v>0.16391620825693176</v>
      </c>
      <c r="G14" s="77">
        <f t="shared" si="1"/>
        <v>0</v>
      </c>
      <c r="H14" s="77">
        <v>9.3117213994403543E-3</v>
      </c>
      <c r="I14" s="77">
        <f t="shared" si="2"/>
        <v>9.3117213994403543E-3</v>
      </c>
      <c r="J14" s="76">
        <f>分析係数表!G17</f>
        <v>0.21229407998137262</v>
      </c>
      <c r="K14" s="78">
        <f t="shared" si="3"/>
        <v>1.9768233275370495E-3</v>
      </c>
      <c r="L14" s="79"/>
      <c r="M14" s="80"/>
      <c r="N14" s="81">
        <f>分析係数表!H17</f>
        <v>3.0554709730257561E-3</v>
      </c>
      <c r="O14" s="82">
        <f t="shared" si="4"/>
        <v>5.006569521483014E-2</v>
      </c>
      <c r="P14" s="76">
        <f>分析係数表!C17</f>
        <v>0.16391620825693176</v>
      </c>
      <c r="Q14" s="82">
        <f t="shared" si="5"/>
        <v>8.2065789233621688E-3</v>
      </c>
      <c r="R14" s="83">
        <v>1.6671896861687692E-2</v>
      </c>
      <c r="S14" s="84">
        <f t="shared" si="6"/>
        <v>2.5983618261128046E-2</v>
      </c>
      <c r="T14" s="85">
        <f>分析係数表!F17</f>
        <v>0.32277781011700329</v>
      </c>
      <c r="U14" s="86">
        <f t="shared" si="7"/>
        <v>8.3869354012430872E-3</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投入係数表!D15</f>
        <v>0</v>
      </c>
      <c r="E15" s="77">
        <f t="shared" si="0"/>
        <v>0</v>
      </c>
      <c r="F15" s="76">
        <f>分析係数表!C18</f>
        <v>9.9153926079857513E-2</v>
      </c>
      <c r="G15" s="77">
        <f t="shared" si="1"/>
        <v>0</v>
      </c>
      <c r="H15" s="77">
        <v>5.9448718951716367E-4</v>
      </c>
      <c r="I15" s="77">
        <f t="shared" si="2"/>
        <v>5.9448718951716367E-4</v>
      </c>
      <c r="J15" s="76">
        <f>分析係数表!G18</f>
        <v>0.21554507077228707</v>
      </c>
      <c r="K15" s="78">
        <f t="shared" si="3"/>
        <v>1.2813878333769508E-4</v>
      </c>
      <c r="L15" s="79"/>
      <c r="M15" s="80"/>
      <c r="N15" s="81">
        <f>分析係数表!H18</f>
        <v>4.4309579058998937E-4</v>
      </c>
      <c r="O15" s="82">
        <f t="shared" si="4"/>
        <v>7.2603860414633395E-3</v>
      </c>
      <c r="P15" s="76">
        <f>分析係数表!C18</f>
        <v>9.9153926079857513E-2</v>
      </c>
      <c r="Q15" s="82">
        <f t="shared" si="5"/>
        <v>7.1989578086648531E-4</v>
      </c>
      <c r="R15" s="83">
        <v>1.7492794042536595E-3</v>
      </c>
      <c r="S15" s="84">
        <f t="shared" si="6"/>
        <v>2.343766593770823E-3</v>
      </c>
      <c r="T15" s="85">
        <f>分析係数表!F18</f>
        <v>0.45865408492674448</v>
      </c>
      <c r="U15" s="86">
        <f t="shared" si="7"/>
        <v>1.0749781223478297E-3</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投入係数表!D16</f>
        <v>0</v>
      </c>
      <c r="E16" s="77">
        <f t="shared" si="0"/>
        <v>0</v>
      </c>
      <c r="F16" s="76">
        <f>分析係数表!C19</f>
        <v>0.34885493758536357</v>
      </c>
      <c r="G16" s="77">
        <f t="shared" si="1"/>
        <v>0</v>
      </c>
      <c r="H16" s="77">
        <v>1.8285917521079207E-3</v>
      </c>
      <c r="I16" s="77">
        <f t="shared" si="2"/>
        <v>1.8285917521079207E-3</v>
      </c>
      <c r="J16" s="76">
        <f>分析係数表!G19</f>
        <v>5.7666214382632294E-2</v>
      </c>
      <c r="K16" s="78">
        <f t="shared" si="3"/>
        <v>1.0544796399536857E-4</v>
      </c>
      <c r="L16" s="79"/>
      <c r="M16" s="80"/>
      <c r="N16" s="81">
        <f>分析係数表!H19</f>
        <v>-1.1339892271023426E-4</v>
      </c>
      <c r="O16" s="82">
        <f t="shared" si="4"/>
        <v>-1.8581082760143145E-3</v>
      </c>
      <c r="P16" s="76">
        <f>分析係数表!C19</f>
        <v>0.34885493758536357</v>
      </c>
      <c r="Q16" s="82">
        <f t="shared" si="5"/>
        <v>-6.4821024665582118E-4</v>
      </c>
      <c r="R16" s="83">
        <v>4.082972254507395E-3</v>
      </c>
      <c r="S16" s="84">
        <f t="shared" si="6"/>
        <v>5.9115640066153153E-3</v>
      </c>
      <c r="T16" s="85">
        <f>分析係数表!F19</f>
        <v>0.24001206090758329</v>
      </c>
      <c r="U16" s="86">
        <f t="shared" si="7"/>
        <v>1.4188466604148321E-3</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投入係数表!D17</f>
        <v>0</v>
      </c>
      <c r="E17" s="77">
        <f t="shared" si="0"/>
        <v>0</v>
      </c>
      <c r="F17" s="76">
        <f>分析係数表!C20</f>
        <v>6.1611763739423342E-2</v>
      </c>
      <c r="G17" s="77">
        <f t="shared" si="1"/>
        <v>0</v>
      </c>
      <c r="H17" s="77">
        <v>2.5240667594729759E-4</v>
      </c>
      <c r="I17" s="77">
        <f t="shared" si="2"/>
        <v>2.5240667594729759E-4</v>
      </c>
      <c r="J17" s="76">
        <f>分析係数表!G20</f>
        <v>9.9807003032809483E-2</v>
      </c>
      <c r="K17" s="78">
        <f t="shared" si="3"/>
        <v>2.5191953871773289E-5</v>
      </c>
      <c r="L17" s="79"/>
      <c r="M17" s="80"/>
      <c r="N17" s="81">
        <f>分析係数表!H20</f>
        <v>5.5019477314965503E-4</v>
      </c>
      <c r="O17" s="82">
        <f t="shared" si="4"/>
        <v>9.0152660799213032E-3</v>
      </c>
      <c r="P17" s="76">
        <f>分析係数表!C20</f>
        <v>6.1611763739423342E-2</v>
      </c>
      <c r="Q17" s="82">
        <f t="shared" si="5"/>
        <v>5.554464437641486E-4</v>
      </c>
      <c r="R17" s="83">
        <v>1.5207081864438508E-3</v>
      </c>
      <c r="S17" s="84">
        <f t="shared" si="6"/>
        <v>1.7731148623911484E-3</v>
      </c>
      <c r="T17" s="85">
        <f>分析係数表!F20</f>
        <v>0.22277364212848083</v>
      </c>
      <c r="U17" s="86">
        <f t="shared" si="7"/>
        <v>3.9500325580701625E-4</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投入係数表!D18</f>
        <v>0</v>
      </c>
      <c r="E18" s="77">
        <f t="shared" si="0"/>
        <v>0</v>
      </c>
      <c r="F18" s="76">
        <f>分析係数表!C21</f>
        <v>0.26616480709772816</v>
      </c>
      <c r="G18" s="77">
        <f t="shared" si="1"/>
        <v>0</v>
      </c>
      <c r="H18" s="77">
        <v>6.3777243622591944E-3</v>
      </c>
      <c r="I18" s="77">
        <f t="shared" si="2"/>
        <v>6.3777243622591944E-3</v>
      </c>
      <c r="J18" s="76">
        <f>分析係数表!G21</f>
        <v>0.28515758528748203</v>
      </c>
      <c r="K18" s="78">
        <f t="shared" si="3"/>
        <v>1.8186564787709782E-3</v>
      </c>
      <c r="L18" s="79"/>
      <c r="M18" s="80"/>
      <c r="N18" s="81">
        <f>分析係数表!H21</f>
        <v>9.2609120213357971E-4</v>
      </c>
      <c r="O18" s="82">
        <f t="shared" si="4"/>
        <v>1.5174550920783568E-2</v>
      </c>
      <c r="P18" s="76">
        <f>分析係数表!C21</f>
        <v>0.26616480709772816</v>
      </c>
      <c r="Q18" s="82">
        <f t="shared" si="5"/>
        <v>4.0389314186250113E-3</v>
      </c>
      <c r="R18" s="83">
        <v>1.0986701337754626E-2</v>
      </c>
      <c r="S18" s="84">
        <f t="shared" si="6"/>
        <v>1.7364425700013821E-2</v>
      </c>
      <c r="T18" s="85">
        <f>分析係数表!F21</f>
        <v>0.42568537635878856</v>
      </c>
      <c r="U18" s="86">
        <f t="shared" si="7"/>
        <v>7.3917820893646038E-3</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投入係数表!D19</f>
        <v>0</v>
      </c>
      <c r="E19" s="77">
        <f t="shared" si="0"/>
        <v>0</v>
      </c>
      <c r="F19" s="76">
        <f>分析係数表!C22</f>
        <v>6.8073136427566849E-2</v>
      </c>
      <c r="G19" s="77">
        <f t="shared" si="1"/>
        <v>0</v>
      </c>
      <c r="H19" s="77">
        <v>1.3307595821873833E-3</v>
      </c>
      <c r="I19" s="77">
        <f t="shared" si="2"/>
        <v>1.3307595821873833E-3</v>
      </c>
      <c r="J19" s="76">
        <f>分析係数表!G22</f>
        <v>0.19468102201510526</v>
      </c>
      <c r="K19" s="78">
        <f t="shared" si="3"/>
        <v>2.5907363551663424E-4</v>
      </c>
      <c r="L19" s="79"/>
      <c r="M19" s="80"/>
      <c r="N19" s="81">
        <f>分析係数表!H22</f>
        <v>4.4099581053979989E-5</v>
      </c>
      <c r="O19" s="82">
        <f t="shared" si="4"/>
        <v>7.2259766289445564E-4</v>
      </c>
      <c r="P19" s="76">
        <f>分析係数表!C22</f>
        <v>6.8073136427566849E-2</v>
      </c>
      <c r="Q19" s="82">
        <f t="shared" si="5"/>
        <v>4.9189489288455238E-5</v>
      </c>
      <c r="R19" s="83">
        <v>5.2712347767410914E-4</v>
      </c>
      <c r="S19" s="84">
        <f t="shared" si="6"/>
        <v>1.8578830598614923E-3</v>
      </c>
      <c r="T19" s="85">
        <f>分析係数表!F22</f>
        <v>0.41266270287642615</v>
      </c>
      <c r="U19" s="86">
        <f t="shared" si="7"/>
        <v>7.6667904511076846E-4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4.1291295022540322E-4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投入係数表!D21</f>
        <v>0</v>
      </c>
      <c r="E21" s="77">
        <f t="shared" si="0"/>
        <v>0</v>
      </c>
      <c r="F21" s="76">
        <f>分析係数表!C24</f>
        <v>0.19862660944206012</v>
      </c>
      <c r="G21" s="77">
        <f t="shared" si="1"/>
        <v>0</v>
      </c>
      <c r="H21" s="77">
        <v>2.465793242998619E-3</v>
      </c>
      <c r="I21" s="77">
        <f t="shared" si="2"/>
        <v>2.465793242998619E-3</v>
      </c>
      <c r="J21" s="76">
        <f>分析係数表!G24</f>
        <v>0.20794148380355276</v>
      </c>
      <c r="K21" s="78">
        <f t="shared" si="3"/>
        <v>5.127407057019072E-4</v>
      </c>
      <c r="L21" s="79"/>
      <c r="M21" s="80"/>
      <c r="N21" s="81">
        <f>分析係数表!H24</f>
        <v>3.2549690777937607E-4</v>
      </c>
      <c r="O21" s="82">
        <f t="shared" si="4"/>
        <v>5.333458940411458E-3</v>
      </c>
      <c r="P21" s="76">
        <f>分析係数表!C24</f>
        <v>0.19862660944206012</v>
      </c>
      <c r="Q21" s="82">
        <f t="shared" si="5"/>
        <v>1.0593668659323705E-3</v>
      </c>
      <c r="R21" s="83">
        <v>4.1307199502656749E-3</v>
      </c>
      <c r="S21" s="84">
        <f t="shared" si="6"/>
        <v>6.5965131932642935E-3</v>
      </c>
      <c r="T21" s="85">
        <f>分析係数表!F24</f>
        <v>0.39132706374085685</v>
      </c>
      <c r="U21" s="86">
        <f t="shared" si="7"/>
        <v>2.5813941388479395E-3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投入係数表!D22</f>
        <v>0</v>
      </c>
      <c r="E22" s="77">
        <f t="shared" si="0"/>
        <v>0</v>
      </c>
      <c r="F22" s="76">
        <f>分析係数表!C25</f>
        <v>0.10815402038505095</v>
      </c>
      <c r="G22" s="77">
        <f t="shared" si="1"/>
        <v>0</v>
      </c>
      <c r="H22" s="77">
        <v>3.5665113155963855E-3</v>
      </c>
      <c r="I22" s="77">
        <f t="shared" si="2"/>
        <v>3.5665113155963855E-3</v>
      </c>
      <c r="J22" s="76">
        <f>分析係数表!G25</f>
        <v>0.19693726937269374</v>
      </c>
      <c r="K22" s="78">
        <f t="shared" si="3"/>
        <v>7.0237899968036564E-4</v>
      </c>
      <c r="L22" s="79"/>
      <c r="M22" s="80"/>
      <c r="N22" s="81">
        <f>分析係数表!H25</f>
        <v>5.1029515219605417E-4</v>
      </c>
      <c r="O22" s="82">
        <f t="shared" si="4"/>
        <v>8.3614872420644162E-3</v>
      </c>
      <c r="P22" s="76">
        <f>分析係数表!C25</f>
        <v>0.10815402038505095</v>
      </c>
      <c r="Q22" s="82">
        <f t="shared" si="5"/>
        <v>9.0432846162757832E-4</v>
      </c>
      <c r="R22" s="83">
        <v>7.6490922506968215E-3</v>
      </c>
      <c r="S22" s="84">
        <f t="shared" si="6"/>
        <v>1.1215603566293208E-2</v>
      </c>
      <c r="T22" s="85">
        <f>分析係数表!F25</f>
        <v>0.3500369003690037</v>
      </c>
      <c r="U22" s="86">
        <f t="shared" si="7"/>
        <v>3.9258751081128179E-3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投入係数表!D23</f>
        <v>0</v>
      </c>
      <c r="E23" s="77">
        <f t="shared" si="0"/>
        <v>0</v>
      </c>
      <c r="F23" s="76">
        <f>分析係数表!C26</f>
        <v>0.27743634767339775</v>
      </c>
      <c r="G23" s="77">
        <f t="shared" si="1"/>
        <v>0</v>
      </c>
      <c r="H23" s="77">
        <v>5.0335339209262604E-3</v>
      </c>
      <c r="I23" s="77">
        <f t="shared" si="2"/>
        <v>5.0335339209262604E-3</v>
      </c>
      <c r="J23" s="76">
        <f>分析係数表!G26</f>
        <v>0.19644944793245292</v>
      </c>
      <c r="K23" s="78">
        <f t="shared" si="3"/>
        <v>9.8883495991523894E-4</v>
      </c>
      <c r="L23" s="79"/>
      <c r="M23" s="80"/>
      <c r="N23" s="81">
        <f>分析係数表!H26</f>
        <v>1.0285702285828285E-2</v>
      </c>
      <c r="O23" s="82">
        <f t="shared" si="4"/>
        <v>0.16853730251700208</v>
      </c>
      <c r="P23" s="76">
        <f>分析係数表!C26</f>
        <v>0.27743634767339775</v>
      </c>
      <c r="Q23" s="82">
        <f t="shared" si="5"/>
        <v>4.6758373657043606E-2</v>
      </c>
      <c r="R23" s="83">
        <v>5.1133201003273086E-2</v>
      </c>
      <c r="S23" s="84">
        <f t="shared" si="6"/>
        <v>5.6166734924199345E-2</v>
      </c>
      <c r="T23" s="85">
        <f>分析係数表!F26</f>
        <v>0.33444468499675256</v>
      </c>
      <c r="U23" s="86">
        <f t="shared" si="7"/>
        <v>1.878466596901995E-2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投入係数表!D24</f>
        <v>0</v>
      </c>
      <c r="E24" s="77">
        <f t="shared" si="0"/>
        <v>0</v>
      </c>
      <c r="F24" s="76">
        <f>分析係数表!C27</f>
        <v>0.68206432556613061</v>
      </c>
      <c r="G24" s="77">
        <f t="shared" si="1"/>
        <v>0</v>
      </c>
      <c r="H24" s="77">
        <v>2.5385384910874623E-3</v>
      </c>
      <c r="I24" s="77">
        <f t="shared" si="2"/>
        <v>2.5385384910874623E-3</v>
      </c>
      <c r="J24" s="76">
        <f>分析係数表!G27</f>
        <v>0.17097786061735692</v>
      </c>
      <c r="K24" s="78">
        <f t="shared" si="3"/>
        <v>4.3403388030094771E-4</v>
      </c>
      <c r="L24" s="79"/>
      <c r="M24" s="80"/>
      <c r="N24" s="81">
        <f>分析係数表!H27</f>
        <v>1.1068994844548976E-2</v>
      </c>
      <c r="O24" s="82">
        <f t="shared" si="4"/>
        <v>0.18137201338650835</v>
      </c>
      <c r="P24" s="76">
        <f>分析係数表!C27</f>
        <v>0.68206432556613061</v>
      </c>
      <c r="Q24" s="82">
        <f t="shared" si="5"/>
        <v>0.12370737998704003</v>
      </c>
      <c r="R24" s="83">
        <v>0.12744463160061173</v>
      </c>
      <c r="S24" s="84">
        <f t="shared" si="6"/>
        <v>0.12998317009169919</v>
      </c>
      <c r="T24" s="85">
        <f>分析係数表!F27</f>
        <v>0.32177115061144701</v>
      </c>
      <c r="U24" s="86">
        <f t="shared" si="7"/>
        <v>4.1824834200529473E-2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投入係数表!D25</f>
        <v>0</v>
      </c>
      <c r="E25" s="77">
        <f t="shared" si="0"/>
        <v>0</v>
      </c>
      <c r="F25" s="76">
        <f>分析係数表!C28</f>
        <v>0.14118101348541556</v>
      </c>
      <c r="G25" s="77">
        <f t="shared" si="1"/>
        <v>0</v>
      </c>
      <c r="H25" s="77">
        <v>1.6029367587219571E-2</v>
      </c>
      <c r="I25" s="77">
        <f t="shared" si="2"/>
        <v>1.6029367587219571E-2</v>
      </c>
      <c r="J25" s="76">
        <f>分析係数表!G28</f>
        <v>0.12484707609493516</v>
      </c>
      <c r="K25" s="78">
        <f t="shared" si="3"/>
        <v>2.0012196749152888E-3</v>
      </c>
      <c r="L25" s="79"/>
      <c r="M25" s="80"/>
      <c r="N25" s="81">
        <f>分析係数表!H28</f>
        <v>2.043280588834406E-2</v>
      </c>
      <c r="O25" s="82">
        <f t="shared" si="4"/>
        <v>0.33480358380776443</v>
      </c>
      <c r="P25" s="76">
        <f>分析係数表!C28</f>
        <v>0.14118101348541556</v>
      </c>
      <c r="Q25" s="82">
        <f t="shared" si="5"/>
        <v>4.7267909280529451E-2</v>
      </c>
      <c r="R25" s="83">
        <v>5.4299741385437861E-2</v>
      </c>
      <c r="S25" s="84">
        <f t="shared" si="6"/>
        <v>7.0329108972657428E-2</v>
      </c>
      <c r="T25" s="85">
        <f>分析係数表!F28</f>
        <v>0.21311475409836064</v>
      </c>
      <c r="U25" s="86">
        <f t="shared" si="7"/>
        <v>1.4988170764664696E-2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投入係数表!D26</f>
        <v>0</v>
      </c>
      <c r="E26" s="77">
        <f t="shared" si="0"/>
        <v>0</v>
      </c>
      <c r="F26" s="76">
        <f>分析係数表!C29</f>
        <v>0.16227976317854342</v>
      </c>
      <c r="G26" s="77">
        <f t="shared" si="1"/>
        <v>0</v>
      </c>
      <c r="H26" s="77">
        <v>5.5235143925756501E-3</v>
      </c>
      <c r="I26" s="77">
        <f t="shared" si="2"/>
        <v>5.5235143925756501E-3</v>
      </c>
      <c r="J26" s="76">
        <f>分析係数表!G29</f>
        <v>0.26081698468153725</v>
      </c>
      <c r="K26" s="78">
        <f t="shared" si="3"/>
        <v>1.4406263687166538E-3</v>
      </c>
      <c r="L26" s="79"/>
      <c r="M26" s="80"/>
      <c r="N26" s="81">
        <f>分析係数表!H29</f>
        <v>1.0220602904272409E-2</v>
      </c>
      <c r="O26" s="82">
        <f t="shared" si="4"/>
        <v>0.16747061072891978</v>
      </c>
      <c r="P26" s="76">
        <f>分析係数表!C29</f>
        <v>0.16227976317854342</v>
      </c>
      <c r="Q26" s="82">
        <f t="shared" si="5"/>
        <v>2.7177091048455136E-2</v>
      </c>
      <c r="R26" s="83">
        <v>3.5857563997167358E-2</v>
      </c>
      <c r="S26" s="84">
        <f t="shared" si="6"/>
        <v>4.138107838974301E-2</v>
      </c>
      <c r="T26" s="85">
        <f>分析係数表!F29</f>
        <v>0.4334856221445848</v>
      </c>
      <c r="U26" s="86">
        <f t="shared" si="7"/>
        <v>1.7938102510791584E-2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投入係数表!D27</f>
        <v>0</v>
      </c>
      <c r="E27" s="77">
        <f t="shared" si="0"/>
        <v>0</v>
      </c>
      <c r="F27" s="76">
        <f>分析係数表!C30</f>
        <v>1</v>
      </c>
      <c r="G27" s="77">
        <f t="shared" si="1"/>
        <v>0</v>
      </c>
      <c r="H27" s="77">
        <v>1.5587149355401283E-2</v>
      </c>
      <c r="I27" s="77">
        <f t="shared" si="2"/>
        <v>1.5587149355401283E-2</v>
      </c>
      <c r="J27" s="76">
        <f>分析係数表!G30</f>
        <v>0.34448439248553536</v>
      </c>
      <c r="K27" s="78">
        <f t="shared" si="3"/>
        <v>5.3695296762767148E-3</v>
      </c>
      <c r="L27" s="79"/>
      <c r="M27" s="80"/>
      <c r="N27" s="81">
        <f>分析係数表!H30</f>
        <v>0</v>
      </c>
      <c r="O27" s="82">
        <f t="shared" si="4"/>
        <v>0</v>
      </c>
      <c r="P27" s="76">
        <f>分析係数表!C30</f>
        <v>1</v>
      </c>
      <c r="Q27" s="82">
        <f t="shared" si="5"/>
        <v>0</v>
      </c>
      <c r="R27" s="83">
        <v>4.396524159884415E-2</v>
      </c>
      <c r="S27" s="84">
        <f t="shared" si="6"/>
        <v>5.9552390954245429E-2</v>
      </c>
      <c r="T27" s="85">
        <f>分析係数表!F30</f>
        <v>0.44001047643991525</v>
      </c>
      <c r="U27" s="86">
        <f t="shared" si="7"/>
        <v>2.6203675916913631E-2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投入係数表!D28</f>
        <v>0</v>
      </c>
      <c r="E28" s="77">
        <f t="shared" si="0"/>
        <v>0</v>
      </c>
      <c r="F28" s="76">
        <f>分析係数表!C31</f>
        <v>6.2020555045463999E-2</v>
      </c>
      <c r="G28" s="77">
        <f t="shared" si="1"/>
        <v>0</v>
      </c>
      <c r="H28" s="77">
        <v>5.1526912258764357E-3</v>
      </c>
      <c r="I28" s="77">
        <f t="shared" si="2"/>
        <v>5.1526912258764357E-3</v>
      </c>
      <c r="J28" s="76">
        <f>分析係数表!G31</f>
        <v>7.0817490494296573E-2</v>
      </c>
      <c r="K28" s="78">
        <f t="shared" si="3"/>
        <v>3.6490066190854981E-4</v>
      </c>
      <c r="L28" s="79"/>
      <c r="M28" s="80"/>
      <c r="N28" s="81">
        <f>分析係数表!H31</f>
        <v>2.2278688352460652E-2</v>
      </c>
      <c r="O28" s="82">
        <f t="shared" si="4"/>
        <v>0.36504945741177525</v>
      </c>
      <c r="P28" s="76">
        <f>分析係数表!C31</f>
        <v>6.2020555045463999E-2</v>
      </c>
      <c r="Q28" s="82">
        <f t="shared" si="5"/>
        <v>2.2640569967723772E-2</v>
      </c>
      <c r="R28" s="83">
        <v>3.0444068820208951E-2</v>
      </c>
      <c r="S28" s="84">
        <f t="shared" si="6"/>
        <v>3.5596760046085384E-2</v>
      </c>
      <c r="T28" s="85">
        <f>分析係数表!F31</f>
        <v>0.3450570342205323</v>
      </c>
      <c r="U28" s="86">
        <f t="shared" si="7"/>
        <v>1.228291244936216E-2</v>
      </c>
      <c r="V28" s="87">
        <f>分析係数表!D31</f>
        <v>0</v>
      </c>
      <c r="W28" s="167">
        <f t="shared" si="8"/>
        <v>0</v>
      </c>
      <c r="X28" s="76">
        <f>分析係数表!E31</f>
        <v>0</v>
      </c>
      <c r="Y28" s="166">
        <f t="shared" si="9"/>
        <v>0</v>
      </c>
    </row>
    <row r="29" spans="1:25" x14ac:dyDescent="0.2">
      <c r="A29" s="6" t="s">
        <v>17</v>
      </c>
      <c r="B29" s="5" t="s">
        <v>273</v>
      </c>
      <c r="C29" s="90"/>
      <c r="D29" s="76">
        <f>投入係数表!D29</f>
        <v>0</v>
      </c>
      <c r="E29" s="77">
        <f t="shared" si="0"/>
        <v>0</v>
      </c>
      <c r="F29" s="76">
        <f>分析係数表!C32</f>
        <v>0.51031613976705492</v>
      </c>
      <c r="G29" s="77">
        <f t="shared" si="1"/>
        <v>0</v>
      </c>
      <c r="H29" s="77">
        <v>5.1750009749251778E-3</v>
      </c>
      <c r="I29" s="77">
        <f t="shared" si="2"/>
        <v>5.1750009749251778E-3</v>
      </c>
      <c r="J29" s="76">
        <f>分析係数表!G32</f>
        <v>0.13989637305699482</v>
      </c>
      <c r="K29" s="78">
        <f t="shared" si="3"/>
        <v>7.2396386695844459E-4</v>
      </c>
      <c r="L29" s="79"/>
      <c r="M29" s="80"/>
      <c r="N29" s="81">
        <f>分析係数表!H32</f>
        <v>6.3083400707693279E-3</v>
      </c>
      <c r="O29" s="82">
        <f t="shared" si="4"/>
        <v>0.10336587520642594</v>
      </c>
      <c r="P29" s="76">
        <f>分析係数表!C32</f>
        <v>0.51031613976705492</v>
      </c>
      <c r="Q29" s="82">
        <f t="shared" si="5"/>
        <v>5.2749274418986421E-2</v>
      </c>
      <c r="R29" s="83">
        <v>6.867750965328602E-2</v>
      </c>
      <c r="S29" s="84">
        <f t="shared" si="6"/>
        <v>7.3852510628211201E-2</v>
      </c>
      <c r="T29" s="85">
        <f>分析係数表!F32</f>
        <v>0.48186528497409326</v>
      </c>
      <c r="U29" s="86">
        <f t="shared" si="7"/>
        <v>3.5586961079915241E-2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投入係数表!D30</f>
        <v>0</v>
      </c>
      <c r="E30" s="77">
        <f t="shared" si="0"/>
        <v>0</v>
      </c>
      <c r="F30" s="76">
        <f>分析係数表!C33</f>
        <v>0.64380825565912114</v>
      </c>
      <c r="G30" s="77">
        <f t="shared" si="1"/>
        <v>0</v>
      </c>
      <c r="H30" s="77">
        <v>6.2767267602210431E-3</v>
      </c>
      <c r="I30" s="77">
        <f t="shared" si="2"/>
        <v>6.2767267602210431E-3</v>
      </c>
      <c r="J30" s="76">
        <f>分析係数表!G33</f>
        <v>0.50735483870967746</v>
      </c>
      <c r="K30" s="78">
        <f t="shared" si="3"/>
        <v>3.1845276930566636E-3</v>
      </c>
      <c r="L30" s="79"/>
      <c r="M30" s="80"/>
      <c r="N30" s="81">
        <f>分析係数表!H33</f>
        <v>9.5549092283623302E-4</v>
      </c>
      <c r="O30" s="82">
        <f t="shared" si="4"/>
        <v>1.5656282696046537E-2</v>
      </c>
      <c r="P30" s="76">
        <f>分析係数表!C33</f>
        <v>0.64380825565912114</v>
      </c>
      <c r="Q30" s="82">
        <f t="shared" si="5"/>
        <v>1.0079644052647803E-2</v>
      </c>
      <c r="R30" s="83">
        <v>3.084226922998214E-2</v>
      </c>
      <c r="S30" s="84">
        <f t="shared" si="6"/>
        <v>3.7118995990203185E-2</v>
      </c>
      <c r="T30" s="85">
        <f>分析係数表!F33</f>
        <v>0.64387096774193553</v>
      </c>
      <c r="U30" s="86">
        <f t="shared" si="7"/>
        <v>2.389984386982115E-2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投入係数表!D31</f>
        <v>3.9215686274509803E-2</v>
      </c>
      <c r="E31" s="77">
        <f t="shared" si="0"/>
        <v>3.9215686274509802</v>
      </c>
      <c r="F31" s="76">
        <f>分析係数表!C34</f>
        <v>0.4497281074016104</v>
      </c>
      <c r="G31" s="77">
        <f t="shared" si="1"/>
        <v>1.7636396368690603</v>
      </c>
      <c r="H31" s="77">
        <v>1.8527993944793013</v>
      </c>
      <c r="I31" s="77">
        <f t="shared" si="2"/>
        <v>1.8527993944793013</v>
      </c>
      <c r="J31" s="76">
        <f>分析係数表!G34</f>
        <v>0.42484737951445389</v>
      </c>
      <c r="K31" s="78">
        <f t="shared" si="3"/>
        <v>0.78715696751049813</v>
      </c>
      <c r="L31" s="79"/>
      <c r="M31" s="80"/>
      <c r="N31" s="81">
        <f>分析係数表!H34</f>
        <v>0.15783450057224457</v>
      </c>
      <c r="O31" s="82">
        <f t="shared" si="4"/>
        <v>2.5862114449117755</v>
      </c>
      <c r="P31" s="76">
        <f>分析係数表!C34</f>
        <v>0.4497281074016104</v>
      </c>
      <c r="Q31" s="82">
        <f t="shared" si="5"/>
        <v>1.1630919784605569</v>
      </c>
      <c r="R31" s="83">
        <v>1.2716306092903309</v>
      </c>
      <c r="S31" s="84">
        <f t="shared" si="6"/>
        <v>3.124430003769632</v>
      </c>
      <c r="T31" s="85">
        <f>分析係数表!F34</f>
        <v>0.69859228761453362</v>
      </c>
      <c r="U31" s="86">
        <f t="shared" si="7"/>
        <v>2.1827027038249129</v>
      </c>
      <c r="V31" s="87">
        <f>分析係数表!D34</f>
        <v>0.16058186901394608</v>
      </c>
      <c r="W31" s="167">
        <f t="shared" si="8"/>
        <v>1</v>
      </c>
      <c r="X31" s="76">
        <f>分析係数表!E34</f>
        <v>0.11554380945100309</v>
      </c>
      <c r="Y31" s="166">
        <f t="shared" si="9"/>
        <v>0</v>
      </c>
    </row>
    <row r="32" spans="1:25" x14ac:dyDescent="0.2">
      <c r="A32" s="6" t="s">
        <v>20</v>
      </c>
      <c r="B32" s="5" t="s">
        <v>37</v>
      </c>
      <c r="C32" s="90"/>
      <c r="D32" s="76">
        <f>投入係数表!D32</f>
        <v>0</v>
      </c>
      <c r="E32" s="77">
        <f t="shared" si="0"/>
        <v>0</v>
      </c>
      <c r="F32" s="76">
        <f>分析係数表!C35</f>
        <v>0.49909685188370889</v>
      </c>
      <c r="G32" s="77">
        <f t="shared" si="1"/>
        <v>0</v>
      </c>
      <c r="H32" s="77">
        <v>4.390297574375384E-2</v>
      </c>
      <c r="I32" s="77">
        <f t="shared" si="2"/>
        <v>4.390297574375384E-2</v>
      </c>
      <c r="J32" s="76">
        <f>分析係数表!G35</f>
        <v>0.31379756038452217</v>
      </c>
      <c r="K32" s="78">
        <f t="shared" si="3"/>
        <v>1.3776646682010807E-2</v>
      </c>
      <c r="L32" s="79"/>
      <c r="M32" s="80"/>
      <c r="N32" s="81">
        <f>分析係数表!H35</f>
        <v>5.9221537395394742E-2</v>
      </c>
      <c r="O32" s="82">
        <f t="shared" si="4"/>
        <v>0.97037984244221631</v>
      </c>
      <c r="P32" s="76">
        <f>分析係数表!C35</f>
        <v>0.49909685188370889</v>
      </c>
      <c r="Q32" s="82">
        <f t="shared" si="5"/>
        <v>0.48431352449431958</v>
      </c>
      <c r="R32" s="83">
        <v>0.63825033827445343</v>
      </c>
      <c r="S32" s="84">
        <f t="shared" si="6"/>
        <v>0.68215331401820722</v>
      </c>
      <c r="T32" s="85">
        <f>分析係数表!F35</f>
        <v>0.64201470231844249</v>
      </c>
      <c r="U32" s="86">
        <f t="shared" si="7"/>
        <v>0.43795245683493833</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投入係数表!D33</f>
        <v>0</v>
      </c>
      <c r="E33" s="77">
        <f t="shared" si="0"/>
        <v>0</v>
      </c>
      <c r="F33" s="76">
        <f>分析係数表!C36</f>
        <v>0.87819146249052793</v>
      </c>
      <c r="G33" s="77">
        <f t="shared" si="1"/>
        <v>0</v>
      </c>
      <c r="H33" s="77">
        <v>9.0065647438284088E-2</v>
      </c>
      <c r="I33" s="77">
        <f t="shared" si="2"/>
        <v>9.0065647438284088E-2</v>
      </c>
      <c r="J33" s="76">
        <f>分析係数表!G36</f>
        <v>4.4874661895938493E-2</v>
      </c>
      <c r="K33" s="78">
        <f t="shared" si="3"/>
        <v>4.0416654772317973E-3</v>
      </c>
      <c r="L33" s="79"/>
      <c r="M33" s="80"/>
      <c r="N33" s="81">
        <f>分析係数表!H36</f>
        <v>0.18774661640714413</v>
      </c>
      <c r="O33" s="82">
        <f t="shared" si="4"/>
        <v>3.0763391168293293</v>
      </c>
      <c r="P33" s="76">
        <f>分析係数表!C36</f>
        <v>0.87819146249052793</v>
      </c>
      <c r="Q33" s="82">
        <f t="shared" si="5"/>
        <v>2.7016147481251678</v>
      </c>
      <c r="R33" s="83">
        <v>2.8317276919796277</v>
      </c>
      <c r="S33" s="84">
        <f t="shared" si="6"/>
        <v>2.9217933394179116</v>
      </c>
      <c r="T33" s="85">
        <f>分析係数表!F36</f>
        <v>0.85371541754520475</v>
      </c>
      <c r="U33" s="86">
        <f t="shared" si="7"/>
        <v>2.4943800207419606</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投入係数表!D34</f>
        <v>3.9215686274509803E-2</v>
      </c>
      <c r="E34" s="77">
        <f t="shared" si="0"/>
        <v>3.9215686274509802</v>
      </c>
      <c r="F34" s="76">
        <f>分析係数表!C37</f>
        <v>0.51844868831853386</v>
      </c>
      <c r="G34" s="77">
        <f t="shared" si="1"/>
        <v>2.033132111053074</v>
      </c>
      <c r="H34" s="77">
        <v>2.1907977127473801</v>
      </c>
      <c r="I34" s="77">
        <f t="shared" si="2"/>
        <v>2.1907977127473801</v>
      </c>
      <c r="J34" s="76">
        <f>分析係数表!G37</f>
        <v>0.40787398349003462</v>
      </c>
      <c r="K34" s="78">
        <f t="shared" si="3"/>
        <v>0.8935693901191305</v>
      </c>
      <c r="L34" s="79"/>
      <c r="M34" s="80"/>
      <c r="N34" s="81">
        <f>分析係数表!H37</f>
        <v>4.7856445363769047E-2</v>
      </c>
      <c r="O34" s="82">
        <f t="shared" si="4"/>
        <v>0.78415610189055951</v>
      </c>
      <c r="P34" s="76">
        <f>分析係数表!C37</f>
        <v>0.51844868831853386</v>
      </c>
      <c r="Q34" s="82">
        <f t="shared" si="5"/>
        <v>0.40654470246213514</v>
      </c>
      <c r="R34" s="83">
        <v>0.49100956246220301</v>
      </c>
      <c r="S34" s="84">
        <f t="shared" si="6"/>
        <v>2.6818072752095832</v>
      </c>
      <c r="T34" s="85">
        <f>分析係数表!F37</f>
        <v>0.62993916303078723</v>
      </c>
      <c r="U34" s="86">
        <f t="shared" si="7"/>
        <v>1.6893754303554009</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投入係数表!D35</f>
        <v>0</v>
      </c>
      <c r="E35" s="77">
        <f t="shared" si="0"/>
        <v>0</v>
      </c>
      <c r="F35" s="76">
        <f>分析係数表!C38</f>
        <v>4.0466683025854988E-2</v>
      </c>
      <c r="G35" s="77">
        <f t="shared" si="1"/>
        <v>0</v>
      </c>
      <c r="H35" s="77">
        <v>5.7901818052723455E-3</v>
      </c>
      <c r="I35" s="77">
        <f t="shared" si="2"/>
        <v>5.7901818052723455E-3</v>
      </c>
      <c r="J35" s="76">
        <f>分析係数表!G38</f>
        <v>0.23169218038891187</v>
      </c>
      <c r="K35" s="78">
        <f t="shared" si="3"/>
        <v>1.3415398473117556E-3</v>
      </c>
      <c r="L35" s="79"/>
      <c r="M35" s="80"/>
      <c r="N35" s="81">
        <f>分析係数表!H38</f>
        <v>4.3698484864393788E-2</v>
      </c>
      <c r="O35" s="82">
        <f t="shared" si="4"/>
        <v>0.71602546510336795</v>
      </c>
      <c r="P35" s="76">
        <f>分析係数表!C38</f>
        <v>4.0466683025854988E-2</v>
      </c>
      <c r="Q35" s="82">
        <f t="shared" si="5"/>
        <v>2.8975175534778384E-2</v>
      </c>
      <c r="R35" s="83">
        <v>3.6009676912463685E-2</v>
      </c>
      <c r="S35" s="84">
        <f t="shared" si="6"/>
        <v>4.1799858717736033E-2</v>
      </c>
      <c r="T35" s="85">
        <f>分析係数表!F38</f>
        <v>0.47745138601572196</v>
      </c>
      <c r="U35" s="86">
        <f t="shared" si="7"/>
        <v>1.9957400480044428E-2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投入係数表!D36</f>
        <v>0</v>
      </c>
      <c r="E36" s="77">
        <f t="shared" si="0"/>
        <v>0</v>
      </c>
      <c r="F36" s="76">
        <f>分析係数表!C39</f>
        <v>1</v>
      </c>
      <c r="G36" s="77">
        <f t="shared" si="1"/>
        <v>0</v>
      </c>
      <c r="H36" s="77">
        <v>2.1133636770843301E-3</v>
      </c>
      <c r="I36" s="77">
        <f t="shared" si="2"/>
        <v>2.1133636770843301E-3</v>
      </c>
      <c r="J36" s="76">
        <f>分析係数表!G39</f>
        <v>0.35155763393872286</v>
      </c>
      <c r="K36" s="78">
        <f t="shared" si="3"/>
        <v>7.4296913396780626E-4</v>
      </c>
      <c r="L36" s="79"/>
      <c r="M36" s="80"/>
      <c r="N36" s="81">
        <f>分析係数表!H39</f>
        <v>3.8093638110437951E-3</v>
      </c>
      <c r="O36" s="82">
        <f t="shared" si="4"/>
        <v>6.2418674309073455E-2</v>
      </c>
      <c r="P36" s="76">
        <f>分析係数表!C39</f>
        <v>1</v>
      </c>
      <c r="Q36" s="82">
        <f t="shared" si="5"/>
        <v>6.2418674309073455E-2</v>
      </c>
      <c r="R36" s="83">
        <v>7.7838380883338998E-2</v>
      </c>
      <c r="S36" s="84">
        <f t="shared" si="6"/>
        <v>7.9951744560423324E-2</v>
      </c>
      <c r="T36" s="85">
        <f>分析係数表!F39</f>
        <v>0.70231445322154884</v>
      </c>
      <c r="U36" s="86">
        <f t="shared" si="7"/>
        <v>5.6151265765062651E-2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投入係数表!D37</f>
        <v>0</v>
      </c>
      <c r="E37" s="77">
        <f t="shared" si="0"/>
        <v>0</v>
      </c>
      <c r="F37" s="76">
        <f>分析係数表!C40</f>
        <v>0.93645125291670894</v>
      </c>
      <c r="G37" s="77">
        <f t="shared" si="1"/>
        <v>0</v>
      </c>
      <c r="H37" s="77">
        <v>8.1836722534893869E-4</v>
      </c>
      <c r="I37" s="77">
        <f t="shared" si="2"/>
        <v>8.1836722534893869E-4</v>
      </c>
      <c r="J37" s="76">
        <f>分析係数表!G40</f>
        <v>0.5322000781555295</v>
      </c>
      <c r="K37" s="78">
        <f t="shared" si="3"/>
        <v>4.3553510129062901E-4</v>
      </c>
      <c r="L37" s="79"/>
      <c r="M37" s="80"/>
      <c r="N37" s="81">
        <f>分析係数表!H40</f>
        <v>3.4185575237035248E-2</v>
      </c>
      <c r="O37" s="82">
        <f t="shared" si="4"/>
        <v>0.56015082639327829</v>
      </c>
      <c r="P37" s="76">
        <f>分析係数表!C40</f>
        <v>0.93645125291670894</v>
      </c>
      <c r="Q37" s="82">
        <f t="shared" si="5"/>
        <v>0.52455394319831539</v>
      </c>
      <c r="R37" s="83">
        <v>0.52544516221714688</v>
      </c>
      <c r="S37" s="84">
        <f t="shared" si="6"/>
        <v>0.52626352944249577</v>
      </c>
      <c r="T37" s="85">
        <f>分析係数表!F40</f>
        <v>0.72698319656115673</v>
      </c>
      <c r="U37" s="86">
        <f t="shared" si="7"/>
        <v>0.38258474286766198</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投入係数表!D38</f>
        <v>0</v>
      </c>
      <c r="E38" s="77">
        <f t="shared" si="0"/>
        <v>0</v>
      </c>
      <c r="F38" s="76">
        <f>分析係数表!C41</f>
        <v>0.75829086289227354</v>
      </c>
      <c r="G38" s="77">
        <f t="shared" si="1"/>
        <v>0</v>
      </c>
      <c r="H38" s="77">
        <v>3.6900379108412797E-3</v>
      </c>
      <c r="I38" s="77">
        <f t="shared" si="2"/>
        <v>3.6900379108412797E-3</v>
      </c>
      <c r="J38" s="76">
        <f>分析係数表!G41</f>
        <v>0.44682169065091015</v>
      </c>
      <c r="K38" s="78">
        <f t="shared" si="3"/>
        <v>1.6487889778880531E-3</v>
      </c>
      <c r="L38" s="79"/>
      <c r="M38" s="80"/>
      <c r="N38" s="81">
        <f>分析係数表!H41</f>
        <v>5.4536481903421918E-2</v>
      </c>
      <c r="O38" s="82">
        <f t="shared" si="4"/>
        <v>0.89361244311281018</v>
      </c>
      <c r="P38" s="76">
        <f>分析係数表!C41</f>
        <v>0.75829086289227354</v>
      </c>
      <c r="Q38" s="82">
        <f t="shared" si="5"/>
        <v>0.67761815057928554</v>
      </c>
      <c r="R38" s="83">
        <v>0.68944671632152721</v>
      </c>
      <c r="S38" s="84">
        <f t="shared" si="6"/>
        <v>0.69313675423236853</v>
      </c>
      <c r="T38" s="85">
        <f>分析係数表!F41</f>
        <v>0.55047809650878365</v>
      </c>
      <c r="U38" s="86">
        <f t="shared" si="7"/>
        <v>0.3815566010901108</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投入係数表!D39</f>
        <v>0</v>
      </c>
      <c r="E39" s="77">
        <f>$C$6*D39</f>
        <v>0</v>
      </c>
      <c r="F39" s="76">
        <f>分析係数表!C42</f>
        <v>0.17334729285073291</v>
      </c>
      <c r="G39" s="77">
        <f>E39*F39</f>
        <v>0</v>
      </c>
      <c r="H39" s="77">
        <v>1.2607224515283483E-3</v>
      </c>
      <c r="I39" s="77">
        <f>C39+H39</f>
        <v>1.2607224515283483E-3</v>
      </c>
      <c r="J39" s="76">
        <f>分析係数表!G42</f>
        <v>0.48544520547945208</v>
      </c>
      <c r="K39" s="78">
        <f>I39*J39</f>
        <v>6.1201166953473763E-4</v>
      </c>
      <c r="L39" s="79"/>
      <c r="M39" s="80"/>
      <c r="N39" s="81">
        <f>分析係数表!H42</f>
        <v>1.188798706412289E-2</v>
      </c>
      <c r="O39" s="82">
        <f t="shared" si="4"/>
        <v>0.19479168426883395</v>
      </c>
      <c r="P39" s="76">
        <f>分析係数表!C42</f>
        <v>0.17334729285073291</v>
      </c>
      <c r="Q39" s="82">
        <f>O39*P39</f>
        <v>3.3766611137837063E-2</v>
      </c>
      <c r="R39" s="83">
        <v>3.5483737574339508E-2</v>
      </c>
      <c r="S39" s="84">
        <f>I39+R39</f>
        <v>3.6744460025867856E-2</v>
      </c>
      <c r="T39" s="85">
        <f>分析係数表!F42</f>
        <v>0.55565068493150682</v>
      </c>
      <c r="U39" s="86">
        <f t="shared" si="7"/>
        <v>2.0417084380811846E-2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投入係数表!D40</f>
        <v>3.9215686274509803E-2</v>
      </c>
      <c r="E40" s="77">
        <f>$C$6*D40</f>
        <v>3.9215686274509802</v>
      </c>
      <c r="F40" s="76">
        <f>分析係数表!C43</f>
        <v>0.30653454239506406</v>
      </c>
      <c r="G40" s="77">
        <f>E40*F40</f>
        <v>1.2020962446865258</v>
      </c>
      <c r="H40" s="77">
        <v>1.3889159661579396</v>
      </c>
      <c r="I40" s="77">
        <f>C40+H40</f>
        <v>1.3889159661579396</v>
      </c>
      <c r="J40" s="76">
        <f>分析係数表!G43</f>
        <v>0.32328917028178372</v>
      </c>
      <c r="K40" s="78">
        <f>I40*J40</f>
        <v>0.44902149029032229</v>
      </c>
      <c r="L40" s="79"/>
      <c r="M40" s="80"/>
      <c r="N40" s="81">
        <f>分析係数表!H43</f>
        <v>3.3255284074801286E-2</v>
      </c>
      <c r="O40" s="82">
        <f t="shared" si="4"/>
        <v>0.5449074566474571</v>
      </c>
      <c r="P40" s="76">
        <f>分析係数表!C43</f>
        <v>0.30653454239506406</v>
      </c>
      <c r="Q40" s="82">
        <f>O40*P40</f>
        <v>0.16703295787108646</v>
      </c>
      <c r="R40" s="83">
        <v>0.31548149499817485</v>
      </c>
      <c r="S40" s="84">
        <f>I40+R40</f>
        <v>1.7043974611561143</v>
      </c>
      <c r="T40" s="85">
        <f>分析係数表!F43</f>
        <v>0.5899871028256537</v>
      </c>
      <c r="U40" s="86">
        <f t="shared" si="7"/>
        <v>1.0055725201708956</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投入係数表!D41</f>
        <v>0</v>
      </c>
      <c r="E41" s="77">
        <f>$C$6*D41</f>
        <v>0</v>
      </c>
      <c r="F41" s="76">
        <f>分析係数表!C44</f>
        <v>0.56999532308435041</v>
      </c>
      <c r="G41" s="77">
        <f>E41*F41</f>
        <v>0</v>
      </c>
      <c r="H41" s="77">
        <v>2.3107628978739111E-3</v>
      </c>
      <c r="I41" s="77">
        <f>C41+H41</f>
        <v>2.3107628978739111E-3</v>
      </c>
      <c r="J41" s="76">
        <f>分析係数表!G44</f>
        <v>0.26801390783179974</v>
      </c>
      <c r="K41" s="78">
        <f>I41*J41</f>
        <v>6.1931659433192088E-4</v>
      </c>
      <c r="L41" s="79"/>
      <c r="M41" s="80"/>
      <c r="N41" s="81">
        <f>分析係数表!H44</f>
        <v>0.11320362456556662</v>
      </c>
      <c r="O41" s="82">
        <f t="shared" si="4"/>
        <v>1.8549082006500675</v>
      </c>
      <c r="P41" s="76">
        <f>分析係数表!C44</f>
        <v>0.56999532308435041</v>
      </c>
      <c r="Q41" s="82">
        <f>O41*P41</f>
        <v>1.0572889991213463</v>
      </c>
      <c r="R41" s="83">
        <v>1.0748208441139229</v>
      </c>
      <c r="S41" s="84">
        <f>I41+R41</f>
        <v>1.0771316070117969</v>
      </c>
      <c r="T41" s="85">
        <f>分析係数表!F44</f>
        <v>0.48400791440152141</v>
      </c>
      <c r="U41" s="86">
        <f t="shared" si="7"/>
        <v>0.52134022264573898</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投入係数表!D42</f>
        <v>0</v>
      </c>
      <c r="E42" s="77">
        <f>$C$6*D42</f>
        <v>0</v>
      </c>
      <c r="F42" s="76">
        <f>分析係数表!C45</f>
        <v>1</v>
      </c>
      <c r="G42" s="77">
        <f>E42*F42</f>
        <v>0</v>
      </c>
      <c r="H42" s="77">
        <v>1.6646294187781355E-2</v>
      </c>
      <c r="I42" s="77">
        <f>C42+H42</f>
        <v>1.6646294187781355E-2</v>
      </c>
      <c r="J42" s="76">
        <f>分析係数表!G45</f>
        <v>0</v>
      </c>
      <c r="K42" s="78">
        <f>I42*J42</f>
        <v>0</v>
      </c>
      <c r="L42" s="79"/>
      <c r="M42" s="80"/>
      <c r="N42" s="81">
        <f>分析係数表!H45</f>
        <v>0</v>
      </c>
      <c r="O42" s="82">
        <f t="shared" si="4"/>
        <v>0</v>
      </c>
      <c r="P42" s="76">
        <f>分析係数表!C45</f>
        <v>1</v>
      </c>
      <c r="Q42" s="82">
        <f>O42*P42</f>
        <v>0</v>
      </c>
      <c r="R42" s="83">
        <v>2.0524450199319998E-2</v>
      </c>
      <c r="S42" s="84">
        <f>I42+R42</f>
        <v>3.7170744387101357E-2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0.19592142404516388</v>
      </c>
      <c r="G43" s="77">
        <f>E43*F43</f>
        <v>0</v>
      </c>
      <c r="H43" s="77">
        <v>1.1152409868700435E-2</v>
      </c>
      <c r="I43" s="77">
        <f>C43+H43</f>
        <v>1.1152409868700435E-2</v>
      </c>
      <c r="J43" s="76">
        <f>分析係数表!G46</f>
        <v>9.3869169844529188E-3</v>
      </c>
      <c r="K43" s="78">
        <f>I43*J43</f>
        <v>1.0468674561408445E-4</v>
      </c>
      <c r="L43" s="79"/>
      <c r="M43" s="80"/>
      <c r="N43" s="81">
        <f>分析係数表!H46</f>
        <v>2.2224088871155723E-2</v>
      </c>
      <c r="O43" s="82">
        <f t="shared" si="4"/>
        <v>0.36415481268628686</v>
      </c>
      <c r="P43" s="76">
        <f>分析係数表!C46</f>
        <v>0.19592142404516388</v>
      </c>
      <c r="Q43" s="82">
        <f>O43*P43</f>
        <v>7.1345729474397226E-2</v>
      </c>
      <c r="R43" s="83">
        <v>8.1371176024258876E-2</v>
      </c>
      <c r="S43" s="84">
        <f>I43+R43</f>
        <v>9.2523585892959309E-2</v>
      </c>
      <c r="T43" s="85">
        <f>分析係数表!F46</f>
        <v>0.31358169551188031</v>
      </c>
      <c r="U43" s="86">
        <f t="shared" si="7"/>
        <v>2.9013702939153271E-2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投入係数表!D44</f>
        <v>0.31372549019607843</v>
      </c>
      <c r="E44" s="91">
        <f>SUM(E5:E43)</f>
        <v>31.372549019607842</v>
      </c>
      <c r="F44" s="92">
        <f>分析係数表!C47</f>
        <v>0.45265703952364433</v>
      </c>
      <c r="G44" s="91">
        <f>SUM(G5:G43)</f>
        <v>7.0046376694330945</v>
      </c>
      <c r="H44" s="91">
        <f>SUM(H5:H43)</f>
        <v>7.7710479247979096</v>
      </c>
      <c r="I44" s="91">
        <f>SUM(I5:I43)</f>
        <v>107.77104792479788</v>
      </c>
      <c r="J44" s="92">
        <f>分析係数表!G47</f>
        <v>0.23980744030503759</v>
      </c>
      <c r="K44" s="93">
        <f>SUM(K5:K43)</f>
        <v>26.11943176575264</v>
      </c>
      <c r="L44" s="94">
        <f>最終需要_まとめ!$L$33</f>
        <v>0.62733333333333341</v>
      </c>
      <c r="M44" s="91">
        <f>K44*L44</f>
        <v>16.385590194382157</v>
      </c>
      <c r="N44" s="95">
        <f>分析係数表!H47</f>
        <v>1</v>
      </c>
      <c r="O44" s="96">
        <f>SUM(O5:O43)</f>
        <v>16.385590194382157</v>
      </c>
      <c r="P44" s="92">
        <f>分析係数表!C47</f>
        <v>0.45265703952364433</v>
      </c>
      <c r="Q44" s="96">
        <f>SUM(Q5:Q43)</f>
        <v>7.9861137900909718</v>
      </c>
      <c r="R44" s="91">
        <f>SUM(R5:R43)</f>
        <v>8.896792778059714</v>
      </c>
      <c r="S44" s="97">
        <f>SUM(S5:S43)</f>
        <v>116.66784070285766</v>
      </c>
      <c r="T44" s="98">
        <f>分析係数表!F47</f>
        <v>0.49576236686958514</v>
      </c>
      <c r="U44" s="99">
        <f>SUM(U5:U43)</f>
        <v>79.375727584884913</v>
      </c>
      <c r="V44" s="100">
        <f>分析係数表!D47</f>
        <v>6.8132090397126518E-2</v>
      </c>
      <c r="W44" s="164">
        <f>SUM(W5:W43)</f>
        <v>11</v>
      </c>
      <c r="X44" s="92">
        <f>分析係数表!E47</f>
        <v>5.7986453629434859E-2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1.4618360363041205E-2</v>
      </c>
      <c r="G5" s="77">
        <f t="shared" ref="G5:G38" si="1">E5*F5</f>
        <v>0</v>
      </c>
      <c r="H5" s="77">
        <f t="array" ref="H5:H43">MMULT(逆行列係数!C5:AO43,'3'!G5:G43)</f>
        <v>4.8705904986327776E-3</v>
      </c>
      <c r="I5" s="77">
        <f t="shared" ref="I5:I38" si="2">C5+H5</f>
        <v>4.8705904986327776E-3</v>
      </c>
      <c r="J5" s="76">
        <f>分析係数表!G8</f>
        <v>0.12073170731707317</v>
      </c>
      <c r="K5" s="78">
        <f t="shared" ref="K5:K38" si="3">I5*J5</f>
        <v>5.8803470654224992E-4</v>
      </c>
      <c r="L5" s="79" t="s">
        <v>182</v>
      </c>
      <c r="M5" s="80" t="s">
        <v>182</v>
      </c>
      <c r="N5" s="81">
        <f>分析係数表!H8</f>
        <v>1.0812797278425854E-2</v>
      </c>
      <c r="O5" s="82">
        <f t="shared" ref="O5:O44" si="4">$M$44*N5</f>
        <v>0.14390297449387165</v>
      </c>
      <c r="P5" s="76">
        <f>分析係数表!C8</f>
        <v>1.4618360363041205E-2</v>
      </c>
      <c r="Q5" s="82">
        <f t="shared" ref="Q5:Q38" si="5">O5*P5</f>
        <v>2.1036255384649428E-3</v>
      </c>
      <c r="R5" s="83">
        <f t="array" ref="R5:R43">MMULT(逆行列係数!C5:AO43,'3'!Q5:Q43)</f>
        <v>2.977709961244196E-3</v>
      </c>
      <c r="S5" s="84">
        <f t="shared" ref="S5:S38" si="6">I5+R5</f>
        <v>7.8483004598769741E-3</v>
      </c>
      <c r="T5" s="85">
        <f>分析係数表!F8</f>
        <v>0.45487804878048782</v>
      </c>
      <c r="U5" s="86">
        <f t="shared" ref="U5:U38" si="7">S5*T5</f>
        <v>3.5700195994318434E-3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投入係数表!E6</f>
        <v>0</v>
      </c>
      <c r="E6" s="77">
        <f t="shared" si="0"/>
        <v>0</v>
      </c>
      <c r="F6" s="76">
        <f>分析係数表!C9</f>
        <v>8.6715867158671633E-2</v>
      </c>
      <c r="G6" s="77">
        <f t="shared" si="1"/>
        <v>0</v>
      </c>
      <c r="H6" s="77">
        <v>7.0010610568496697E-5</v>
      </c>
      <c r="I6" s="77">
        <f t="shared" si="2"/>
        <v>7.0010610568496697E-5</v>
      </c>
      <c r="J6" s="76">
        <f>分析係数表!G9</f>
        <v>0.23529411764705882</v>
      </c>
      <c r="K6" s="78">
        <f t="shared" si="3"/>
        <v>1.6473084839646281E-5</v>
      </c>
      <c r="L6" s="79"/>
      <c r="M6" s="80"/>
      <c r="N6" s="81">
        <f>分析係数表!H9</f>
        <v>5.7539453375192939E-4</v>
      </c>
      <c r="O6" s="82">
        <f t="shared" si="4"/>
        <v>7.6576840185124959E-3</v>
      </c>
      <c r="P6" s="76">
        <f>分析係数表!C9</f>
        <v>8.6715867158671633E-2</v>
      </c>
      <c r="Q6" s="82">
        <f t="shared" si="5"/>
        <v>6.6404271009241238E-4</v>
      </c>
      <c r="R6" s="83">
        <v>7.881641155981664E-4</v>
      </c>
      <c r="S6" s="84">
        <f t="shared" si="6"/>
        <v>8.5817472616666311E-4</v>
      </c>
      <c r="T6" s="85">
        <f>分析係数表!F9</f>
        <v>0.68627450980392157</v>
      </c>
      <c r="U6" s="86">
        <f t="shared" si="7"/>
        <v>5.8894343952614137E-4</v>
      </c>
      <c r="V6" s="87">
        <f>分析係数表!D9</f>
        <v>9.8039215686274508E-2</v>
      </c>
      <c r="W6" s="167">
        <f t="shared" si="8"/>
        <v>0</v>
      </c>
      <c r="X6" s="76">
        <f>分析係数表!E9</f>
        <v>0</v>
      </c>
      <c r="Y6" s="166">
        <f t="shared" si="9"/>
        <v>0</v>
      </c>
    </row>
    <row r="7" spans="1:25" x14ac:dyDescent="0.2">
      <c r="A7" s="6" t="s">
        <v>221</v>
      </c>
      <c r="B7" s="5" t="s">
        <v>267</v>
      </c>
      <c r="C7" s="75">
        <f>最終需要_まとめ!$C$8</f>
        <v>100</v>
      </c>
      <c r="D7" s="76">
        <f>投入係数表!E7</f>
        <v>3.8461538461538464E-2</v>
      </c>
      <c r="E7" s="77">
        <f t="shared" si="0"/>
        <v>3.8461538461538463</v>
      </c>
      <c r="F7" s="76">
        <f>分析係数表!C10</f>
        <v>5.1169590643275198E-3</v>
      </c>
      <c r="G7" s="77">
        <f t="shared" si="1"/>
        <v>1.9680611785875077E-2</v>
      </c>
      <c r="H7" s="77">
        <v>1.9961460552235556E-2</v>
      </c>
      <c r="I7" s="77">
        <f t="shared" si="2"/>
        <v>100.01996146055224</v>
      </c>
      <c r="J7" s="76">
        <f>分析係数表!G10</f>
        <v>0.19230769230769232</v>
      </c>
      <c r="K7" s="78">
        <f t="shared" si="3"/>
        <v>19.234607973183124</v>
      </c>
      <c r="L7" s="79"/>
      <c r="M7" s="80"/>
      <c r="N7" s="81">
        <f>分析係数表!H10</f>
        <v>1.0751897856970359E-3</v>
      </c>
      <c r="O7" s="82">
        <f t="shared" si="4"/>
        <v>1.4309248968899261E-2</v>
      </c>
      <c r="P7" s="76">
        <f>分析係数表!C10</f>
        <v>5.1169590643275198E-3</v>
      </c>
      <c r="Q7" s="82">
        <f t="shared" si="5"/>
        <v>7.3219841215128295E-5</v>
      </c>
      <c r="R7" s="83">
        <v>1.2783867988349631E-4</v>
      </c>
      <c r="S7" s="84">
        <f t="shared" si="6"/>
        <v>100.02008929923213</v>
      </c>
      <c r="T7" s="85">
        <f>分析係数表!F10</f>
        <v>0.57692307692307687</v>
      </c>
      <c r="U7" s="86">
        <f t="shared" si="7"/>
        <v>57.703897672633914</v>
      </c>
      <c r="V7" s="87">
        <f>分析係数表!D10</f>
        <v>0</v>
      </c>
      <c r="W7" s="167">
        <f t="shared" si="8"/>
        <v>0</v>
      </c>
      <c r="X7" s="76">
        <f>分析係数表!E10</f>
        <v>0</v>
      </c>
      <c r="Y7" s="166">
        <f t="shared" si="9"/>
        <v>0</v>
      </c>
    </row>
    <row r="8" spans="1:25" x14ac:dyDescent="0.2">
      <c r="A8" s="6" t="s">
        <v>222</v>
      </c>
      <c r="B8" s="5" t="s">
        <v>27</v>
      </c>
      <c r="C8" s="90"/>
      <c r="D8" s="76">
        <f>投入係数表!E8</f>
        <v>0</v>
      </c>
      <c r="E8" s="77">
        <f t="shared" si="0"/>
        <v>0</v>
      </c>
      <c r="F8" s="76">
        <f>分析係数表!C11</f>
        <v>1.5386032798968108E-2</v>
      </c>
      <c r="G8" s="77">
        <f t="shared" si="1"/>
        <v>0</v>
      </c>
      <c r="H8" s="77">
        <v>3.1263643787138736E-3</v>
      </c>
      <c r="I8" s="77">
        <f t="shared" si="2"/>
        <v>3.1263643787138736E-3</v>
      </c>
      <c r="J8" s="76">
        <f>分析係数表!G11</f>
        <v>0.34285714285714286</v>
      </c>
      <c r="K8" s="78">
        <f t="shared" si="3"/>
        <v>1.0718963584161853E-3</v>
      </c>
      <c r="L8" s="79"/>
      <c r="M8" s="80"/>
      <c r="N8" s="81">
        <f>分析係数表!H11</f>
        <v>-2.0999800501895233E-5</v>
      </c>
      <c r="O8" s="82">
        <f t="shared" si="4"/>
        <v>-2.7947751892381373E-4</v>
      </c>
      <c r="P8" s="76">
        <f>分析係数表!C11</f>
        <v>1.5386032798968108E-2</v>
      </c>
      <c r="Q8" s="82">
        <f t="shared" si="5"/>
        <v>-4.3000502727360282E-6</v>
      </c>
      <c r="R8" s="83">
        <v>2.2957630934586671E-4</v>
      </c>
      <c r="S8" s="84">
        <f t="shared" si="6"/>
        <v>3.3559406880597402E-3</v>
      </c>
      <c r="T8" s="85">
        <f>分析係数表!F11</f>
        <v>0.5591836734693878</v>
      </c>
      <c r="U8" s="86">
        <f t="shared" si="7"/>
        <v>1.8765872418946305E-3</v>
      </c>
      <c r="V8" s="87">
        <f>分析係数表!D11</f>
        <v>0</v>
      </c>
      <c r="W8" s="167">
        <f t="shared" si="8"/>
        <v>0</v>
      </c>
      <c r="X8" s="76">
        <f>分析係数表!E11</f>
        <v>0</v>
      </c>
      <c r="Y8" s="166">
        <f t="shared" si="9"/>
        <v>0</v>
      </c>
    </row>
    <row r="9" spans="1:25" x14ac:dyDescent="0.2">
      <c r="A9" s="6" t="s">
        <v>223</v>
      </c>
      <c r="B9" s="5" t="s">
        <v>191</v>
      </c>
      <c r="C9" s="90"/>
      <c r="D9" s="76">
        <f>投入係数表!E9</f>
        <v>0.11538461538461539</v>
      </c>
      <c r="E9" s="77">
        <f t="shared" si="0"/>
        <v>11.538461538461538</v>
      </c>
      <c r="F9" s="76">
        <f>分析係数表!C12</f>
        <v>0.16460779895554434</v>
      </c>
      <c r="G9" s="77">
        <f t="shared" si="1"/>
        <v>1.8993207571793578</v>
      </c>
      <c r="H9" s="77">
        <v>1.9604200026287537</v>
      </c>
      <c r="I9" s="77">
        <f t="shared" si="2"/>
        <v>1.9604200026287537</v>
      </c>
      <c r="J9" s="76">
        <f>分析係数表!G12</f>
        <v>0.13343519440833349</v>
      </c>
      <c r="K9" s="78">
        <f t="shared" si="3"/>
        <v>0.26158902417275337</v>
      </c>
      <c r="L9" s="79"/>
      <c r="M9" s="80"/>
      <c r="N9" s="81">
        <f>分析係数表!H12</f>
        <v>9.0250842616995133E-2</v>
      </c>
      <c r="O9" s="82">
        <f t="shared" si="4"/>
        <v>1.2011105330788741</v>
      </c>
      <c r="P9" s="76">
        <f>分析係数表!C12</f>
        <v>0.16460779895554434</v>
      </c>
      <c r="Q9" s="82">
        <f t="shared" si="5"/>
        <v>0.19771216115243398</v>
      </c>
      <c r="R9" s="83">
        <v>0.22966265558191284</v>
      </c>
      <c r="S9" s="84">
        <f t="shared" si="6"/>
        <v>2.1900826582106667</v>
      </c>
      <c r="T9" s="85">
        <f>分析係数表!F12</f>
        <v>0.36075703601154802</v>
      </c>
      <c r="U9" s="86">
        <f t="shared" si="7"/>
        <v>0.79008772839637231</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投入係数表!E10</f>
        <v>3.8461538461538464E-2</v>
      </c>
      <c r="E10" s="77">
        <f t="shared" si="0"/>
        <v>3.8461538461538463</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0.19038008589090188</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投入係数表!E11</f>
        <v>0</v>
      </c>
      <c r="E11" s="77">
        <f t="shared" si="0"/>
        <v>0</v>
      </c>
      <c r="F11" s="76">
        <f>分析係数表!C14</f>
        <v>0.17268980347649487</v>
      </c>
      <c r="G11" s="77">
        <f t="shared" si="1"/>
        <v>0</v>
      </c>
      <c r="H11" s="77">
        <v>1.4491055098630705E-2</v>
      </c>
      <c r="I11" s="77">
        <f t="shared" si="2"/>
        <v>1.4491055098630705E-2</v>
      </c>
      <c r="J11" s="76">
        <f>分析係数表!G14</f>
        <v>0.183307408127552</v>
      </c>
      <c r="K11" s="78">
        <f t="shared" si="3"/>
        <v>2.656317751163542E-3</v>
      </c>
      <c r="L11" s="79"/>
      <c r="M11" s="80"/>
      <c r="N11" s="81">
        <f>分析係数表!H14</f>
        <v>1.1717888680057539E-3</v>
      </c>
      <c r="O11" s="82">
        <f t="shared" si="4"/>
        <v>1.5594845555948804E-2</v>
      </c>
      <c r="P11" s="76">
        <f>分析係数表!C14</f>
        <v>0.17268980347649487</v>
      </c>
      <c r="Q11" s="82">
        <f t="shared" si="5"/>
        <v>2.6930708143030886E-3</v>
      </c>
      <c r="R11" s="83">
        <v>1.2476262600751863E-2</v>
      </c>
      <c r="S11" s="84">
        <f t="shared" si="6"/>
        <v>2.696731769938257E-2</v>
      </c>
      <c r="T11" s="85">
        <f>分析係数表!F14</f>
        <v>0.31324129885280966</v>
      </c>
      <c r="U11" s="86">
        <f t="shared" si="7"/>
        <v>8.4472776227309584E-3</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0.10989056044084355</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投入係数表!E13</f>
        <v>7.6923076923076927E-2</v>
      </c>
      <c r="E13" s="77">
        <f t="shared" si="0"/>
        <v>7.6923076923076925</v>
      </c>
      <c r="F13" s="76">
        <f>分析係数表!C16</f>
        <v>4.378703578052201E-2</v>
      </c>
      <c r="G13" s="77">
        <f t="shared" si="1"/>
        <v>0.33682335215786163</v>
      </c>
      <c r="H13" s="77">
        <v>0.33881098929480391</v>
      </c>
      <c r="I13" s="77">
        <f t="shared" si="2"/>
        <v>0.33881098929480391</v>
      </c>
      <c r="J13" s="76">
        <f>分析係数表!G16</f>
        <v>3.3270852858481727E-2</v>
      </c>
      <c r="K13" s="78">
        <f t="shared" si="3"/>
        <v>1.1272530571664049E-2</v>
      </c>
      <c r="L13" s="79"/>
      <c r="M13" s="80"/>
      <c r="N13" s="81">
        <f>分析係数表!H16</f>
        <v>1.6795640441415807E-2</v>
      </c>
      <c r="O13" s="82">
        <f t="shared" si="4"/>
        <v>0.2235261196352662</v>
      </c>
      <c r="P13" s="76">
        <f>分析係数表!C16</f>
        <v>4.378703578052201E-2</v>
      </c>
      <c r="Q13" s="82">
        <f t="shared" si="5"/>
        <v>9.7875461983506443E-3</v>
      </c>
      <c r="R13" s="83">
        <v>1.1834705769508231E-2</v>
      </c>
      <c r="S13" s="84">
        <f t="shared" si="6"/>
        <v>0.35064569506431215</v>
      </c>
      <c r="T13" s="85">
        <f>分析係数表!F16</f>
        <v>0.28912839737582008</v>
      </c>
      <c r="U13" s="86">
        <f t="shared" si="7"/>
        <v>0.10138162786067507</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投入係数表!E14</f>
        <v>0</v>
      </c>
      <c r="E14" s="77">
        <f t="shared" si="0"/>
        <v>0</v>
      </c>
      <c r="F14" s="76">
        <f>分析係数表!C17</f>
        <v>0.16391620825693176</v>
      </c>
      <c r="G14" s="77">
        <f t="shared" si="1"/>
        <v>0</v>
      </c>
      <c r="H14" s="77">
        <v>1.4646854786386141E-2</v>
      </c>
      <c r="I14" s="77">
        <f t="shared" si="2"/>
        <v>1.4646854786386141E-2</v>
      </c>
      <c r="J14" s="76">
        <f>分析係数表!G17</f>
        <v>0.21229407998137262</v>
      </c>
      <c r="K14" s="78">
        <f t="shared" si="3"/>
        <v>3.1094405614966098E-3</v>
      </c>
      <c r="L14" s="79"/>
      <c r="M14" s="80"/>
      <c r="N14" s="81">
        <f>分析係数表!H17</f>
        <v>3.0554709730257561E-3</v>
      </c>
      <c r="O14" s="82">
        <f t="shared" si="4"/>
        <v>4.0663979003414889E-2</v>
      </c>
      <c r="P14" s="76">
        <f>分析係数表!C17</f>
        <v>0.16391620825693176</v>
      </c>
      <c r="Q14" s="82">
        <f t="shared" si="5"/>
        <v>6.6654852508792554E-3</v>
      </c>
      <c r="R14" s="83">
        <v>1.3541121540842003E-2</v>
      </c>
      <c r="S14" s="84">
        <f t="shared" si="6"/>
        <v>2.8187976327228144E-2</v>
      </c>
      <c r="T14" s="85">
        <f>分析係数表!F17</f>
        <v>0.32277781011700329</v>
      </c>
      <c r="U14" s="86">
        <f t="shared" si="7"/>
        <v>9.0984532705326304E-3</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投入係数表!E15</f>
        <v>0</v>
      </c>
      <c r="E15" s="77">
        <f t="shared" si="0"/>
        <v>0</v>
      </c>
      <c r="F15" s="76">
        <f>分析係数表!C18</f>
        <v>9.9153926079857513E-2</v>
      </c>
      <c r="G15" s="77">
        <f t="shared" si="1"/>
        <v>0</v>
      </c>
      <c r="H15" s="77">
        <v>1.2312437185215443E-3</v>
      </c>
      <c r="I15" s="77">
        <f t="shared" si="2"/>
        <v>1.2312437185215443E-3</v>
      </c>
      <c r="J15" s="76">
        <f>分析係数表!G18</f>
        <v>0.21554507077228707</v>
      </c>
      <c r="K15" s="78">
        <f t="shared" si="3"/>
        <v>2.6538851444666016E-4</v>
      </c>
      <c r="L15" s="79"/>
      <c r="M15" s="80"/>
      <c r="N15" s="81">
        <f>分析係数表!H18</f>
        <v>4.4309579058998937E-4</v>
      </c>
      <c r="O15" s="82">
        <f t="shared" si="4"/>
        <v>5.8969756492924692E-3</v>
      </c>
      <c r="P15" s="76">
        <f>分析係数表!C18</f>
        <v>9.9153926079857513E-2</v>
      </c>
      <c r="Q15" s="82">
        <f t="shared" si="5"/>
        <v>5.8470828762466527E-4</v>
      </c>
      <c r="R15" s="83">
        <v>1.420786441902967E-3</v>
      </c>
      <c r="S15" s="84">
        <f t="shared" si="6"/>
        <v>2.652030160424511E-3</v>
      </c>
      <c r="T15" s="85">
        <f>分析係数表!F18</f>
        <v>0.45865408492674448</v>
      </c>
      <c r="U15" s="86">
        <f t="shared" si="7"/>
        <v>1.2163644664276315E-3</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投入係数表!E16</f>
        <v>0</v>
      </c>
      <c r="E16" s="77">
        <f t="shared" si="0"/>
        <v>0</v>
      </c>
      <c r="F16" s="76">
        <f>分析係数表!C19</f>
        <v>0.34885493758536357</v>
      </c>
      <c r="G16" s="77">
        <f t="shared" si="1"/>
        <v>0</v>
      </c>
      <c r="H16" s="77">
        <v>1.5595062949569513E-2</v>
      </c>
      <c r="I16" s="77">
        <f t="shared" si="2"/>
        <v>1.5595062949569513E-2</v>
      </c>
      <c r="J16" s="76">
        <f>分析係数表!G19</f>
        <v>5.7666214382632294E-2</v>
      </c>
      <c r="K16" s="78">
        <f t="shared" si="3"/>
        <v>8.9930824336052143E-4</v>
      </c>
      <c r="L16" s="79"/>
      <c r="M16" s="80"/>
      <c r="N16" s="81">
        <f>分析係数表!H19</f>
        <v>-1.1339892271023426E-4</v>
      </c>
      <c r="O16" s="82">
        <f t="shared" si="4"/>
        <v>-1.509178602188594E-3</v>
      </c>
      <c r="P16" s="76">
        <f>分析係数表!C19</f>
        <v>0.34885493758536357</v>
      </c>
      <c r="Q16" s="82">
        <f t="shared" si="5"/>
        <v>-5.2648440707166817E-4</v>
      </c>
      <c r="R16" s="83">
        <v>3.316240737622554E-3</v>
      </c>
      <c r="S16" s="84">
        <f t="shared" si="6"/>
        <v>1.8911303687192068E-2</v>
      </c>
      <c r="T16" s="85">
        <f>分析係数表!F19</f>
        <v>0.24001206090758329</v>
      </c>
      <c r="U16" s="86">
        <f t="shared" si="7"/>
        <v>4.5389409724121473E-3</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投入係数表!E17</f>
        <v>0</v>
      </c>
      <c r="E17" s="77">
        <f t="shared" si="0"/>
        <v>0</v>
      </c>
      <c r="F17" s="76">
        <f>分析係数表!C20</f>
        <v>6.1611763739423342E-2</v>
      </c>
      <c r="G17" s="77">
        <f t="shared" si="1"/>
        <v>0</v>
      </c>
      <c r="H17" s="77">
        <v>1.2446987171689967E-3</v>
      </c>
      <c r="I17" s="77">
        <f t="shared" si="2"/>
        <v>1.2446987171689967E-3</v>
      </c>
      <c r="J17" s="76">
        <f>分析係数表!G20</f>
        <v>9.9807003032809483E-2</v>
      </c>
      <c r="K17" s="78">
        <f t="shared" si="3"/>
        <v>1.2422964863942012E-4</v>
      </c>
      <c r="L17" s="79"/>
      <c r="M17" s="80"/>
      <c r="N17" s="81">
        <f>分析係数表!H20</f>
        <v>5.5019477314965503E-4</v>
      </c>
      <c r="O17" s="82">
        <f t="shared" si="4"/>
        <v>7.3223109958039188E-3</v>
      </c>
      <c r="P17" s="76">
        <f>分析係数表!C20</f>
        <v>6.1611763739423342E-2</v>
      </c>
      <c r="Q17" s="82">
        <f t="shared" si="5"/>
        <v>4.5114049510005269E-4</v>
      </c>
      <c r="R17" s="83">
        <v>1.2351380620708257E-3</v>
      </c>
      <c r="S17" s="84">
        <f t="shared" si="6"/>
        <v>2.4798367792398224E-3</v>
      </c>
      <c r="T17" s="85">
        <f>分析係数表!F20</f>
        <v>0.22277364212848083</v>
      </c>
      <c r="U17" s="86">
        <f t="shared" si="7"/>
        <v>5.524422711954167E-4</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投入係数表!E18</f>
        <v>0</v>
      </c>
      <c r="E18" s="77">
        <f t="shared" si="0"/>
        <v>0</v>
      </c>
      <c r="F18" s="76">
        <f>分析係数表!C21</f>
        <v>0.26616480709772816</v>
      </c>
      <c r="G18" s="77">
        <f t="shared" si="1"/>
        <v>0</v>
      </c>
      <c r="H18" s="77">
        <v>1.296896198253833E-2</v>
      </c>
      <c r="I18" s="77">
        <f t="shared" si="2"/>
        <v>1.296896198253833E-2</v>
      </c>
      <c r="J18" s="76">
        <f>分析係数表!G21</f>
        <v>0.28515758528748203</v>
      </c>
      <c r="K18" s="78">
        <f t="shared" si="3"/>
        <v>3.6981978826257857E-3</v>
      </c>
      <c r="L18" s="79"/>
      <c r="M18" s="80"/>
      <c r="N18" s="81">
        <f>分析係数表!H21</f>
        <v>9.2609120213357971E-4</v>
      </c>
      <c r="O18" s="82">
        <f t="shared" si="4"/>
        <v>1.2324958584540184E-2</v>
      </c>
      <c r="P18" s="76">
        <f>分析係数表!C21</f>
        <v>0.26616480709772816</v>
      </c>
      <c r="Q18" s="82">
        <f t="shared" si="5"/>
        <v>3.2804702241416269E-3</v>
      </c>
      <c r="R18" s="83">
        <v>8.9235351790921923E-3</v>
      </c>
      <c r="S18" s="84">
        <f t="shared" si="6"/>
        <v>2.1892497161630522E-2</v>
      </c>
      <c r="T18" s="85">
        <f>分析係数表!F21</f>
        <v>0.42568537635878856</v>
      </c>
      <c r="U18" s="86">
        <f t="shared" si="7"/>
        <v>9.3193158936823988E-3</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投入係数表!E19</f>
        <v>0</v>
      </c>
      <c r="E19" s="77">
        <f t="shared" si="0"/>
        <v>0</v>
      </c>
      <c r="F19" s="76">
        <f>分析係数表!C22</f>
        <v>6.8073136427566849E-2</v>
      </c>
      <c r="G19" s="77">
        <f t="shared" si="1"/>
        <v>0</v>
      </c>
      <c r="H19" s="77">
        <v>4.6684099364784868E-4</v>
      </c>
      <c r="I19" s="77">
        <f t="shared" si="2"/>
        <v>4.6684099364784868E-4</v>
      </c>
      <c r="J19" s="76">
        <f>分析係数表!G22</f>
        <v>0.19468102201510526</v>
      </c>
      <c r="K19" s="78">
        <f t="shared" si="3"/>
        <v>9.0885081761910442E-5</v>
      </c>
      <c r="L19" s="79"/>
      <c r="M19" s="80"/>
      <c r="N19" s="81">
        <f>分析係数表!H22</f>
        <v>4.4099581053979989E-5</v>
      </c>
      <c r="O19" s="82">
        <f t="shared" si="4"/>
        <v>5.8690278974000878E-4</v>
      </c>
      <c r="P19" s="76">
        <f>分析係数表!C22</f>
        <v>6.8073136427566849E-2</v>
      </c>
      <c r="Q19" s="82">
        <f t="shared" si="5"/>
        <v>3.9952313675691202E-5</v>
      </c>
      <c r="R19" s="83">
        <v>4.2813623053411016E-4</v>
      </c>
      <c r="S19" s="84">
        <f t="shared" si="6"/>
        <v>8.9497722418195884E-4</v>
      </c>
      <c r="T19" s="85">
        <f>分析係数表!F22</f>
        <v>0.41266270287642615</v>
      </c>
      <c r="U19" s="86">
        <f t="shared" si="7"/>
        <v>3.6932372034376832E-4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3.3537302270857648E-4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投入係数表!E21</f>
        <v>0</v>
      </c>
      <c r="E21" s="77">
        <f t="shared" si="0"/>
        <v>0</v>
      </c>
      <c r="F21" s="76">
        <f>分析係数表!C24</f>
        <v>0.19862660944206012</v>
      </c>
      <c r="G21" s="77">
        <f t="shared" si="1"/>
        <v>0</v>
      </c>
      <c r="H21" s="77">
        <v>1.0951497186168662E-3</v>
      </c>
      <c r="I21" s="77">
        <f t="shared" si="2"/>
        <v>1.0951497186168662E-3</v>
      </c>
      <c r="J21" s="76">
        <f>分析係数表!G24</f>
        <v>0.20794148380355276</v>
      </c>
      <c r="K21" s="78">
        <f t="shared" si="3"/>
        <v>2.2772705747623446E-4</v>
      </c>
      <c r="L21" s="79"/>
      <c r="M21" s="80"/>
      <c r="N21" s="81">
        <f>分析係数表!H24</f>
        <v>3.2549690777937607E-4</v>
      </c>
      <c r="O21" s="82">
        <f t="shared" si="4"/>
        <v>4.3319015433191119E-3</v>
      </c>
      <c r="P21" s="76">
        <f>分析係数表!C24</f>
        <v>0.19862660944206012</v>
      </c>
      <c r="Q21" s="82">
        <f t="shared" si="5"/>
        <v>8.6043091598630268E-4</v>
      </c>
      <c r="R21" s="83">
        <v>3.3550220086993811E-3</v>
      </c>
      <c r="S21" s="84">
        <f t="shared" si="6"/>
        <v>4.4501717273162473E-3</v>
      </c>
      <c r="T21" s="85">
        <f>分析係数表!F24</f>
        <v>0.39132706374085685</v>
      </c>
      <c r="U21" s="86">
        <f t="shared" si="7"/>
        <v>1.7414726351932441E-3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投入係数表!E22</f>
        <v>0</v>
      </c>
      <c r="E22" s="77">
        <f t="shared" si="0"/>
        <v>0</v>
      </c>
      <c r="F22" s="76">
        <f>分析係数表!C25</f>
        <v>0.10815402038505095</v>
      </c>
      <c r="G22" s="77">
        <f t="shared" si="1"/>
        <v>0</v>
      </c>
      <c r="H22" s="77">
        <v>1.4445562935552279E-3</v>
      </c>
      <c r="I22" s="77">
        <f t="shared" si="2"/>
        <v>1.4445562935552279E-3</v>
      </c>
      <c r="J22" s="76">
        <f>分析係数表!G25</f>
        <v>0.19693726937269374</v>
      </c>
      <c r="K22" s="78">
        <f t="shared" si="3"/>
        <v>2.8448697190790596E-4</v>
      </c>
      <c r="L22" s="79"/>
      <c r="M22" s="80"/>
      <c r="N22" s="81">
        <f>分析係数表!H25</f>
        <v>5.1029515219605417E-4</v>
      </c>
      <c r="O22" s="82">
        <f t="shared" si="4"/>
        <v>6.7913037098486732E-3</v>
      </c>
      <c r="P22" s="76">
        <f>分析係数表!C25</f>
        <v>0.10815402038505095</v>
      </c>
      <c r="Q22" s="82">
        <f t="shared" si="5"/>
        <v>7.3450679987604561E-4</v>
      </c>
      <c r="R22" s="83">
        <v>6.212687656544996E-3</v>
      </c>
      <c r="S22" s="84">
        <f t="shared" si="6"/>
        <v>7.6572439501002235E-3</v>
      </c>
      <c r="T22" s="85">
        <f>分析係数表!F25</f>
        <v>0.3500369003690037</v>
      </c>
      <c r="U22" s="86">
        <f t="shared" si="7"/>
        <v>2.6803179376623885E-3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投入係数表!E23</f>
        <v>0</v>
      </c>
      <c r="E23" s="77">
        <f t="shared" si="0"/>
        <v>0</v>
      </c>
      <c r="F23" s="76">
        <f>分析係数表!C26</f>
        <v>0.27743634767339775</v>
      </c>
      <c r="G23" s="77">
        <f t="shared" si="1"/>
        <v>0</v>
      </c>
      <c r="H23" s="77">
        <v>6.2261418540693831E-3</v>
      </c>
      <c r="I23" s="77">
        <f t="shared" si="2"/>
        <v>6.2261418540693831E-3</v>
      </c>
      <c r="J23" s="76">
        <f>分析係数表!G26</f>
        <v>0.19644944793245292</v>
      </c>
      <c r="K23" s="78">
        <f t="shared" si="3"/>
        <v>1.2231221299810692E-3</v>
      </c>
      <c r="L23" s="79"/>
      <c r="M23" s="80"/>
      <c r="N23" s="81">
        <f>分析係数表!H26</f>
        <v>1.0285702285828285E-2</v>
      </c>
      <c r="O23" s="82">
        <f t="shared" si="4"/>
        <v>0.13688808876888398</v>
      </c>
      <c r="P23" s="76">
        <f>分析係数表!C26</f>
        <v>0.27743634767339775</v>
      </c>
      <c r="Q23" s="82">
        <f t="shared" si="5"/>
        <v>3.7977731388031032E-2</v>
      </c>
      <c r="R23" s="83">
        <v>4.1531020453273941E-2</v>
      </c>
      <c r="S23" s="84">
        <f t="shared" si="6"/>
        <v>4.7757162307343323E-2</v>
      </c>
      <c r="T23" s="85">
        <f>分析係数表!F26</f>
        <v>0.33444468499675256</v>
      </c>
      <c r="U23" s="86">
        <f t="shared" si="7"/>
        <v>1.5972129104218222E-2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投入係数表!E24</f>
        <v>0</v>
      </c>
      <c r="E24" s="77">
        <f t="shared" si="0"/>
        <v>0</v>
      </c>
      <c r="F24" s="76">
        <f>分析係数表!C27</f>
        <v>0.68206432556613061</v>
      </c>
      <c r="G24" s="77">
        <f t="shared" si="1"/>
        <v>0</v>
      </c>
      <c r="H24" s="77">
        <v>3.6073155750551231E-3</v>
      </c>
      <c r="I24" s="77">
        <f t="shared" si="2"/>
        <v>3.6073155750551231E-3</v>
      </c>
      <c r="J24" s="76">
        <f>分析係数表!G27</f>
        <v>0.17097786061735692</v>
      </c>
      <c r="K24" s="78">
        <f t="shared" si="3"/>
        <v>6.167710995945956E-4</v>
      </c>
      <c r="L24" s="79"/>
      <c r="M24" s="80"/>
      <c r="N24" s="81">
        <f>分析係数表!H27</f>
        <v>1.1068994844548976E-2</v>
      </c>
      <c r="O24" s="82">
        <f t="shared" si="4"/>
        <v>0.14731260022474219</v>
      </c>
      <c r="P24" s="76">
        <f>分析係数表!C27</f>
        <v>0.68206432556613061</v>
      </c>
      <c r="Q24" s="82">
        <f t="shared" si="5"/>
        <v>0.1004766693196818</v>
      </c>
      <c r="R24" s="83">
        <v>0.10351211146210391</v>
      </c>
      <c r="S24" s="84">
        <f t="shared" si="6"/>
        <v>0.10711942703715904</v>
      </c>
      <c r="T24" s="85">
        <f>分析係数表!F27</f>
        <v>0.32177115061144701</v>
      </c>
      <c r="U24" s="86">
        <f t="shared" si="7"/>
        <v>3.4467941290585613E-2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投入係数表!E25</f>
        <v>3.8461538461538464E-2</v>
      </c>
      <c r="E25" s="77">
        <f t="shared" si="0"/>
        <v>3.8461538461538463</v>
      </c>
      <c r="F25" s="76">
        <f>分析係数表!C28</f>
        <v>0.14118101348541556</v>
      </c>
      <c r="G25" s="77">
        <f t="shared" si="1"/>
        <v>0.54300389802082916</v>
      </c>
      <c r="H25" s="77">
        <v>0.58258811620653639</v>
      </c>
      <c r="I25" s="77">
        <f t="shared" si="2"/>
        <v>0.58258811620653639</v>
      </c>
      <c r="J25" s="76">
        <f>分析係数表!G28</f>
        <v>0.12484707609493516</v>
      </c>
      <c r="K25" s="78">
        <f t="shared" si="3"/>
        <v>7.2734422876042371E-2</v>
      </c>
      <c r="L25" s="79"/>
      <c r="M25" s="80"/>
      <c r="N25" s="81">
        <f>分析係数表!H28</f>
        <v>2.043280588834406E-2</v>
      </c>
      <c r="O25" s="82">
        <f t="shared" si="4"/>
        <v>0.27193162591287073</v>
      </c>
      <c r="P25" s="76">
        <f>分析係数表!C28</f>
        <v>0.14118101348541556</v>
      </c>
      <c r="Q25" s="82">
        <f t="shared" si="5"/>
        <v>3.8391582545115981E-2</v>
      </c>
      <c r="R25" s="83">
        <v>4.4102923850626009E-2</v>
      </c>
      <c r="S25" s="84">
        <f t="shared" si="6"/>
        <v>0.62669104005716236</v>
      </c>
      <c r="T25" s="85">
        <f>分析係数表!F28</f>
        <v>0.21311475409836064</v>
      </c>
      <c r="U25" s="86">
        <f t="shared" si="7"/>
        <v>0.13355710689742803</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投入係数表!E26</f>
        <v>0</v>
      </c>
      <c r="E26" s="77">
        <f t="shared" si="0"/>
        <v>0</v>
      </c>
      <c r="F26" s="76">
        <f>分析係数表!C29</f>
        <v>0.16227976317854342</v>
      </c>
      <c r="G26" s="77">
        <f t="shared" si="1"/>
        <v>0</v>
      </c>
      <c r="H26" s="77">
        <v>7.2353239473345174E-3</v>
      </c>
      <c r="I26" s="77">
        <f t="shared" si="2"/>
        <v>7.2353239473345174E-3</v>
      </c>
      <c r="J26" s="76">
        <f>分析係数表!G29</f>
        <v>0.26081698468153725</v>
      </c>
      <c r="K26" s="78">
        <f t="shared" si="3"/>
        <v>1.8870953751379065E-3</v>
      </c>
      <c r="L26" s="79"/>
      <c r="M26" s="80"/>
      <c r="N26" s="81">
        <f>分析係数表!H29</f>
        <v>1.0220602904272409E-2</v>
      </c>
      <c r="O26" s="82">
        <f t="shared" si="4"/>
        <v>0.13602170846022013</v>
      </c>
      <c r="P26" s="76">
        <f>分析係数表!C29</f>
        <v>0.16227976317854342</v>
      </c>
      <c r="Q26" s="82">
        <f t="shared" si="5"/>
        <v>2.2073570636065399E-2</v>
      </c>
      <c r="R26" s="83">
        <v>2.9123958495686827E-2</v>
      </c>
      <c r="S26" s="84">
        <f t="shared" si="6"/>
        <v>3.6359282443021342E-2</v>
      </c>
      <c r="T26" s="85">
        <f>分析係数表!F29</f>
        <v>0.4334856221445848</v>
      </c>
      <c r="U26" s="86">
        <f t="shared" si="7"/>
        <v>1.5761226170543787E-2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投入係数表!E27</f>
        <v>0</v>
      </c>
      <c r="E27" s="77">
        <f t="shared" si="0"/>
        <v>0</v>
      </c>
      <c r="F27" s="76">
        <f>分析係数表!C30</f>
        <v>1</v>
      </c>
      <c r="G27" s="77">
        <f t="shared" si="1"/>
        <v>0</v>
      </c>
      <c r="H27" s="77">
        <v>1.4464243866592969E-2</v>
      </c>
      <c r="I27" s="77">
        <f t="shared" si="2"/>
        <v>1.4464243866592969E-2</v>
      </c>
      <c r="J27" s="76">
        <f>分析係数表!G30</f>
        <v>0.34448439248553536</v>
      </c>
      <c r="K27" s="78">
        <f t="shared" si="3"/>
        <v>4.9827062611459104E-3</v>
      </c>
      <c r="L27" s="79"/>
      <c r="M27" s="80"/>
      <c r="N27" s="81">
        <f>分析係数表!H30</f>
        <v>0</v>
      </c>
      <c r="O27" s="82">
        <f t="shared" si="4"/>
        <v>0</v>
      </c>
      <c r="P27" s="76">
        <f>分析係数表!C30</f>
        <v>1</v>
      </c>
      <c r="Q27" s="82">
        <f t="shared" si="5"/>
        <v>0</v>
      </c>
      <c r="R27" s="83">
        <v>3.5709114865659371E-2</v>
      </c>
      <c r="S27" s="84">
        <f t="shared" si="6"/>
        <v>5.0173358732252343E-2</v>
      </c>
      <c r="T27" s="85">
        <f>分析係数表!F30</f>
        <v>0.44001047643991525</v>
      </c>
      <c r="U27" s="86">
        <f t="shared" si="7"/>
        <v>2.2076803480369136E-2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投入係数表!E28</f>
        <v>0</v>
      </c>
      <c r="E28" s="77">
        <f t="shared" si="0"/>
        <v>0</v>
      </c>
      <c r="F28" s="76">
        <f>分析係数表!C31</f>
        <v>6.2020555045463999E-2</v>
      </c>
      <c r="G28" s="77">
        <f t="shared" si="1"/>
        <v>0</v>
      </c>
      <c r="H28" s="77">
        <v>7.8593173295563538E-3</v>
      </c>
      <c r="I28" s="77">
        <f t="shared" si="2"/>
        <v>7.8593173295563538E-3</v>
      </c>
      <c r="J28" s="76">
        <f>分析係数表!G31</f>
        <v>7.0817490494296573E-2</v>
      </c>
      <c r="K28" s="78">
        <f t="shared" si="3"/>
        <v>5.5657713027751745E-4</v>
      </c>
      <c r="L28" s="79"/>
      <c r="M28" s="80"/>
      <c r="N28" s="81">
        <f>分析係数表!H31</f>
        <v>2.2278688352460652E-2</v>
      </c>
      <c r="O28" s="82">
        <f t="shared" si="4"/>
        <v>0.29649769982627394</v>
      </c>
      <c r="P28" s="76">
        <f>分析係数表!C31</f>
        <v>6.2020555045463999E-2</v>
      </c>
      <c r="Q28" s="82">
        <f t="shared" si="5"/>
        <v>1.8388951912928886E-2</v>
      </c>
      <c r="R28" s="83">
        <v>2.4727050527739186E-2</v>
      </c>
      <c r="S28" s="84">
        <f t="shared" si="6"/>
        <v>3.2586367857295538E-2</v>
      </c>
      <c r="T28" s="85">
        <f>分析係数表!F31</f>
        <v>0.3450570342205323</v>
      </c>
      <c r="U28" s="86">
        <f t="shared" si="7"/>
        <v>1.1244155448857681E-2</v>
      </c>
      <c r="V28" s="87">
        <f>分析係数表!D31</f>
        <v>0</v>
      </c>
      <c r="W28" s="167">
        <f t="shared" si="8"/>
        <v>0</v>
      </c>
      <c r="X28" s="76">
        <f>分析係数表!E31</f>
        <v>0</v>
      </c>
      <c r="Y28" s="166">
        <f t="shared" si="9"/>
        <v>0</v>
      </c>
    </row>
    <row r="29" spans="1:25" x14ac:dyDescent="0.2">
      <c r="A29" s="6" t="s">
        <v>17</v>
      </c>
      <c r="B29" s="5" t="s">
        <v>273</v>
      </c>
      <c r="C29" s="90"/>
      <c r="D29" s="76">
        <f>投入係数表!E29</f>
        <v>0</v>
      </c>
      <c r="E29" s="77">
        <f t="shared" si="0"/>
        <v>0</v>
      </c>
      <c r="F29" s="76">
        <f>分析係数表!C32</f>
        <v>0.51031613976705492</v>
      </c>
      <c r="G29" s="77">
        <f t="shared" si="1"/>
        <v>0</v>
      </c>
      <c r="H29" s="77">
        <v>6.8849728790094543E-3</v>
      </c>
      <c r="I29" s="77">
        <f t="shared" si="2"/>
        <v>6.8849728790094543E-3</v>
      </c>
      <c r="J29" s="76">
        <f>分析係数表!G32</f>
        <v>0.13989637305699482</v>
      </c>
      <c r="K29" s="78">
        <f t="shared" si="3"/>
        <v>9.6318273436919819E-4</v>
      </c>
      <c r="L29" s="79"/>
      <c r="M29" s="80"/>
      <c r="N29" s="81">
        <f>分析係数表!H32</f>
        <v>6.3083400707693279E-3</v>
      </c>
      <c r="O29" s="82">
        <f t="shared" si="4"/>
        <v>8.3955046684713638E-2</v>
      </c>
      <c r="P29" s="76">
        <f>分析係数表!C32</f>
        <v>0.51031613976705492</v>
      </c>
      <c r="Q29" s="82">
        <f t="shared" si="5"/>
        <v>4.2843615338105948E-2</v>
      </c>
      <c r="R29" s="83">
        <v>5.5780725675827827E-2</v>
      </c>
      <c r="S29" s="84">
        <f t="shared" si="6"/>
        <v>6.2665698554837279E-2</v>
      </c>
      <c r="T29" s="85">
        <f>分析係数表!F32</f>
        <v>0.48186528497409326</v>
      </c>
      <c r="U29" s="86">
        <f t="shared" si="7"/>
        <v>3.0196424692227289E-2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投入係数表!E30</f>
        <v>0</v>
      </c>
      <c r="E30" s="77">
        <f t="shared" si="0"/>
        <v>0</v>
      </c>
      <c r="F30" s="76">
        <f>分析係数表!C33</f>
        <v>0.64380825565912114</v>
      </c>
      <c r="G30" s="77">
        <f t="shared" si="1"/>
        <v>0</v>
      </c>
      <c r="H30" s="77">
        <v>4.764946641963308E-3</v>
      </c>
      <c r="I30" s="77">
        <f t="shared" si="2"/>
        <v>4.764946641963308E-3</v>
      </c>
      <c r="J30" s="76">
        <f>分析係数表!G33</f>
        <v>0.50735483870967746</v>
      </c>
      <c r="K30" s="78">
        <f t="shared" si="3"/>
        <v>2.4175187349935135E-3</v>
      </c>
      <c r="L30" s="79"/>
      <c r="M30" s="80"/>
      <c r="N30" s="81">
        <f>分析係数表!H33</f>
        <v>9.5549092283623302E-4</v>
      </c>
      <c r="O30" s="82">
        <f t="shared" si="4"/>
        <v>1.2716227111033523E-2</v>
      </c>
      <c r="P30" s="76">
        <f>分析係数表!C33</f>
        <v>0.64380825565912114</v>
      </c>
      <c r="Q30" s="82">
        <f t="shared" si="5"/>
        <v>8.1868119949197182E-3</v>
      </c>
      <c r="R30" s="83">
        <v>2.5050473842499657E-2</v>
      </c>
      <c r="S30" s="84">
        <f t="shared" si="6"/>
        <v>2.9815420484462965E-2</v>
      </c>
      <c r="T30" s="85">
        <f>分析係数表!F33</f>
        <v>0.64387096774193553</v>
      </c>
      <c r="U30" s="86">
        <f t="shared" si="7"/>
        <v>1.9197283640963899E-2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投入係数表!E31</f>
        <v>7.6923076923076927E-2</v>
      </c>
      <c r="E31" s="77">
        <f t="shared" si="0"/>
        <v>7.6923076923076925</v>
      </c>
      <c r="F31" s="76">
        <f>分析係数表!C34</f>
        <v>0.4497281074016104</v>
      </c>
      <c r="G31" s="77">
        <f t="shared" si="1"/>
        <v>3.4594469800123879</v>
      </c>
      <c r="H31" s="77">
        <v>3.5618750127489478</v>
      </c>
      <c r="I31" s="77">
        <f t="shared" si="2"/>
        <v>3.5618750127489478</v>
      </c>
      <c r="J31" s="76">
        <f>分析係数表!G34</f>
        <v>0.42484737951445389</v>
      </c>
      <c r="K31" s="78">
        <f t="shared" si="3"/>
        <v>1.5132532653244026</v>
      </c>
      <c r="L31" s="79"/>
      <c r="M31" s="80"/>
      <c r="N31" s="81">
        <f>分析係数表!H34</f>
        <v>0.15783450057224457</v>
      </c>
      <c r="O31" s="82">
        <f t="shared" si="4"/>
        <v>2.1005530322313839</v>
      </c>
      <c r="P31" s="76">
        <f>分析係数表!C34</f>
        <v>0.4497281074016104</v>
      </c>
      <c r="Q31" s="82">
        <f t="shared" si="5"/>
        <v>0.9446777396821342</v>
      </c>
      <c r="R31" s="83">
        <v>1.0328341626816084</v>
      </c>
      <c r="S31" s="84">
        <f t="shared" si="6"/>
        <v>4.5947091754305562</v>
      </c>
      <c r="T31" s="85">
        <f>分析係数表!F34</f>
        <v>0.69859228761453362</v>
      </c>
      <c r="U31" s="86">
        <f t="shared" si="7"/>
        <v>3.2098283937875198</v>
      </c>
      <c r="V31" s="87">
        <f>分析係数表!D34</f>
        <v>0.16058186901394608</v>
      </c>
      <c r="W31" s="167">
        <f t="shared" si="8"/>
        <v>1</v>
      </c>
      <c r="X31" s="76">
        <f>分析係数表!E34</f>
        <v>0.11554380945100309</v>
      </c>
      <c r="Y31" s="166">
        <f t="shared" si="9"/>
        <v>1</v>
      </c>
    </row>
    <row r="32" spans="1:25" x14ac:dyDescent="0.2">
      <c r="A32" s="6" t="s">
        <v>20</v>
      </c>
      <c r="B32" s="5" t="s">
        <v>37</v>
      </c>
      <c r="C32" s="90"/>
      <c r="D32" s="76">
        <f>投入係数表!E32</f>
        <v>0</v>
      </c>
      <c r="E32" s="77">
        <f t="shared" si="0"/>
        <v>0</v>
      </c>
      <c r="F32" s="76">
        <f>分析係数表!C35</f>
        <v>0.49909685188370889</v>
      </c>
      <c r="G32" s="77">
        <f t="shared" si="1"/>
        <v>0</v>
      </c>
      <c r="H32" s="77">
        <v>4.5344719157383681E-2</v>
      </c>
      <c r="I32" s="77">
        <f t="shared" si="2"/>
        <v>4.5344719157383681E-2</v>
      </c>
      <c r="J32" s="76">
        <f>分析係数表!G35</f>
        <v>0.31379756038452217</v>
      </c>
      <c r="K32" s="78">
        <f t="shared" si="3"/>
        <v>1.4229062247908306E-2</v>
      </c>
      <c r="L32" s="79"/>
      <c r="M32" s="80"/>
      <c r="N32" s="81">
        <f>分析係数表!H35</f>
        <v>5.9221537395394742E-2</v>
      </c>
      <c r="O32" s="82">
        <f t="shared" si="4"/>
        <v>0.78815455111704702</v>
      </c>
      <c r="P32" s="76">
        <f>分析係数表!C35</f>
        <v>0.49909685188370889</v>
      </c>
      <c r="Q32" s="82">
        <f t="shared" si="5"/>
        <v>0.39336545526033589</v>
      </c>
      <c r="R32" s="83">
        <v>0.51839484587496454</v>
      </c>
      <c r="S32" s="84">
        <f t="shared" si="6"/>
        <v>0.56373956503234823</v>
      </c>
      <c r="T32" s="85">
        <f>分析係数表!F35</f>
        <v>0.64201470231844249</v>
      </c>
      <c r="U32" s="86">
        <f t="shared" si="7"/>
        <v>0.36192908902937132</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投入係数表!E33</f>
        <v>0</v>
      </c>
      <c r="E33" s="77">
        <f t="shared" si="0"/>
        <v>0</v>
      </c>
      <c r="F33" s="76">
        <f>分析係数表!C36</f>
        <v>0.87819146249052793</v>
      </c>
      <c r="G33" s="77">
        <f t="shared" si="1"/>
        <v>0</v>
      </c>
      <c r="H33" s="77">
        <v>9.2604332232576622E-2</v>
      </c>
      <c r="I33" s="77">
        <f t="shared" si="2"/>
        <v>9.2604332232576622E-2</v>
      </c>
      <c r="J33" s="76">
        <f>分析係数表!G36</f>
        <v>4.4874661895938493E-2</v>
      </c>
      <c r="K33" s="78">
        <f t="shared" si="3"/>
        <v>4.1555880990360346E-3</v>
      </c>
      <c r="L33" s="79"/>
      <c r="M33" s="80"/>
      <c r="N33" s="81">
        <f>分析係数表!H36</f>
        <v>0.18774661640714413</v>
      </c>
      <c r="O33" s="82">
        <f t="shared" si="4"/>
        <v>2.4986408101864641</v>
      </c>
      <c r="P33" s="76">
        <f>分析係数表!C36</f>
        <v>0.87819146249052793</v>
      </c>
      <c r="Q33" s="82">
        <f t="shared" si="5"/>
        <v>2.1942850273361687</v>
      </c>
      <c r="R33" s="83">
        <v>2.2999643751264505</v>
      </c>
      <c r="S33" s="84">
        <f t="shared" si="6"/>
        <v>2.3925687073590272</v>
      </c>
      <c r="T33" s="85">
        <f>分析係数表!F36</f>
        <v>0.85371541754520475</v>
      </c>
      <c r="U33" s="86">
        <f t="shared" si="7"/>
        <v>2.0425727930086026</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投入係数表!E34</f>
        <v>0</v>
      </c>
      <c r="E34" s="77">
        <f t="shared" si="0"/>
        <v>0</v>
      </c>
      <c r="F34" s="76">
        <f>分析係数表!C37</f>
        <v>0.51844868831853386</v>
      </c>
      <c r="G34" s="77">
        <f t="shared" si="1"/>
        <v>0</v>
      </c>
      <c r="H34" s="77">
        <v>8.0225039816154892E-2</v>
      </c>
      <c r="I34" s="77">
        <f t="shared" si="2"/>
        <v>8.0225039816154892E-2</v>
      </c>
      <c r="J34" s="76">
        <f>分析係数表!G37</f>
        <v>0.40787398349003462</v>
      </c>
      <c r="K34" s="78">
        <f t="shared" si="3"/>
        <v>3.2721706565461729E-2</v>
      </c>
      <c r="L34" s="79"/>
      <c r="M34" s="80"/>
      <c r="N34" s="81">
        <f>分析係数表!H37</f>
        <v>4.7856445363769047E-2</v>
      </c>
      <c r="O34" s="82">
        <f t="shared" si="4"/>
        <v>0.6369013178754791</v>
      </c>
      <c r="P34" s="76">
        <f>分析係数表!C37</f>
        <v>0.51844868831853386</v>
      </c>
      <c r="Q34" s="82">
        <f t="shared" si="5"/>
        <v>0.33020065284088773</v>
      </c>
      <c r="R34" s="83">
        <v>0.39880406040031657</v>
      </c>
      <c r="S34" s="84">
        <f t="shared" si="6"/>
        <v>0.47902910021647149</v>
      </c>
      <c r="T34" s="85">
        <f>分析係数表!F37</f>
        <v>0.62993916303078723</v>
      </c>
      <c r="U34" s="86">
        <f t="shared" si="7"/>
        <v>0.30175919045775518</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投入係数表!E35</f>
        <v>0</v>
      </c>
      <c r="E35" s="77">
        <f t="shared" si="0"/>
        <v>0</v>
      </c>
      <c r="F35" s="76">
        <f>分析係数表!C38</f>
        <v>4.0466683025854988E-2</v>
      </c>
      <c r="G35" s="77">
        <f t="shared" si="1"/>
        <v>0</v>
      </c>
      <c r="H35" s="77">
        <v>6.3180760577555752E-3</v>
      </c>
      <c r="I35" s="77">
        <f t="shared" si="2"/>
        <v>6.3180760577555752E-3</v>
      </c>
      <c r="J35" s="76">
        <f>分析係数表!G38</f>
        <v>0.23169218038891187</v>
      </c>
      <c r="K35" s="78">
        <f t="shared" si="3"/>
        <v>1.4638488176843699E-3</v>
      </c>
      <c r="L35" s="79"/>
      <c r="M35" s="80"/>
      <c r="N35" s="81">
        <f>分析係数表!H38</f>
        <v>4.3698484864393788E-2</v>
      </c>
      <c r="O35" s="82">
        <f t="shared" si="4"/>
        <v>0.58156476912856392</v>
      </c>
      <c r="P35" s="76">
        <f>分析係数表!C38</f>
        <v>4.0466683025854988E-2</v>
      </c>
      <c r="Q35" s="82">
        <f t="shared" si="5"/>
        <v>2.3533997171330132E-2</v>
      </c>
      <c r="R35" s="83">
        <v>2.9247506493317064E-2</v>
      </c>
      <c r="S35" s="84">
        <f t="shared" si="6"/>
        <v>3.5565582551072637E-2</v>
      </c>
      <c r="T35" s="85">
        <f>分析係数表!F38</f>
        <v>0.47745138601572196</v>
      </c>
      <c r="U35" s="86">
        <f t="shared" si="7"/>
        <v>1.6980836683466206E-2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投入係数表!E36</f>
        <v>0</v>
      </c>
      <c r="E36" s="77">
        <f t="shared" si="0"/>
        <v>0</v>
      </c>
      <c r="F36" s="76">
        <f>分析係数表!C39</f>
        <v>1</v>
      </c>
      <c r="G36" s="77">
        <f t="shared" si="1"/>
        <v>0</v>
      </c>
      <c r="H36" s="77">
        <v>1.886730903979133E-3</v>
      </c>
      <c r="I36" s="77">
        <f t="shared" si="2"/>
        <v>1.886730903979133E-3</v>
      </c>
      <c r="J36" s="76">
        <f>分析係数表!G39</f>
        <v>0.35155763393872286</v>
      </c>
      <c r="K36" s="78">
        <f t="shared" si="3"/>
        <v>6.632946524819717E-4</v>
      </c>
      <c r="L36" s="79"/>
      <c r="M36" s="80"/>
      <c r="N36" s="81">
        <f>分析係数表!H39</f>
        <v>3.8093638110437951E-3</v>
      </c>
      <c r="O36" s="82">
        <f t="shared" si="4"/>
        <v>5.0697221932779805E-2</v>
      </c>
      <c r="P36" s="76">
        <f>分析係数表!C39</f>
        <v>1</v>
      </c>
      <c r="Q36" s="82">
        <f t="shared" si="5"/>
        <v>5.0697221932779805E-2</v>
      </c>
      <c r="R36" s="83">
        <v>6.3221298981629384E-2</v>
      </c>
      <c r="S36" s="84">
        <f t="shared" si="6"/>
        <v>6.5108029885608515E-2</v>
      </c>
      <c r="T36" s="85">
        <f>分析係数表!F39</f>
        <v>0.70231445322154884</v>
      </c>
      <c r="U36" s="86">
        <f t="shared" si="7"/>
        <v>4.5726310409443402E-2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投入係数表!E37</f>
        <v>0</v>
      </c>
      <c r="E37" s="77">
        <f t="shared" si="0"/>
        <v>0</v>
      </c>
      <c r="F37" s="76">
        <f>分析係数表!C40</f>
        <v>0.93645125291670894</v>
      </c>
      <c r="G37" s="77">
        <f t="shared" si="1"/>
        <v>0</v>
      </c>
      <c r="H37" s="77">
        <v>3.5977153614878774E-4</v>
      </c>
      <c r="I37" s="77">
        <f t="shared" si="2"/>
        <v>3.5977153614878774E-4</v>
      </c>
      <c r="J37" s="76">
        <f>分析係数表!G40</f>
        <v>0.5322000781555295</v>
      </c>
      <c r="K37" s="78">
        <f t="shared" si="3"/>
        <v>1.9147043965651975E-4</v>
      </c>
      <c r="L37" s="79"/>
      <c r="M37" s="80"/>
      <c r="N37" s="81">
        <f>分析係数表!H40</f>
        <v>3.4185575237035248E-2</v>
      </c>
      <c r="O37" s="82">
        <f t="shared" si="4"/>
        <v>0.45496145305607633</v>
      </c>
      <c r="P37" s="76">
        <f>分析係数表!C40</f>
        <v>0.93645125291670894</v>
      </c>
      <c r="Q37" s="82">
        <f t="shared" si="5"/>
        <v>0.42604922274316914</v>
      </c>
      <c r="R37" s="83">
        <v>0.42677308189090879</v>
      </c>
      <c r="S37" s="84">
        <f t="shared" si="6"/>
        <v>0.42713285342705759</v>
      </c>
      <c r="T37" s="85">
        <f>分析係数表!F40</f>
        <v>0.72698319656115673</v>
      </c>
      <c r="U37" s="86">
        <f t="shared" si="7"/>
        <v>0.31051840714069034</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投入係数表!E38</f>
        <v>0</v>
      </c>
      <c r="E38" s="77">
        <f t="shared" si="0"/>
        <v>0</v>
      </c>
      <c r="F38" s="76">
        <f>分析係数表!C41</f>
        <v>0.75829086289227354</v>
      </c>
      <c r="G38" s="77">
        <f t="shared" si="1"/>
        <v>0</v>
      </c>
      <c r="H38" s="77">
        <v>2.1639260210102511E-4</v>
      </c>
      <c r="I38" s="77">
        <f t="shared" si="2"/>
        <v>2.1639260210102511E-4</v>
      </c>
      <c r="J38" s="76">
        <f>分析係数表!G41</f>
        <v>0.44682169065091015</v>
      </c>
      <c r="K38" s="78">
        <f t="shared" si="3"/>
        <v>9.6688908315129728E-5</v>
      </c>
      <c r="L38" s="79"/>
      <c r="M38" s="80"/>
      <c r="N38" s="81">
        <f>分析係数表!H41</f>
        <v>5.4536481903421918E-2</v>
      </c>
      <c r="O38" s="82">
        <f t="shared" si="4"/>
        <v>0.72580311664514419</v>
      </c>
      <c r="P38" s="76">
        <f>分析係数表!C41</f>
        <v>0.75829086289227354</v>
      </c>
      <c r="Q38" s="82">
        <f t="shared" si="5"/>
        <v>0.5503698716107478</v>
      </c>
      <c r="R38" s="83">
        <v>0.55997717950728432</v>
      </c>
      <c r="S38" s="84">
        <f t="shared" si="6"/>
        <v>0.56019357210938536</v>
      </c>
      <c r="T38" s="85">
        <f>分析係数表!F41</f>
        <v>0.55047809650878365</v>
      </c>
      <c r="U38" s="86">
        <f t="shared" si="7"/>
        <v>0.3083742912512305</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投入係数表!E39</f>
        <v>0</v>
      </c>
      <c r="E39" s="77">
        <f>$C$7*D39</f>
        <v>0</v>
      </c>
      <c r="F39" s="76">
        <f>分析係数表!C42</f>
        <v>0.17334729285073291</v>
      </c>
      <c r="G39" s="77">
        <f>E39*F39</f>
        <v>0</v>
      </c>
      <c r="H39" s="77">
        <v>5.6801069878226684E-4</v>
      </c>
      <c r="I39" s="77">
        <f>C39+H39</f>
        <v>5.6801069878226684E-4</v>
      </c>
      <c r="J39" s="76">
        <f>分析係数表!G42</f>
        <v>0.48544520547945208</v>
      </c>
      <c r="K39" s="78">
        <f>I39*J39</f>
        <v>2.757380703848847E-4</v>
      </c>
      <c r="L39" s="79"/>
      <c r="M39" s="80"/>
      <c r="N39" s="81">
        <f>分析係数表!H42</f>
        <v>1.188798706412289E-2</v>
      </c>
      <c r="O39" s="82">
        <f t="shared" si="4"/>
        <v>0.15821222346277092</v>
      </c>
      <c r="P39" s="76">
        <f>分析係数表!C42</f>
        <v>0.17334729285073291</v>
      </c>
      <c r="Q39" s="82">
        <f>O39*P39</f>
        <v>2.7425660633166548E-2</v>
      </c>
      <c r="R39" s="83">
        <v>2.8820332035621395E-2</v>
      </c>
      <c r="S39" s="84">
        <f>I39+R39</f>
        <v>2.9388342734403661E-2</v>
      </c>
      <c r="T39" s="85">
        <f>分析係数表!F42</f>
        <v>0.55565068493150682</v>
      </c>
      <c r="U39" s="86">
        <f>S39*T39</f>
        <v>1.6329652769373267E-2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投入係数表!E40</f>
        <v>0</v>
      </c>
      <c r="E40" s="77">
        <f>$C$7*D40</f>
        <v>0</v>
      </c>
      <c r="F40" s="76">
        <f>分析係数表!C43</f>
        <v>0.30653454239506406</v>
      </c>
      <c r="G40" s="77">
        <f>E40*F40</f>
        <v>0</v>
      </c>
      <c r="H40" s="77">
        <v>0.12654859904155505</v>
      </c>
      <c r="I40" s="77">
        <f>C40+H40</f>
        <v>0.12654859904155505</v>
      </c>
      <c r="J40" s="76">
        <f>分析係数表!G43</f>
        <v>0.32328917028178372</v>
      </c>
      <c r="K40" s="78">
        <f>I40*J40</f>
        <v>4.0911791584466464E-2</v>
      </c>
      <c r="L40" s="79"/>
      <c r="M40" s="80"/>
      <c r="N40" s="81">
        <f>分析係数表!H43</f>
        <v>3.3255284074801286E-2</v>
      </c>
      <c r="O40" s="82">
        <f t="shared" si="4"/>
        <v>0.44258059896775132</v>
      </c>
      <c r="P40" s="76">
        <f>分析係数表!C43</f>
        <v>0.30653454239506406</v>
      </c>
      <c r="Q40" s="82">
        <f>O40*P40</f>
        <v>0.13566624137751301</v>
      </c>
      <c r="R40" s="83">
        <v>0.25623798558122646</v>
      </c>
      <c r="S40" s="84">
        <f>I40+R40</f>
        <v>0.38278658462278148</v>
      </c>
      <c r="T40" s="85">
        <f>分析係数表!F43</f>
        <v>0.5899871028256537</v>
      </c>
      <c r="U40" s="86">
        <f>S40*T40</f>
        <v>0.22583914806212177</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投入係数表!E41</f>
        <v>0</v>
      </c>
      <c r="E41" s="77">
        <f>$C$7*D41</f>
        <v>0</v>
      </c>
      <c r="F41" s="76">
        <f>分析係数表!C44</f>
        <v>0.56999532308435041</v>
      </c>
      <c r="G41" s="77">
        <f>E41*F41</f>
        <v>0</v>
      </c>
      <c r="H41" s="77">
        <v>2.1917339271890868E-3</v>
      </c>
      <c r="I41" s="77">
        <f>C41+H41</f>
        <v>2.1917339271890868E-3</v>
      </c>
      <c r="J41" s="76">
        <f>分析係数表!G44</f>
        <v>0.26801390783179974</v>
      </c>
      <c r="K41" s="78">
        <f>I41*J41</f>
        <v>5.8741517475348435E-4</v>
      </c>
      <c r="L41" s="79"/>
      <c r="M41" s="80"/>
      <c r="N41" s="81">
        <f>分析係数表!H44</f>
        <v>0.11320362456556662</v>
      </c>
      <c r="O41" s="82">
        <f t="shared" si="4"/>
        <v>1.5065794612626024</v>
      </c>
      <c r="P41" s="76">
        <f>分析係数表!C44</f>
        <v>0.56999532308435041</v>
      </c>
      <c r="Q41" s="82">
        <f>O41*P41</f>
        <v>0.85874324677462366</v>
      </c>
      <c r="R41" s="83">
        <v>0.87298282885992506</v>
      </c>
      <c r="S41" s="84">
        <f>I41+R41</f>
        <v>0.87517456278711414</v>
      </c>
      <c r="T41" s="85">
        <f>分析係数表!F44</f>
        <v>0.48400791440152141</v>
      </c>
      <c r="U41" s="86">
        <f>S41*T41</f>
        <v>0.42359141487185448</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投入係数表!E42</f>
        <v>0</v>
      </c>
      <c r="E42" s="77">
        <f>$C$7*D42</f>
        <v>0</v>
      </c>
      <c r="F42" s="76">
        <f>分析係数表!C45</f>
        <v>1</v>
      </c>
      <c r="G42" s="77">
        <f>E42*F42</f>
        <v>0</v>
      </c>
      <c r="H42" s="77">
        <v>1.5942807210230718E-2</v>
      </c>
      <c r="I42" s="77">
        <f>C42+H42</f>
        <v>1.5942807210230718E-2</v>
      </c>
      <c r="J42" s="76">
        <f>分析係数表!G45</f>
        <v>0</v>
      </c>
      <c r="K42" s="78">
        <f>I42*J42</f>
        <v>0</v>
      </c>
      <c r="L42" s="79"/>
      <c r="M42" s="80"/>
      <c r="N42" s="81">
        <f>分析係数表!H45</f>
        <v>0</v>
      </c>
      <c r="O42" s="82">
        <f t="shared" si="4"/>
        <v>0</v>
      </c>
      <c r="P42" s="76">
        <f>分析係数表!C45</f>
        <v>1</v>
      </c>
      <c r="Q42" s="82">
        <f>O42*P42</f>
        <v>0</v>
      </c>
      <c r="R42" s="83">
        <v>1.667021317452037E-2</v>
      </c>
      <c r="S42" s="84">
        <f>I42+R42</f>
        <v>3.2613020384751085E-2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0.19592142404516388</v>
      </c>
      <c r="G43" s="77">
        <f>E43*F43</f>
        <v>0</v>
      </c>
      <c r="H43" s="77">
        <v>9.956448377190192E-3</v>
      </c>
      <c r="I43" s="77">
        <f>C43+H43</f>
        <v>9.956448377190192E-3</v>
      </c>
      <c r="J43" s="76">
        <f>分析係数表!G46</f>
        <v>9.3869169844529188E-3</v>
      </c>
      <c r="K43" s="78">
        <f>I43*J43</f>
        <v>9.3460354376675319E-5</v>
      </c>
      <c r="L43" s="79"/>
      <c r="M43" s="80"/>
      <c r="N43" s="81">
        <f>分析係数表!H46</f>
        <v>2.2224088871155723E-2</v>
      </c>
      <c r="O43" s="82">
        <f t="shared" si="4"/>
        <v>0.29577105827707201</v>
      </c>
      <c r="P43" s="76">
        <f>分析係数表!C46</f>
        <v>0.19592142404516388</v>
      </c>
      <c r="Q43" s="82">
        <f>O43*P43</f>
        <v>5.7947886928989105E-2</v>
      </c>
      <c r="R43" s="83">
        <v>6.6090679039517375E-2</v>
      </c>
      <c r="S43" s="84">
        <f>I43+R43</f>
        <v>7.6047127416707563E-2</v>
      </c>
      <c r="T43" s="85">
        <f>分析係数表!F46</f>
        <v>0.31358169551188031</v>
      </c>
      <c r="U43" s="86">
        <f>S43*T43</f>
        <v>2.3846987154139156E-2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投入係数表!E44</f>
        <v>0.38461538461538464</v>
      </c>
      <c r="E44" s="91">
        <f>SUM(E5:E43)</f>
        <v>38.46153846153846</v>
      </c>
      <c r="F44" s="92">
        <f>分析係数表!C47</f>
        <v>0.45265703952364433</v>
      </c>
      <c r="G44" s="91">
        <f>SUM(G5:G43)</f>
        <v>6.2582755991563115</v>
      </c>
      <c r="H44" s="91">
        <f>SUM(H5:H43)</f>
        <v>6.9681118948324556</v>
      </c>
      <c r="I44" s="91">
        <f>SUM(I5:I43)</f>
        <v>106.9681118948325</v>
      </c>
      <c r="J44" s="92">
        <f>分析係数表!G47</f>
        <v>0.23980744030503759</v>
      </c>
      <c r="K44" s="93">
        <f>SUM(K5:K43)</f>
        <v>21.214526640370689</v>
      </c>
      <c r="L44" s="94">
        <f>最終需要_まとめ!$L$33</f>
        <v>0.62733333333333341</v>
      </c>
      <c r="M44" s="91">
        <f>K44*L44</f>
        <v>13.308579712392547</v>
      </c>
      <c r="N44" s="95">
        <f>分析係数表!H47</f>
        <v>1</v>
      </c>
      <c r="O44" s="109">
        <f t="shared" si="4"/>
        <v>13.308579712392547</v>
      </c>
      <c r="P44" s="92">
        <f>分析係数表!C47</f>
        <v>0.45265703952364433</v>
      </c>
      <c r="Q44" s="96">
        <f>SUM(Q5:Q43)</f>
        <v>6.4864207335114941</v>
      </c>
      <c r="R44" s="91">
        <f>SUM(R5:R43)</f>
        <v>7.2260855096962624</v>
      </c>
      <c r="S44" s="97">
        <f>SUM(S5:S43)</f>
        <v>114.19419740452872</v>
      </c>
      <c r="T44" s="98">
        <f>分析係数表!F47</f>
        <v>0.49576236686958514</v>
      </c>
      <c r="U44" s="99">
        <f>SUM(U5:U43)</f>
        <v>66.209136073312777</v>
      </c>
      <c r="V44" s="100">
        <f>分析係数表!D47</f>
        <v>6.8132090397126518E-2</v>
      </c>
      <c r="W44" s="164">
        <f>SUM(W5:W43)</f>
        <v>1</v>
      </c>
      <c r="X44" s="92">
        <f>分析係数表!E47</f>
        <v>5.7986453629434859E-2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1.4618360363041205E-2</v>
      </c>
      <c r="G5" s="77">
        <f t="shared" ref="G5:G38" si="1">E5*F5</f>
        <v>0</v>
      </c>
      <c r="H5" s="77">
        <f t="array" ref="H5:H43">MMULT(逆行列係数!C5:AO43,'4'!G5:G43)</f>
        <v>1.7805634091618805E-5</v>
      </c>
      <c r="I5" s="77">
        <f t="shared" ref="I5:I38" si="2">C5+H5</f>
        <v>1.7805634091618805E-5</v>
      </c>
      <c r="J5" s="76">
        <f>分析係数表!G8</f>
        <v>0.12073170731707317</v>
      </c>
      <c r="K5" s="78">
        <f t="shared" ref="K5:K38" si="3">I5*J5</f>
        <v>2.1497046037442216E-6</v>
      </c>
      <c r="L5" s="79" t="s">
        <v>181</v>
      </c>
      <c r="M5" s="80" t="s">
        <v>181</v>
      </c>
      <c r="N5" s="81">
        <f>分析係数表!H8</f>
        <v>1.0812797278425854E-2</v>
      </c>
      <c r="O5" s="82">
        <f t="shared" ref="O5:O43" si="4">$M$44*N5</f>
        <v>0.25626761308276413</v>
      </c>
      <c r="P5" s="76">
        <f>分析係数表!C8</f>
        <v>1.4618360363041205E-2</v>
      </c>
      <c r="Q5" s="82">
        <f t="shared" ref="Q5:Q38" si="5">O5*P5</f>
        <v>3.746212317420259E-3</v>
      </c>
      <c r="R5" s="83">
        <f t="array" ref="R5:R43">MMULT(逆行列係数!C5:AO43,'4'!Q5:Q43)</f>
        <v>5.3028134192828471E-3</v>
      </c>
      <c r="S5" s="84">
        <f t="shared" ref="S5:S38" si="6">I5+R5</f>
        <v>5.3206190533744658E-3</v>
      </c>
      <c r="T5" s="85">
        <f>分析係数表!F8</f>
        <v>0.45487804878048782</v>
      </c>
      <c r="U5" s="86">
        <f t="shared" ref="U5:U43" si="7">S5*T5</f>
        <v>2.4202328133032633E-3</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投入係数表!F6</f>
        <v>0</v>
      </c>
      <c r="E6" s="77">
        <f t="shared" si="0"/>
        <v>0</v>
      </c>
      <c r="F6" s="76">
        <f>分析係数表!C9</f>
        <v>8.6715867158671633E-2</v>
      </c>
      <c r="G6" s="77">
        <f t="shared" si="1"/>
        <v>0</v>
      </c>
      <c r="H6" s="77">
        <v>1.4905987047796477E-5</v>
      </c>
      <c r="I6" s="77">
        <f t="shared" si="2"/>
        <v>1.4905987047796477E-5</v>
      </c>
      <c r="J6" s="76">
        <f>分析係数表!G9</f>
        <v>0.23529411764705882</v>
      </c>
      <c r="K6" s="78">
        <f t="shared" si="3"/>
        <v>3.5072910700697594E-6</v>
      </c>
      <c r="L6" s="79"/>
      <c r="M6" s="80"/>
      <c r="N6" s="81">
        <f>分析係数表!H9</f>
        <v>5.7539453375192939E-4</v>
      </c>
      <c r="O6" s="82">
        <f t="shared" si="4"/>
        <v>1.3637080206773622E-2</v>
      </c>
      <c r="P6" s="76">
        <f>分析係数表!C9</f>
        <v>8.6715867158671633E-2</v>
      </c>
      <c r="Q6" s="82">
        <f t="shared" si="5"/>
        <v>1.1825512356427317E-3</v>
      </c>
      <c r="R6" s="83">
        <v>1.4035911163909373E-3</v>
      </c>
      <c r="S6" s="84">
        <f t="shared" si="6"/>
        <v>1.4184971034387338E-3</v>
      </c>
      <c r="T6" s="85">
        <f>分析係数表!F9</f>
        <v>0.68627450980392157</v>
      </c>
      <c r="U6" s="86">
        <f t="shared" si="7"/>
        <v>9.734784043206997E-4</v>
      </c>
      <c r="V6" s="87">
        <f>分析係数表!D9</f>
        <v>9.8039215686274508E-2</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5.1169590643275198E-3</v>
      </c>
      <c r="G7" s="77">
        <f t="shared" si="1"/>
        <v>0</v>
      </c>
      <c r="H7" s="77">
        <v>2.672648870855051E-6</v>
      </c>
      <c r="I7" s="77">
        <f t="shared" si="2"/>
        <v>2.672648870855051E-6</v>
      </c>
      <c r="J7" s="76">
        <f>分析係数表!G10</f>
        <v>0.19230769230769232</v>
      </c>
      <c r="K7" s="78">
        <f t="shared" si="3"/>
        <v>5.1397093670289451E-7</v>
      </c>
      <c r="L7" s="79"/>
      <c r="M7" s="80"/>
      <c r="N7" s="81">
        <f>分析係数表!H10</f>
        <v>1.0751897856970359E-3</v>
      </c>
      <c r="O7" s="82">
        <f t="shared" si="4"/>
        <v>2.5482427247693774E-2</v>
      </c>
      <c r="P7" s="76">
        <f>分析係数表!C10</f>
        <v>5.1169590643275198E-3</v>
      </c>
      <c r="Q7" s="82">
        <f t="shared" si="5"/>
        <v>1.3039253708615323E-4</v>
      </c>
      <c r="R7" s="83">
        <v>2.2765973718486514E-4</v>
      </c>
      <c r="S7" s="84">
        <f t="shared" si="6"/>
        <v>2.3033238605572019E-4</v>
      </c>
      <c r="T7" s="85">
        <f>分析係数表!F10</f>
        <v>0.57692307692307687</v>
      </c>
      <c r="U7" s="86">
        <f t="shared" si="7"/>
        <v>1.3288406887830009E-4</v>
      </c>
      <c r="V7" s="87">
        <f>分析係数表!D10</f>
        <v>0</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1.5386032798968108E-2</v>
      </c>
      <c r="G8" s="77">
        <f t="shared" si="1"/>
        <v>0</v>
      </c>
      <c r="H8" s="77">
        <v>3.0664165187925451E-3</v>
      </c>
      <c r="I8" s="77">
        <f t="shared" si="2"/>
        <v>100.00306641651879</v>
      </c>
      <c r="J8" s="76">
        <f>分析係数表!G11</f>
        <v>0.34285714285714286</v>
      </c>
      <c r="K8" s="78">
        <f t="shared" si="3"/>
        <v>34.286765628520726</v>
      </c>
      <c r="L8" s="79"/>
      <c r="M8" s="80"/>
      <c r="N8" s="81">
        <f>分析係数表!H11</f>
        <v>-2.0999800501895233E-5</v>
      </c>
      <c r="O8" s="82">
        <f t="shared" si="4"/>
        <v>-4.97703657181519E-4</v>
      </c>
      <c r="P8" s="76">
        <f>分析係数表!C11</f>
        <v>1.5386032798968108E-2</v>
      </c>
      <c r="Q8" s="82">
        <f t="shared" si="5"/>
        <v>-7.6576847935612302E-6</v>
      </c>
      <c r="R8" s="83">
        <v>4.0883778131299873E-4</v>
      </c>
      <c r="S8" s="84">
        <f t="shared" si="6"/>
        <v>100.0034752543001</v>
      </c>
      <c r="T8" s="85">
        <f>分析係数表!F11</f>
        <v>0.5591836734693878</v>
      </c>
      <c r="U8" s="86">
        <f t="shared" si="7"/>
        <v>55.920310652404552</v>
      </c>
      <c r="V8" s="87">
        <f>分析係数表!D11</f>
        <v>0</v>
      </c>
      <c r="W8" s="167">
        <f t="shared" si="8"/>
        <v>0</v>
      </c>
      <c r="X8" s="76">
        <f>分析係数表!E11</f>
        <v>0</v>
      </c>
      <c r="Y8" s="166">
        <f t="shared" si="9"/>
        <v>0</v>
      </c>
    </row>
    <row r="9" spans="1:25" x14ac:dyDescent="0.2">
      <c r="A9" s="6" t="s">
        <v>223</v>
      </c>
      <c r="B9" s="5" t="s">
        <v>191</v>
      </c>
      <c r="C9" s="90"/>
      <c r="D9" s="76">
        <f>投入係数表!F9</f>
        <v>0</v>
      </c>
      <c r="E9" s="77">
        <f t="shared" si="0"/>
        <v>0</v>
      </c>
      <c r="F9" s="76">
        <f>分析係数表!C12</f>
        <v>0.16460779895554434</v>
      </c>
      <c r="G9" s="77">
        <f t="shared" si="1"/>
        <v>0</v>
      </c>
      <c r="H9" s="77">
        <v>3.5863252179205531E-4</v>
      </c>
      <c r="I9" s="77">
        <f t="shared" si="2"/>
        <v>3.5863252179205531E-4</v>
      </c>
      <c r="J9" s="76">
        <f>分析係数表!G12</f>
        <v>0.13343519440833349</v>
      </c>
      <c r="K9" s="78">
        <f t="shared" si="3"/>
        <v>4.7854200266473794E-5</v>
      </c>
      <c r="L9" s="79"/>
      <c r="M9" s="80"/>
      <c r="N9" s="81">
        <f>分析係数表!H12</f>
        <v>9.0250842616995133E-2</v>
      </c>
      <c r="O9" s="82">
        <f t="shared" si="4"/>
        <v>2.1389810074690141</v>
      </c>
      <c r="P9" s="76">
        <f>分析係数表!C12</f>
        <v>0.16460779895554434</v>
      </c>
      <c r="Q9" s="82">
        <f t="shared" si="5"/>
        <v>0.35209295564718718</v>
      </c>
      <c r="R9" s="83">
        <v>0.40899154980797287</v>
      </c>
      <c r="S9" s="84">
        <f t="shared" si="6"/>
        <v>0.40935018232976494</v>
      </c>
      <c r="T9" s="85">
        <f>分析係数表!F12</f>
        <v>0.36075703601154802</v>
      </c>
      <c r="U9" s="86">
        <f t="shared" si="7"/>
        <v>0.14767595846807277</v>
      </c>
      <c r="V9" s="87">
        <f>分析係数表!D12</f>
        <v>3.4069997129881312E-2</v>
      </c>
      <c r="W9" s="167">
        <f t="shared" si="8"/>
        <v>0</v>
      </c>
      <c r="X9" s="76">
        <f>分析係数表!E12</f>
        <v>3.7505698029747937E-2</v>
      </c>
      <c r="Y9" s="166">
        <f t="shared" si="9"/>
        <v>0</v>
      </c>
    </row>
    <row r="10" spans="1:25" x14ac:dyDescent="0.2">
      <c r="A10" s="6" t="s">
        <v>224</v>
      </c>
      <c r="B10" s="5" t="s">
        <v>28</v>
      </c>
      <c r="C10" s="90"/>
      <c r="D10" s="76">
        <f>投入係数表!F10</f>
        <v>4.0816326530612249E-3</v>
      </c>
      <c r="E10" s="77">
        <f t="shared" si="0"/>
        <v>0.40816326530612246</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0.33903573127205072</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投入係数表!F11</f>
        <v>0</v>
      </c>
      <c r="E11" s="77">
        <f t="shared" si="0"/>
        <v>0</v>
      </c>
      <c r="F11" s="76">
        <f>分析係数表!C14</f>
        <v>0.17268980347649487</v>
      </c>
      <c r="G11" s="77">
        <f t="shared" si="1"/>
        <v>0</v>
      </c>
      <c r="H11" s="77">
        <v>2.3771931887597728E-2</v>
      </c>
      <c r="I11" s="77">
        <f t="shared" si="2"/>
        <v>2.3771931887597728E-2</v>
      </c>
      <c r="J11" s="76">
        <f>分析係数表!G14</f>
        <v>0.183307408127552</v>
      </c>
      <c r="K11" s="78">
        <f t="shared" si="3"/>
        <v>4.3575712205002441E-3</v>
      </c>
      <c r="L11" s="79"/>
      <c r="M11" s="80"/>
      <c r="N11" s="81">
        <f>分析係数表!H14</f>
        <v>1.1717888680057539E-3</v>
      </c>
      <c r="O11" s="82">
        <f t="shared" si="4"/>
        <v>2.7771864070728756E-2</v>
      </c>
      <c r="P11" s="76">
        <f>分析係数表!C14</f>
        <v>0.17268980347649487</v>
      </c>
      <c r="Q11" s="82">
        <f t="shared" si="5"/>
        <v>4.7959177485500781E-3</v>
      </c>
      <c r="R11" s="83">
        <v>2.2218178937118485E-2</v>
      </c>
      <c r="S11" s="84">
        <f t="shared" si="6"/>
        <v>4.5990110824716213E-2</v>
      </c>
      <c r="T11" s="85">
        <f>分析係数表!F14</f>
        <v>0.31324129885280966</v>
      </c>
      <c r="U11" s="86">
        <f t="shared" si="7"/>
        <v>1.4406002049118767E-2</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投入係数表!F12</f>
        <v>2.0408163265306121E-2</v>
      </c>
      <c r="E12" s="77">
        <f t="shared" si="0"/>
        <v>2.0408163265306123</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0.19569707800377328</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投入係数表!F13</f>
        <v>3.2653061224489799E-2</v>
      </c>
      <c r="E13" s="77">
        <f t="shared" si="0"/>
        <v>3.2653061224489797</v>
      </c>
      <c r="F13" s="76">
        <f>分析係数表!C16</f>
        <v>4.378703578052201E-2</v>
      </c>
      <c r="G13" s="77">
        <f t="shared" si="1"/>
        <v>0.14297807601803106</v>
      </c>
      <c r="H13" s="77">
        <v>0.15041773198214137</v>
      </c>
      <c r="I13" s="77">
        <f t="shared" si="2"/>
        <v>0.15041773198214137</v>
      </c>
      <c r="J13" s="76">
        <f>分析係数表!G16</f>
        <v>3.3270852858481727E-2</v>
      </c>
      <c r="K13" s="78">
        <f t="shared" si="3"/>
        <v>5.0045262280843661E-3</v>
      </c>
      <c r="L13" s="79"/>
      <c r="M13" s="80"/>
      <c r="N13" s="81">
        <f>分析係数表!H16</f>
        <v>1.6795640441415807E-2</v>
      </c>
      <c r="O13" s="82">
        <f t="shared" si="4"/>
        <v>0.39806338501377891</v>
      </c>
      <c r="P13" s="76">
        <f>分析係数表!C16</f>
        <v>4.378703578052201E-2</v>
      </c>
      <c r="Q13" s="82">
        <f t="shared" si="5"/>
        <v>1.7430015682514045E-2</v>
      </c>
      <c r="R13" s="83">
        <v>2.1075671366458448E-2</v>
      </c>
      <c r="S13" s="84">
        <f t="shared" si="6"/>
        <v>0.1714934033485998</v>
      </c>
      <c r="T13" s="85">
        <f>分析係数表!F16</f>
        <v>0.28912839737582008</v>
      </c>
      <c r="U13" s="86">
        <f t="shared" si="7"/>
        <v>4.9583612870705757E-2</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投入係数表!F14</f>
        <v>4.0816326530612249E-3</v>
      </c>
      <c r="E14" s="77">
        <f t="shared" si="0"/>
        <v>0.40816326530612246</v>
      </c>
      <c r="F14" s="76">
        <f>分析係数表!C17</f>
        <v>0.16391620825693176</v>
      </c>
      <c r="G14" s="77">
        <f t="shared" si="1"/>
        <v>6.690457479874766E-2</v>
      </c>
      <c r="H14" s="77">
        <v>8.6104557088445721E-2</v>
      </c>
      <c r="I14" s="77">
        <f t="shared" si="2"/>
        <v>8.6104557088445721E-2</v>
      </c>
      <c r="J14" s="76">
        <f>分析係数表!G17</f>
        <v>0.21229407998137262</v>
      </c>
      <c r="K14" s="78">
        <f t="shared" si="3"/>
        <v>1.8279487729295159E-2</v>
      </c>
      <c r="L14" s="79"/>
      <c r="M14" s="80"/>
      <c r="N14" s="81">
        <f>分析係数表!H17</f>
        <v>3.0554709730257561E-3</v>
      </c>
      <c r="O14" s="82">
        <f t="shared" si="4"/>
        <v>7.2415882119911013E-2</v>
      </c>
      <c r="P14" s="76">
        <f>分析係数表!C17</f>
        <v>0.16391620825693176</v>
      </c>
      <c r="Q14" s="82">
        <f t="shared" si="5"/>
        <v>1.1870136814676755E-2</v>
      </c>
      <c r="R14" s="83">
        <v>2.4114518187968132E-2</v>
      </c>
      <c r="S14" s="84">
        <f t="shared" si="6"/>
        <v>0.11021907527641385</v>
      </c>
      <c r="T14" s="85">
        <f>分析係数表!F17</f>
        <v>0.32277781011700329</v>
      </c>
      <c r="U14" s="86">
        <f t="shared" si="7"/>
        <v>3.5576271750841999E-2</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投入係数表!F15</f>
        <v>0</v>
      </c>
      <c r="E15" s="77">
        <f t="shared" si="0"/>
        <v>0</v>
      </c>
      <c r="F15" s="76">
        <f>分析係数表!C18</f>
        <v>9.9153926079857513E-2</v>
      </c>
      <c r="G15" s="77">
        <f t="shared" si="1"/>
        <v>0</v>
      </c>
      <c r="H15" s="77">
        <v>3.7874929942916806E-3</v>
      </c>
      <c r="I15" s="77">
        <f t="shared" si="2"/>
        <v>3.7874929942916806E-3</v>
      </c>
      <c r="J15" s="76">
        <f>分析係数表!G18</f>
        <v>0.21554507077228707</v>
      </c>
      <c r="K15" s="78">
        <f t="shared" si="3"/>
        <v>8.1637544550414176E-4</v>
      </c>
      <c r="L15" s="79"/>
      <c r="M15" s="80"/>
      <c r="N15" s="81">
        <f>分析係数表!H18</f>
        <v>4.4309579058998937E-4</v>
      </c>
      <c r="O15" s="82">
        <f t="shared" si="4"/>
        <v>1.050154716653005E-2</v>
      </c>
      <c r="P15" s="76">
        <f>分析係数表!C18</f>
        <v>9.9153926079857513E-2</v>
      </c>
      <c r="Q15" s="82">
        <f t="shared" si="5"/>
        <v>1.0412696314742577E-3</v>
      </c>
      <c r="R15" s="83">
        <v>2.53018779804536E-3</v>
      </c>
      <c r="S15" s="84">
        <f t="shared" si="6"/>
        <v>6.3176807923370406E-3</v>
      </c>
      <c r="T15" s="85">
        <f>分析係数表!F18</f>
        <v>0.45865408492674448</v>
      </c>
      <c r="U15" s="86">
        <f t="shared" si="7"/>
        <v>2.8976301026686154E-3</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投入係数表!F16</f>
        <v>4.0816326530612249E-3</v>
      </c>
      <c r="E16" s="77">
        <f t="shared" si="0"/>
        <v>0.40816326530612246</v>
      </c>
      <c r="F16" s="76">
        <f>分析係数表!C19</f>
        <v>0.34885493758536357</v>
      </c>
      <c r="G16" s="77">
        <f t="shared" si="1"/>
        <v>0.14238977044300555</v>
      </c>
      <c r="H16" s="77">
        <v>0.25285070359376194</v>
      </c>
      <c r="I16" s="77">
        <f t="shared" si="2"/>
        <v>0.25285070359376194</v>
      </c>
      <c r="J16" s="76">
        <f>分析係数表!G19</f>
        <v>5.7666214382632294E-2</v>
      </c>
      <c r="K16" s="78">
        <f t="shared" si="3"/>
        <v>1.4580942880237291E-2</v>
      </c>
      <c r="L16" s="79"/>
      <c r="M16" s="80"/>
      <c r="N16" s="81">
        <f>分析係数表!H19</f>
        <v>-1.1339892271023426E-4</v>
      </c>
      <c r="O16" s="82">
        <f t="shared" si="4"/>
        <v>-2.6875997487802025E-3</v>
      </c>
      <c r="P16" s="76">
        <f>分析係数表!C19</f>
        <v>0.34885493758536357</v>
      </c>
      <c r="Q16" s="82">
        <f t="shared" si="5"/>
        <v>-9.375824426151564E-4</v>
      </c>
      <c r="R16" s="83">
        <v>5.9056812496572049E-3</v>
      </c>
      <c r="S16" s="84">
        <f t="shared" si="6"/>
        <v>0.25875638484341912</v>
      </c>
      <c r="T16" s="85">
        <f>分析係数表!F19</f>
        <v>0.24001206090758329</v>
      </c>
      <c r="U16" s="86">
        <f t="shared" si="7"/>
        <v>6.2104653199264767E-2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投入係数表!F17</f>
        <v>0</v>
      </c>
      <c r="E17" s="77">
        <f t="shared" si="0"/>
        <v>0</v>
      </c>
      <c r="F17" s="76">
        <f>分析係数表!C20</f>
        <v>6.1611763739423342E-2</v>
      </c>
      <c r="G17" s="77">
        <f t="shared" si="1"/>
        <v>0</v>
      </c>
      <c r="H17" s="77">
        <v>3.8470517840507E-3</v>
      </c>
      <c r="I17" s="77">
        <f t="shared" si="2"/>
        <v>3.8470517840507E-3</v>
      </c>
      <c r="J17" s="76">
        <f>分析係数表!G20</f>
        <v>9.9807003032809483E-2</v>
      </c>
      <c r="K17" s="78">
        <f t="shared" si="3"/>
        <v>3.8396270907812332E-4</v>
      </c>
      <c r="L17" s="79"/>
      <c r="M17" s="80"/>
      <c r="N17" s="81">
        <f>分析係数表!H20</f>
        <v>5.5019477314965503E-4</v>
      </c>
      <c r="O17" s="82">
        <f t="shared" si="4"/>
        <v>1.3039835818155796E-2</v>
      </c>
      <c r="P17" s="76">
        <f>分析係数表!C20</f>
        <v>6.1611763739423342E-2</v>
      </c>
      <c r="Q17" s="82">
        <f t="shared" si="5"/>
        <v>8.0340728362908497E-4</v>
      </c>
      <c r="R17" s="83">
        <v>2.1995784597770157E-3</v>
      </c>
      <c r="S17" s="84">
        <f t="shared" si="6"/>
        <v>6.0466302438277157E-3</v>
      </c>
      <c r="T17" s="85">
        <f>分析係数表!F20</f>
        <v>0.22277364212848083</v>
      </c>
      <c r="U17" s="86">
        <f t="shared" si="7"/>
        <v>1.3470298420217243E-3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投入係数表!F18</f>
        <v>2.4489795918367346E-2</v>
      </c>
      <c r="E18" s="77">
        <f t="shared" si="0"/>
        <v>2.4489795918367347</v>
      </c>
      <c r="F18" s="76">
        <f>分析係数表!C21</f>
        <v>0.26616480709772816</v>
      </c>
      <c r="G18" s="77">
        <f t="shared" si="1"/>
        <v>0.65183218064749759</v>
      </c>
      <c r="H18" s="77">
        <v>0.68214808036169627</v>
      </c>
      <c r="I18" s="77">
        <f t="shared" si="2"/>
        <v>0.68214808036169627</v>
      </c>
      <c r="J18" s="76">
        <f>分析係数表!G21</f>
        <v>0.28515758528748203</v>
      </c>
      <c r="K18" s="78">
        <f t="shared" si="3"/>
        <v>0.19451969940443256</v>
      </c>
      <c r="L18" s="79"/>
      <c r="M18" s="80"/>
      <c r="N18" s="81">
        <f>分析係数表!H21</f>
        <v>9.2609120213357971E-4</v>
      </c>
      <c r="O18" s="82">
        <f t="shared" si="4"/>
        <v>2.1948731281704988E-2</v>
      </c>
      <c r="P18" s="76">
        <f>分析係数表!C21</f>
        <v>0.26616480709772816</v>
      </c>
      <c r="Q18" s="82">
        <f t="shared" si="5"/>
        <v>5.8419798276348796E-3</v>
      </c>
      <c r="R18" s="83">
        <v>1.5891353661375635E-2</v>
      </c>
      <c r="S18" s="84">
        <f t="shared" si="6"/>
        <v>0.69803943402307189</v>
      </c>
      <c r="T18" s="85">
        <f>分析係数表!F21</f>
        <v>0.42568537635878856</v>
      </c>
      <c r="U18" s="86">
        <f t="shared" si="7"/>
        <v>0.29714517918538713</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投入係数表!F19</f>
        <v>4.0816326530612249E-3</v>
      </c>
      <c r="E19" s="77">
        <f t="shared" si="0"/>
        <v>0.40816326530612246</v>
      </c>
      <c r="F19" s="76">
        <f>分析係数表!C22</f>
        <v>6.8073136427566849E-2</v>
      </c>
      <c r="G19" s="77">
        <f t="shared" si="1"/>
        <v>2.7784953643904837E-2</v>
      </c>
      <c r="H19" s="77">
        <v>3.074571704160952E-2</v>
      </c>
      <c r="I19" s="77">
        <f t="shared" si="2"/>
        <v>3.074571704160952E-2</v>
      </c>
      <c r="J19" s="76">
        <f>分析係数表!G22</f>
        <v>0.19468102201510526</v>
      </c>
      <c r="K19" s="78">
        <f t="shared" si="3"/>
        <v>5.9856076162477798E-3</v>
      </c>
      <c r="L19" s="79"/>
      <c r="M19" s="80"/>
      <c r="N19" s="81">
        <f>分析係数表!H22</f>
        <v>4.4099581053979989E-5</v>
      </c>
      <c r="O19" s="82">
        <f t="shared" si="4"/>
        <v>1.0451776800811899E-3</v>
      </c>
      <c r="P19" s="76">
        <f>分析係数表!C22</f>
        <v>6.8073136427566849E-2</v>
      </c>
      <c r="Q19" s="82">
        <f t="shared" si="5"/>
        <v>7.1148522807214665E-5</v>
      </c>
      <c r="R19" s="83">
        <v>7.6244045864320162E-4</v>
      </c>
      <c r="S19" s="84">
        <f t="shared" si="6"/>
        <v>3.1508157500252723E-2</v>
      </c>
      <c r="T19" s="85">
        <f>分析係数表!F22</f>
        <v>0.41266270287642615</v>
      </c>
      <c r="U19" s="86">
        <f t="shared" si="7"/>
        <v>1.3002241436710428E-2</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投入係数表!F20</f>
        <v>4.0816326530612249E-3</v>
      </c>
      <c r="E20" s="77">
        <f t="shared" si="0"/>
        <v>0.40816326530612246</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5.9724438861782285E-4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投入係数表!F21</f>
        <v>0</v>
      </c>
      <c r="E21" s="77">
        <f t="shared" si="0"/>
        <v>0</v>
      </c>
      <c r="F21" s="76">
        <f>分析係数表!C24</f>
        <v>0.19862660944206012</v>
      </c>
      <c r="G21" s="77">
        <f t="shared" si="1"/>
        <v>0</v>
      </c>
      <c r="H21" s="77">
        <v>4.1289730473144494E-3</v>
      </c>
      <c r="I21" s="77">
        <f t="shared" si="2"/>
        <v>4.1289730473144494E-3</v>
      </c>
      <c r="J21" s="76">
        <f>分析係数表!G24</f>
        <v>0.20794148380355276</v>
      </c>
      <c r="K21" s="78">
        <f t="shared" si="3"/>
        <v>8.5858478204344348E-4</v>
      </c>
      <c r="L21" s="79"/>
      <c r="M21" s="80"/>
      <c r="N21" s="81">
        <f>分析係数表!H24</f>
        <v>3.2549690777937607E-4</v>
      </c>
      <c r="O21" s="82">
        <f t="shared" si="4"/>
        <v>7.7144066863135434E-3</v>
      </c>
      <c r="P21" s="76">
        <f>分析係数表!C24</f>
        <v>0.19862660944206012</v>
      </c>
      <c r="Q21" s="82">
        <f t="shared" si="5"/>
        <v>1.5322864439596174E-3</v>
      </c>
      <c r="R21" s="83">
        <v>5.974744337519905E-3</v>
      </c>
      <c r="S21" s="84">
        <f t="shared" si="6"/>
        <v>1.0103717384834354E-2</v>
      </c>
      <c r="T21" s="85">
        <f>分析係数表!F24</f>
        <v>0.39132706374085685</v>
      </c>
      <c r="U21" s="86">
        <f t="shared" si="7"/>
        <v>3.9538580570746768E-3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投入係数表!F22</f>
        <v>0</v>
      </c>
      <c r="E22" s="77">
        <f t="shared" si="0"/>
        <v>0</v>
      </c>
      <c r="F22" s="76">
        <f>分析係数表!C25</f>
        <v>0.10815402038505095</v>
      </c>
      <c r="G22" s="77">
        <f t="shared" si="1"/>
        <v>0</v>
      </c>
      <c r="H22" s="77">
        <v>6.7120023660486253E-3</v>
      </c>
      <c r="I22" s="77">
        <f t="shared" si="2"/>
        <v>6.7120023660486253E-3</v>
      </c>
      <c r="J22" s="76">
        <f>分析係数表!G25</f>
        <v>0.19693726937269374</v>
      </c>
      <c r="K22" s="78">
        <f t="shared" si="3"/>
        <v>1.3218434179926759E-3</v>
      </c>
      <c r="L22" s="79"/>
      <c r="M22" s="80"/>
      <c r="N22" s="81">
        <f>分析係数表!H25</f>
        <v>5.1029515219605417E-4</v>
      </c>
      <c r="O22" s="82">
        <f t="shared" si="4"/>
        <v>1.2094198869510912E-2</v>
      </c>
      <c r="P22" s="76">
        <f>分析係数表!C25</f>
        <v>0.10815402038505095</v>
      </c>
      <c r="Q22" s="82">
        <f t="shared" si="5"/>
        <v>1.3080362310739432E-3</v>
      </c>
      <c r="R22" s="83">
        <v>1.1063778508896217E-2</v>
      </c>
      <c r="S22" s="84">
        <f t="shared" si="6"/>
        <v>1.7775780874944844E-2</v>
      </c>
      <c r="T22" s="85">
        <f>分析係数表!F25</f>
        <v>0.3500369003690037</v>
      </c>
      <c r="U22" s="86">
        <f t="shared" si="7"/>
        <v>6.2221792391043097E-3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投入係数表!F23</f>
        <v>0</v>
      </c>
      <c r="E23" s="77">
        <f t="shared" si="0"/>
        <v>0</v>
      </c>
      <c r="F23" s="76">
        <f>分析係数表!C26</f>
        <v>0.27743634767339775</v>
      </c>
      <c r="G23" s="77">
        <f t="shared" si="1"/>
        <v>0</v>
      </c>
      <c r="H23" s="77">
        <v>9.7771747829718484E-3</v>
      </c>
      <c r="I23" s="77">
        <f t="shared" si="2"/>
        <v>9.7771747829718484E-3</v>
      </c>
      <c r="J23" s="76">
        <f>分析係数表!G26</f>
        <v>0.19644944793245292</v>
      </c>
      <c r="K23" s="78">
        <f t="shared" si="3"/>
        <v>1.9207205884539198E-3</v>
      </c>
      <c r="L23" s="79"/>
      <c r="M23" s="80"/>
      <c r="N23" s="81">
        <f>分析係数表!H26</f>
        <v>1.0285702285828285E-2</v>
      </c>
      <c r="O23" s="82">
        <f t="shared" si="4"/>
        <v>0.24377525128750802</v>
      </c>
      <c r="P23" s="76">
        <f>分析係数表!C26</f>
        <v>0.27743634767339775</v>
      </c>
      <c r="Q23" s="82">
        <f t="shared" si="5"/>
        <v>6.7632115370370977E-2</v>
      </c>
      <c r="R23" s="83">
        <v>7.3959940841286959E-2</v>
      </c>
      <c r="S23" s="84">
        <f t="shared" si="6"/>
        <v>8.3737115624258812E-2</v>
      </c>
      <c r="T23" s="85">
        <f>分析係数表!F26</f>
        <v>0.33444468499675256</v>
      </c>
      <c r="U23" s="86">
        <f t="shared" si="7"/>
        <v>2.8005433257491885E-2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投入係数表!F24</f>
        <v>0</v>
      </c>
      <c r="E24" s="77">
        <f t="shared" si="0"/>
        <v>0</v>
      </c>
      <c r="F24" s="76">
        <f>分析係数表!C27</f>
        <v>0.68206432556613061</v>
      </c>
      <c r="G24" s="77">
        <f t="shared" si="1"/>
        <v>0</v>
      </c>
      <c r="H24" s="77">
        <v>4.510625878247505E-3</v>
      </c>
      <c r="I24" s="77">
        <f t="shared" si="2"/>
        <v>4.510625878247505E-3</v>
      </c>
      <c r="J24" s="76">
        <f>分析係数表!G27</f>
        <v>0.17097786061735692</v>
      </c>
      <c r="K24" s="78">
        <f t="shared" si="3"/>
        <v>7.712171627080451E-4</v>
      </c>
      <c r="L24" s="79"/>
      <c r="M24" s="80"/>
      <c r="N24" s="81">
        <f>分析係数表!H27</f>
        <v>1.1068994844548976E-2</v>
      </c>
      <c r="O24" s="82">
        <f t="shared" si="4"/>
        <v>0.26233959770037862</v>
      </c>
      <c r="P24" s="76">
        <f>分析係数表!C27</f>
        <v>0.68206432556613061</v>
      </c>
      <c r="Q24" s="82">
        <f t="shared" si="5"/>
        <v>0.17893248077479879</v>
      </c>
      <c r="R24" s="83">
        <v>0.18433810574693912</v>
      </c>
      <c r="S24" s="84">
        <f t="shared" si="6"/>
        <v>0.18884873162518662</v>
      </c>
      <c r="T24" s="85">
        <f>分析係数表!F27</f>
        <v>0.32177115061144701</v>
      </c>
      <c r="U24" s="86">
        <f t="shared" si="7"/>
        <v>6.076607366654866E-2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投入係数表!F25</f>
        <v>0</v>
      </c>
      <c r="E25" s="77">
        <f t="shared" si="0"/>
        <v>0</v>
      </c>
      <c r="F25" s="76">
        <f>分析係数表!C28</f>
        <v>0.14118101348541556</v>
      </c>
      <c r="G25" s="77">
        <f t="shared" si="1"/>
        <v>0</v>
      </c>
      <c r="H25" s="77">
        <v>2.1158171241284052E-2</v>
      </c>
      <c r="I25" s="77">
        <f t="shared" si="2"/>
        <v>2.1158171241284052E-2</v>
      </c>
      <c r="J25" s="76">
        <f>分析係数表!G28</f>
        <v>0.12484707609493516</v>
      </c>
      <c r="K25" s="78">
        <f t="shared" si="3"/>
        <v>2.6415358149902588E-3</v>
      </c>
      <c r="L25" s="79"/>
      <c r="M25" s="80"/>
      <c r="N25" s="81">
        <f>分析係数表!H28</f>
        <v>2.043280588834406E-2</v>
      </c>
      <c r="O25" s="82">
        <f t="shared" si="4"/>
        <v>0.48426565843761793</v>
      </c>
      <c r="P25" s="76">
        <f>分析係数表!C28</f>
        <v>0.14118101348541556</v>
      </c>
      <c r="Q25" s="82">
        <f t="shared" si="5"/>
        <v>6.836911645440498E-2</v>
      </c>
      <c r="R25" s="83">
        <v>7.8540079278570804E-2</v>
      </c>
      <c r="S25" s="84">
        <f t="shared" si="6"/>
        <v>9.9698250519854856E-2</v>
      </c>
      <c r="T25" s="85">
        <f>分析係数表!F28</f>
        <v>0.21311475409836064</v>
      </c>
      <c r="U25" s="86">
        <f t="shared" si="7"/>
        <v>2.1247168143575624E-2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投入係数表!F26</f>
        <v>4.0816326530612249E-3</v>
      </c>
      <c r="E26" s="77">
        <f t="shared" si="0"/>
        <v>0.40816326530612246</v>
      </c>
      <c r="F26" s="76">
        <f>分析係数表!C29</f>
        <v>0.16227976317854342</v>
      </c>
      <c r="G26" s="77">
        <f t="shared" si="1"/>
        <v>6.6236638032058537E-2</v>
      </c>
      <c r="H26" s="77">
        <v>8.3552421675213373E-2</v>
      </c>
      <c r="I26" s="77">
        <f t="shared" si="2"/>
        <v>8.3552421675213373E-2</v>
      </c>
      <c r="J26" s="76">
        <f>分析係数表!G29</f>
        <v>0.26081698468153725</v>
      </c>
      <c r="K26" s="78">
        <f t="shared" si="3"/>
        <v>2.1791890684169465E-2</v>
      </c>
      <c r="L26" s="79"/>
      <c r="M26" s="80"/>
      <c r="N26" s="81">
        <f>分析係数表!H29</f>
        <v>1.0220602904272409E-2</v>
      </c>
      <c r="O26" s="82">
        <f t="shared" si="4"/>
        <v>0.24223236995024527</v>
      </c>
      <c r="P26" s="76">
        <f>分析係数表!C29</f>
        <v>0.16227976317854342</v>
      </c>
      <c r="Q26" s="82">
        <f t="shared" si="5"/>
        <v>3.9309411629703118E-2</v>
      </c>
      <c r="R26" s="83">
        <v>5.1864996908239709E-2</v>
      </c>
      <c r="S26" s="84">
        <f t="shared" si="6"/>
        <v>0.13541741858345308</v>
      </c>
      <c r="T26" s="85">
        <f>分析係数表!F29</f>
        <v>0.4334856221445848</v>
      </c>
      <c r="U26" s="86">
        <f t="shared" si="7"/>
        <v>5.8701503943861817E-2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投入係数表!F27</f>
        <v>4.0816326530612249E-3</v>
      </c>
      <c r="E27" s="77">
        <f t="shared" si="0"/>
        <v>0.40816326530612246</v>
      </c>
      <c r="F27" s="76">
        <f>分析係数表!C30</f>
        <v>1</v>
      </c>
      <c r="G27" s="77">
        <f t="shared" si="1"/>
        <v>0.40816326530612246</v>
      </c>
      <c r="H27" s="77">
        <v>0.45468853540751331</v>
      </c>
      <c r="I27" s="77">
        <f t="shared" si="2"/>
        <v>0.45468853540751331</v>
      </c>
      <c r="J27" s="76">
        <f>分析係数表!G30</f>
        <v>0.34448439248553536</v>
      </c>
      <c r="K27" s="78">
        <f t="shared" si="3"/>
        <v>0.15663310388999505</v>
      </c>
      <c r="L27" s="79"/>
      <c r="M27" s="80"/>
      <c r="N27" s="81">
        <f>分析係数表!H30</f>
        <v>0</v>
      </c>
      <c r="O27" s="82">
        <f t="shared" si="4"/>
        <v>0</v>
      </c>
      <c r="P27" s="76">
        <f>分析係数表!C30</f>
        <v>1</v>
      </c>
      <c r="Q27" s="82">
        <f t="shared" si="5"/>
        <v>0</v>
      </c>
      <c r="R27" s="83">
        <v>6.3592081151251562E-2</v>
      </c>
      <c r="S27" s="84">
        <f t="shared" si="6"/>
        <v>0.51828061655876489</v>
      </c>
      <c r="T27" s="85">
        <f>分析係数表!F30</f>
        <v>0.44001047643991525</v>
      </c>
      <c r="U27" s="86">
        <f t="shared" si="7"/>
        <v>0.22804890102159517</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投入係数表!F28</f>
        <v>4.8979591836734691E-2</v>
      </c>
      <c r="E28" s="77">
        <f t="shared" si="0"/>
        <v>4.8979591836734695</v>
      </c>
      <c r="F28" s="76">
        <f>分析係数表!C31</f>
        <v>6.2020555045463999E-2</v>
      </c>
      <c r="G28" s="77">
        <f t="shared" si="1"/>
        <v>0.30377414716145634</v>
      </c>
      <c r="H28" s="77">
        <v>0.31468652615493831</v>
      </c>
      <c r="I28" s="77">
        <f t="shared" si="2"/>
        <v>0.31468652615493831</v>
      </c>
      <c r="J28" s="76">
        <f>分析係数表!G31</f>
        <v>7.0817490494296573E-2</v>
      </c>
      <c r="K28" s="78">
        <f t="shared" si="3"/>
        <v>2.2285310074660555E-2</v>
      </c>
      <c r="L28" s="79"/>
      <c r="M28" s="80"/>
      <c r="N28" s="81">
        <f>分析係数表!H31</f>
        <v>2.2278688352460652E-2</v>
      </c>
      <c r="O28" s="82">
        <f t="shared" si="4"/>
        <v>0.52801380990387348</v>
      </c>
      <c r="P28" s="76">
        <f>分析係数表!C31</f>
        <v>6.2020555045463999E-2</v>
      </c>
      <c r="Q28" s="82">
        <f t="shared" si="5"/>
        <v>3.2747709561908346E-2</v>
      </c>
      <c r="R28" s="83">
        <v>4.4034824433670627E-2</v>
      </c>
      <c r="S28" s="84">
        <f t="shared" si="6"/>
        <v>0.35872135058860893</v>
      </c>
      <c r="T28" s="85">
        <f>分析係数表!F31</f>
        <v>0.3450570342205323</v>
      </c>
      <c r="U28" s="86">
        <f t="shared" si="7"/>
        <v>0.1237793253456892</v>
      </c>
      <c r="V28" s="87">
        <f>分析係数表!D31</f>
        <v>0</v>
      </c>
      <c r="W28" s="167">
        <f t="shared" si="8"/>
        <v>0</v>
      </c>
      <c r="X28" s="76">
        <f>分析係数表!E31</f>
        <v>0</v>
      </c>
      <c r="Y28" s="166">
        <f t="shared" si="9"/>
        <v>0</v>
      </c>
    </row>
    <row r="29" spans="1:25" x14ac:dyDescent="0.2">
      <c r="A29" s="6" t="s">
        <v>17</v>
      </c>
      <c r="B29" s="5" t="s">
        <v>273</v>
      </c>
      <c r="C29" s="90"/>
      <c r="D29" s="76">
        <f>投入係数表!F29</f>
        <v>4.0816326530612249E-3</v>
      </c>
      <c r="E29" s="77">
        <f t="shared" si="0"/>
        <v>0.40816326530612246</v>
      </c>
      <c r="F29" s="76">
        <f>分析係数表!C32</f>
        <v>0.51031613976705492</v>
      </c>
      <c r="G29" s="77">
        <f t="shared" si="1"/>
        <v>0.2082923019457367</v>
      </c>
      <c r="H29" s="77">
        <v>0.22677611892051114</v>
      </c>
      <c r="I29" s="77">
        <f t="shared" si="2"/>
        <v>0.22677611892051114</v>
      </c>
      <c r="J29" s="76">
        <f>分析係数表!G32</f>
        <v>0.13989637305699482</v>
      </c>
      <c r="K29" s="78">
        <f t="shared" si="3"/>
        <v>3.1725156532921246E-2</v>
      </c>
      <c r="L29" s="79"/>
      <c r="M29" s="80"/>
      <c r="N29" s="81">
        <f>分析係数表!H32</f>
        <v>6.3083400707693279E-3</v>
      </c>
      <c r="O29" s="82">
        <f t="shared" si="4"/>
        <v>0.14951017861732832</v>
      </c>
      <c r="P29" s="76">
        <f>分析係数表!C32</f>
        <v>0.51031613976705492</v>
      </c>
      <c r="Q29" s="82">
        <f t="shared" si="5"/>
        <v>7.6297457207877867E-2</v>
      </c>
      <c r="R29" s="83">
        <v>9.9336330435460279E-2</v>
      </c>
      <c r="S29" s="84">
        <f t="shared" si="6"/>
        <v>0.32611244935597139</v>
      </c>
      <c r="T29" s="85">
        <f>分析係数表!F32</f>
        <v>0.48186528497409326</v>
      </c>
      <c r="U29" s="86">
        <f t="shared" si="7"/>
        <v>0.15714226834251471</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投入係数表!F30</f>
        <v>4.0816326530612249E-3</v>
      </c>
      <c r="E30" s="77">
        <f t="shared" si="0"/>
        <v>0.40816326530612246</v>
      </c>
      <c r="F30" s="76">
        <f>分析係数表!C33</f>
        <v>0.64380825565912114</v>
      </c>
      <c r="G30" s="77">
        <f t="shared" si="1"/>
        <v>0.26277887986086579</v>
      </c>
      <c r="H30" s="77">
        <v>0.28020364328320552</v>
      </c>
      <c r="I30" s="77">
        <f t="shared" si="2"/>
        <v>0.28020364328320552</v>
      </c>
      <c r="J30" s="76">
        <f>分析係数表!G33</f>
        <v>0.50735483870967746</v>
      </c>
      <c r="K30" s="78">
        <f t="shared" si="3"/>
        <v>0.14216267424381474</v>
      </c>
      <c r="L30" s="79"/>
      <c r="M30" s="80"/>
      <c r="N30" s="81">
        <f>分析係数表!H33</f>
        <v>9.5549092283623302E-4</v>
      </c>
      <c r="O30" s="82">
        <f t="shared" si="4"/>
        <v>2.2645516401759113E-2</v>
      </c>
      <c r="P30" s="76">
        <f>分析係数表!C33</f>
        <v>0.64380825565912114</v>
      </c>
      <c r="Q30" s="82">
        <f t="shared" si="5"/>
        <v>1.4579370413116553E-2</v>
      </c>
      <c r="R30" s="83">
        <v>4.4610788350889823E-2</v>
      </c>
      <c r="S30" s="84">
        <f t="shared" si="6"/>
        <v>0.32481443163409535</v>
      </c>
      <c r="T30" s="85">
        <f>分析係数表!F33</f>
        <v>0.64387096774193553</v>
      </c>
      <c r="U30" s="86">
        <f t="shared" si="7"/>
        <v>0.20913858243279174</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投入係数表!F31</f>
        <v>2.4489795918367346E-2</v>
      </c>
      <c r="E31" s="77">
        <f t="shared" si="0"/>
        <v>2.4489795918367347</v>
      </c>
      <c r="F31" s="76">
        <f>分析係数表!C34</f>
        <v>0.4497281074016104</v>
      </c>
      <c r="G31" s="77">
        <f t="shared" si="1"/>
        <v>1.1013749569019031</v>
      </c>
      <c r="H31" s="77">
        <v>1.209896067790206</v>
      </c>
      <c r="I31" s="77">
        <f t="shared" si="2"/>
        <v>1.209896067790206</v>
      </c>
      <c r="J31" s="76">
        <f>分析係数表!G34</f>
        <v>0.42484737951445389</v>
      </c>
      <c r="K31" s="78">
        <f t="shared" si="3"/>
        <v>0.51402117388551105</v>
      </c>
      <c r="L31" s="79"/>
      <c r="M31" s="80"/>
      <c r="N31" s="81">
        <f>分析係数表!H34</f>
        <v>0.15783450057224457</v>
      </c>
      <c r="O31" s="82">
        <f t="shared" si="4"/>
        <v>3.7407406873762969</v>
      </c>
      <c r="P31" s="76">
        <f>分析係数表!C34</f>
        <v>0.4497281074016104</v>
      </c>
      <c r="Q31" s="82">
        <f t="shared" si="5"/>
        <v>1.6823162296139411</v>
      </c>
      <c r="R31" s="83">
        <v>1.8393083708775115</v>
      </c>
      <c r="S31" s="84">
        <f t="shared" si="6"/>
        <v>3.0492044386677177</v>
      </c>
      <c r="T31" s="85">
        <f>分析係数表!F34</f>
        <v>0.69859228761453362</v>
      </c>
      <c r="U31" s="86">
        <f t="shared" si="7"/>
        <v>2.1301507042132708</v>
      </c>
      <c r="V31" s="87">
        <f>分析係数表!D34</f>
        <v>0.16058186901394608</v>
      </c>
      <c r="W31" s="167">
        <f t="shared" si="8"/>
        <v>0</v>
      </c>
      <c r="X31" s="76">
        <f>分析係数表!E34</f>
        <v>0.11554380945100309</v>
      </c>
      <c r="Y31" s="166">
        <f t="shared" si="9"/>
        <v>0</v>
      </c>
    </row>
    <row r="32" spans="1:25" x14ac:dyDescent="0.2">
      <c r="A32" s="6" t="s">
        <v>20</v>
      </c>
      <c r="B32" s="5" t="s">
        <v>37</v>
      </c>
      <c r="C32" s="90"/>
      <c r="D32" s="76">
        <f>投入係数表!F32</f>
        <v>5.3061224489795916E-2</v>
      </c>
      <c r="E32" s="77">
        <f t="shared" si="0"/>
        <v>5.3061224489795915</v>
      </c>
      <c r="F32" s="76">
        <f>分析係数表!C35</f>
        <v>0.49909685188370889</v>
      </c>
      <c r="G32" s="77">
        <f t="shared" si="1"/>
        <v>2.64826900999519</v>
      </c>
      <c r="H32" s="77">
        <v>2.8150995251114708</v>
      </c>
      <c r="I32" s="77">
        <f t="shared" si="2"/>
        <v>2.8150995251114708</v>
      </c>
      <c r="J32" s="76">
        <f>分析係数表!G35</f>
        <v>0.31379756038452217</v>
      </c>
      <c r="K32" s="78">
        <f t="shared" si="3"/>
        <v>0.88337136321960641</v>
      </c>
      <c r="L32" s="79"/>
      <c r="M32" s="80"/>
      <c r="N32" s="81">
        <f>分析係数表!H35</f>
        <v>5.9221537395394742E-2</v>
      </c>
      <c r="O32" s="82">
        <f t="shared" si="4"/>
        <v>1.4035740836176016</v>
      </c>
      <c r="P32" s="76">
        <f>分析係数表!C35</f>
        <v>0.49909685188370889</v>
      </c>
      <c r="Q32" s="82">
        <f t="shared" si="5"/>
        <v>0.7005194065191066</v>
      </c>
      <c r="R32" s="83">
        <v>0.92317625993507235</v>
      </c>
      <c r="S32" s="84">
        <f t="shared" si="6"/>
        <v>3.7382757850465431</v>
      </c>
      <c r="T32" s="85">
        <f>分析係数表!F35</f>
        <v>0.64201470231844249</v>
      </c>
      <c r="U32" s="86">
        <f t="shared" si="7"/>
        <v>2.4000280153208982</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投入係数表!F33</f>
        <v>1.2244897959183673E-2</v>
      </c>
      <c r="E33" s="77">
        <f t="shared" si="0"/>
        <v>1.2244897959183674</v>
      </c>
      <c r="F33" s="76">
        <f>分析係数表!C36</f>
        <v>0.87819146249052793</v>
      </c>
      <c r="G33" s="77">
        <f t="shared" si="1"/>
        <v>1.075336484682279</v>
      </c>
      <c r="H33" s="77">
        <v>1.2116026884971935</v>
      </c>
      <c r="I33" s="77">
        <f t="shared" si="2"/>
        <v>1.2116026884971935</v>
      </c>
      <c r="J33" s="76">
        <f>分析係数表!G36</f>
        <v>4.4874661895938493E-2</v>
      </c>
      <c r="K33" s="78">
        <f t="shared" si="3"/>
        <v>5.4370260998521644E-2</v>
      </c>
      <c r="L33" s="79"/>
      <c r="M33" s="80"/>
      <c r="N33" s="81">
        <f>分析係数表!H36</f>
        <v>0.18774661640714413</v>
      </c>
      <c r="O33" s="82">
        <f t="shared" si="4"/>
        <v>4.4496697766656519</v>
      </c>
      <c r="P33" s="76">
        <f>分析係数表!C36</f>
        <v>0.87819146249052793</v>
      </c>
      <c r="Q33" s="82">
        <f t="shared" si="5"/>
        <v>3.9076620087699094</v>
      </c>
      <c r="R33" s="83">
        <v>4.0958596072254725</v>
      </c>
      <c r="S33" s="84">
        <f t="shared" si="6"/>
        <v>5.307462295722666</v>
      </c>
      <c r="T33" s="85">
        <f>分析係数表!F36</f>
        <v>0.85371541754520475</v>
      </c>
      <c r="U33" s="86">
        <f t="shared" si="7"/>
        <v>4.5310623898983069</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投入係数表!F34</f>
        <v>2.4489795918367346E-2</v>
      </c>
      <c r="E34" s="77">
        <f t="shared" si="0"/>
        <v>2.4489795918367347</v>
      </c>
      <c r="F34" s="76">
        <f>分析係数表!C37</f>
        <v>0.51844868831853386</v>
      </c>
      <c r="G34" s="77">
        <f t="shared" si="1"/>
        <v>1.2696702571066136</v>
      </c>
      <c r="H34" s="77">
        <v>1.4487864299286379</v>
      </c>
      <c r="I34" s="77">
        <f t="shared" si="2"/>
        <v>1.4487864299286379</v>
      </c>
      <c r="J34" s="76">
        <f>分析係数表!G37</f>
        <v>0.40787398349003462</v>
      </c>
      <c r="K34" s="78">
        <f t="shared" si="3"/>
        <v>0.59092229240129945</v>
      </c>
      <c r="L34" s="79"/>
      <c r="M34" s="80"/>
      <c r="N34" s="81">
        <f>分析係数表!H37</f>
        <v>4.7856445363769047E-2</v>
      </c>
      <c r="O34" s="82">
        <f t="shared" si="4"/>
        <v>1.1342168643509636</v>
      </c>
      <c r="P34" s="76">
        <f>分析係数表!C37</f>
        <v>0.51844868831853386</v>
      </c>
      <c r="Q34" s="82">
        <f t="shared" si="5"/>
        <v>0.58803324559151748</v>
      </c>
      <c r="R34" s="83">
        <v>0.7102046709316352</v>
      </c>
      <c r="S34" s="84">
        <f t="shared" si="6"/>
        <v>2.1589911008602733</v>
      </c>
      <c r="T34" s="85">
        <f>分析係数表!F37</f>
        <v>0.62993916303078723</v>
      </c>
      <c r="U34" s="86">
        <f t="shared" si="7"/>
        <v>1.3600330470668385</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投入係数表!F35</f>
        <v>4.0816326530612249E-3</v>
      </c>
      <c r="E35" s="77">
        <f t="shared" si="0"/>
        <v>0.40816326530612246</v>
      </c>
      <c r="F35" s="76">
        <f>分析係数表!C38</f>
        <v>4.0466683025854988E-2</v>
      </c>
      <c r="G35" s="77">
        <f t="shared" si="1"/>
        <v>1.6517013479940813E-2</v>
      </c>
      <c r="H35" s="77">
        <v>3.069208732678538E-2</v>
      </c>
      <c r="I35" s="77">
        <f t="shared" si="2"/>
        <v>3.069208732678538E-2</v>
      </c>
      <c r="J35" s="76">
        <f>分析係数表!G38</f>
        <v>0.23169218038891187</v>
      </c>
      <c r="K35" s="78">
        <f t="shared" si="3"/>
        <v>7.1111166334297945E-3</v>
      </c>
      <c r="L35" s="79"/>
      <c r="M35" s="80"/>
      <c r="N35" s="81">
        <f>分析係数表!H38</f>
        <v>4.3698484864393788E-2</v>
      </c>
      <c r="O35" s="82">
        <f t="shared" si="4"/>
        <v>1.0356715402290229</v>
      </c>
      <c r="P35" s="76">
        <f>分析係数表!C38</f>
        <v>4.0466683025854988E-2</v>
      </c>
      <c r="Q35" s="82">
        <f t="shared" si="5"/>
        <v>4.1910191937346894E-2</v>
      </c>
      <c r="R35" s="83">
        <v>5.2085015643538367E-2</v>
      </c>
      <c r="S35" s="84">
        <f t="shared" si="6"/>
        <v>8.2777102970323743E-2</v>
      </c>
      <c r="T35" s="85">
        <f>分析係数表!F38</f>
        <v>0.47745138601572196</v>
      </c>
      <c r="U35" s="86">
        <f t="shared" si="7"/>
        <v>3.9522042543547208E-2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投入係数表!F36</f>
        <v>0</v>
      </c>
      <c r="E36" s="77">
        <f t="shared" si="0"/>
        <v>0</v>
      </c>
      <c r="F36" s="76">
        <f>分析係数表!C39</f>
        <v>1</v>
      </c>
      <c r="G36" s="77">
        <f t="shared" si="1"/>
        <v>0</v>
      </c>
      <c r="H36" s="77">
        <v>6.397073134085382E-2</v>
      </c>
      <c r="I36" s="77">
        <f t="shared" si="2"/>
        <v>6.397073134085382E-2</v>
      </c>
      <c r="J36" s="76">
        <f>分析係数表!G39</f>
        <v>0.35155763393872286</v>
      </c>
      <c r="K36" s="78">
        <f t="shared" si="3"/>
        <v>2.2489398951520273E-2</v>
      </c>
      <c r="L36" s="79"/>
      <c r="M36" s="80"/>
      <c r="N36" s="81">
        <f>分析係数表!H39</f>
        <v>3.8093638110437951E-3</v>
      </c>
      <c r="O36" s="82">
        <f t="shared" si="4"/>
        <v>9.0283443412727551E-2</v>
      </c>
      <c r="P36" s="76">
        <f>分析係数表!C39</f>
        <v>1</v>
      </c>
      <c r="Q36" s="82">
        <f t="shared" si="5"/>
        <v>9.0283443412727551E-2</v>
      </c>
      <c r="R36" s="83">
        <v>0.11258677204552099</v>
      </c>
      <c r="S36" s="84">
        <f t="shared" si="6"/>
        <v>0.17655750338637483</v>
      </c>
      <c r="T36" s="85">
        <f>分析係数表!F39</f>
        <v>0.70231445322154884</v>
      </c>
      <c r="U36" s="86">
        <f t="shared" si="7"/>
        <v>0.1239988864529636</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投入係数表!F37</f>
        <v>0</v>
      </c>
      <c r="E37" s="77">
        <f t="shared" si="0"/>
        <v>0</v>
      </c>
      <c r="F37" s="76">
        <f>分析係数表!C40</f>
        <v>0.93645125291670894</v>
      </c>
      <c r="G37" s="77">
        <f t="shared" si="1"/>
        <v>0</v>
      </c>
      <c r="H37" s="77">
        <v>1.8255158899013904E-3</v>
      </c>
      <c r="I37" s="77">
        <f t="shared" si="2"/>
        <v>1.8255158899013904E-3</v>
      </c>
      <c r="J37" s="76">
        <f>分析係数表!G40</f>
        <v>0.5322000781555295</v>
      </c>
      <c r="K37" s="78">
        <f t="shared" si="3"/>
        <v>9.7153969927968092E-4</v>
      </c>
      <c r="L37" s="79"/>
      <c r="M37" s="80"/>
      <c r="N37" s="81">
        <f>分析係数表!H40</f>
        <v>3.4185575237035248E-2</v>
      </c>
      <c r="O37" s="82">
        <f t="shared" si="4"/>
        <v>0.81021178352579482</v>
      </c>
      <c r="P37" s="76">
        <f>分析係数表!C40</f>
        <v>0.93645125291670894</v>
      </c>
      <c r="Q37" s="82">
        <f t="shared" si="5"/>
        <v>0.75872383981061187</v>
      </c>
      <c r="R37" s="83">
        <v>0.76001291431829188</v>
      </c>
      <c r="S37" s="84">
        <f t="shared" si="6"/>
        <v>0.76183843020819331</v>
      </c>
      <c r="T37" s="85">
        <f>分析係数表!F40</f>
        <v>0.72698319656115673</v>
      </c>
      <c r="U37" s="86">
        <f t="shared" si="7"/>
        <v>0.55384373725588609</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投入係数表!F38</f>
        <v>0</v>
      </c>
      <c r="E38" s="77">
        <f t="shared" si="0"/>
        <v>0</v>
      </c>
      <c r="F38" s="76">
        <f>分析係数表!C41</f>
        <v>0.75829086289227354</v>
      </c>
      <c r="G38" s="77">
        <f t="shared" si="1"/>
        <v>0</v>
      </c>
      <c r="H38" s="77">
        <v>3.334019601493694E-3</v>
      </c>
      <c r="I38" s="77">
        <f t="shared" si="2"/>
        <v>3.334019601493694E-3</v>
      </c>
      <c r="J38" s="76">
        <f>分析係数表!G41</f>
        <v>0.44682169065091015</v>
      </c>
      <c r="K38" s="78">
        <f t="shared" si="3"/>
        <v>1.489712275002686E-3</v>
      </c>
      <c r="L38" s="79"/>
      <c r="M38" s="80"/>
      <c r="N38" s="81">
        <f>分析係数表!H41</f>
        <v>5.4536481903421918E-2</v>
      </c>
      <c r="O38" s="82">
        <f t="shared" si="4"/>
        <v>1.2925363977004047</v>
      </c>
      <c r="P38" s="76">
        <f>分析係数表!C41</f>
        <v>0.75829086289227354</v>
      </c>
      <c r="Q38" s="82">
        <f t="shared" si="5"/>
        <v>0.9801185403319107</v>
      </c>
      <c r="R38" s="83">
        <v>0.99722758113844001</v>
      </c>
      <c r="S38" s="84">
        <f t="shared" si="6"/>
        <v>1.0005616007399336</v>
      </c>
      <c r="T38" s="85">
        <f>分析係数表!F41</f>
        <v>0.55047809650878365</v>
      </c>
      <c r="U38" s="86">
        <f t="shared" si="7"/>
        <v>0.55078724541510027</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投入係数表!F39</f>
        <v>4.0816326530612249E-3</v>
      </c>
      <c r="E39" s="77">
        <f>$C$8*D39</f>
        <v>0.40816326530612246</v>
      </c>
      <c r="F39" s="76">
        <f>分析係数表!C42</f>
        <v>0.17334729285073291</v>
      </c>
      <c r="G39" s="77">
        <f>E39*F39</f>
        <v>7.0753997081931808E-2</v>
      </c>
      <c r="H39" s="77">
        <v>7.4150494506985493E-2</v>
      </c>
      <c r="I39" s="77">
        <f>C39+H39</f>
        <v>7.4150494506985493E-2</v>
      </c>
      <c r="J39" s="76">
        <f>分析係数表!G42</f>
        <v>0.48544520547945208</v>
      </c>
      <c r="K39" s="78">
        <f>I39*J39</f>
        <v>3.5996002042346556E-2</v>
      </c>
      <c r="L39" s="79"/>
      <c r="M39" s="80"/>
      <c r="N39" s="81">
        <f>分析係数表!H42</f>
        <v>1.188798706412289E-2</v>
      </c>
      <c r="O39" s="82">
        <f t="shared" si="4"/>
        <v>0.28175004033045786</v>
      </c>
      <c r="P39" s="76">
        <f>分析係数表!C42</f>
        <v>0.17334729285073291</v>
      </c>
      <c r="Q39" s="82">
        <f>O39*P39</f>
        <v>4.8840606751869686E-2</v>
      </c>
      <c r="R39" s="83">
        <v>5.132428794469391E-2</v>
      </c>
      <c r="S39" s="84">
        <f>I39+R39</f>
        <v>0.1254747824516794</v>
      </c>
      <c r="T39" s="85">
        <f>分析係数表!F42</f>
        <v>0.55565068493150682</v>
      </c>
      <c r="U39" s="86">
        <f t="shared" si="7"/>
        <v>6.9720148810907462E-2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投入係数表!F40</f>
        <v>6.5306122448979598E-2</v>
      </c>
      <c r="E40" s="77">
        <f>$C$8*D40</f>
        <v>6.5306122448979593</v>
      </c>
      <c r="F40" s="76">
        <f>分析係数表!C43</f>
        <v>0.30653454239506406</v>
      </c>
      <c r="G40" s="77">
        <f>E40*F40</f>
        <v>2.0018582360493982</v>
      </c>
      <c r="H40" s="77">
        <v>2.325629460222256</v>
      </c>
      <c r="I40" s="77">
        <f>C40+H40</f>
        <v>2.325629460222256</v>
      </c>
      <c r="J40" s="76">
        <f>分析係数表!G43</f>
        <v>0.32328917028178372</v>
      </c>
      <c r="K40" s="78">
        <f>I40*J40</f>
        <v>0.75185081857812575</v>
      </c>
      <c r="L40" s="79"/>
      <c r="M40" s="80"/>
      <c r="N40" s="81">
        <f>分析係数表!H43</f>
        <v>3.3255284074801286E-2</v>
      </c>
      <c r="O40" s="82">
        <f t="shared" si="4"/>
        <v>0.7881635115126534</v>
      </c>
      <c r="P40" s="76">
        <f>分析係数表!C43</f>
        <v>0.30653454239506406</v>
      </c>
      <c r="Q40" s="82">
        <f>O40*P40</f>
        <v>0.241599341334018</v>
      </c>
      <c r="R40" s="83">
        <v>0.45631785706301076</v>
      </c>
      <c r="S40" s="84">
        <f>I40+R40</f>
        <v>2.7819473172852667</v>
      </c>
      <c r="T40" s="85">
        <f>分析係数表!F43</f>
        <v>0.5899871028256537</v>
      </c>
      <c r="U40" s="86">
        <f t="shared" si="7"/>
        <v>1.6413130379387342</v>
      </c>
      <c r="V40" s="87">
        <f>分析係数表!D43</f>
        <v>0.19341853284871224</v>
      </c>
      <c r="W40" s="167">
        <f t="shared" si="8"/>
        <v>1</v>
      </c>
      <c r="X40" s="76">
        <f>分析係数表!E43</f>
        <v>0.14812209325047876</v>
      </c>
      <c r="Y40" s="166">
        <f t="shared" si="9"/>
        <v>0</v>
      </c>
    </row>
    <row r="41" spans="1:25" x14ac:dyDescent="0.2">
      <c r="A41" s="6" t="s">
        <v>341</v>
      </c>
      <c r="B41" s="5" t="s">
        <v>42</v>
      </c>
      <c r="C41" s="90"/>
      <c r="D41" s="76">
        <f>投入係数表!F41</f>
        <v>0</v>
      </c>
      <c r="E41" s="77">
        <f>$C$8*D41</f>
        <v>0</v>
      </c>
      <c r="F41" s="76">
        <f>分析係数表!C44</f>
        <v>0.56999532308435041</v>
      </c>
      <c r="G41" s="77">
        <f>E41*F41</f>
        <v>0</v>
      </c>
      <c r="H41" s="77">
        <v>3.6292589875401415E-3</v>
      </c>
      <c r="I41" s="77">
        <f>C41+H41</f>
        <v>3.6292589875401415E-3</v>
      </c>
      <c r="J41" s="76">
        <f>分析係数表!G44</f>
        <v>0.26801390783179974</v>
      </c>
      <c r="K41" s="78">
        <f>I41*J41</f>
        <v>9.7269188378431432E-4</v>
      </c>
      <c r="L41" s="79"/>
      <c r="M41" s="80"/>
      <c r="N41" s="81">
        <f>分析係数表!H44</f>
        <v>0.11320362456556662</v>
      </c>
      <c r="O41" s="82">
        <f t="shared" si="4"/>
        <v>2.6829711047684142</v>
      </c>
      <c r="P41" s="76">
        <f>分析係数表!C44</f>
        <v>0.56999532308435041</v>
      </c>
      <c r="Q41" s="82">
        <f>O41*P41</f>
        <v>1.5292809816884487</v>
      </c>
      <c r="R41" s="83">
        <v>1.5546393436342727</v>
      </c>
      <c r="S41" s="84">
        <f>I41+R41</f>
        <v>1.5582686026218129</v>
      </c>
      <c r="T41" s="85">
        <f>分析係数表!F44</f>
        <v>0.48400791440152141</v>
      </c>
      <c r="U41" s="86">
        <f t="shared" si="7"/>
        <v>0.7542143364323568</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投入係数表!F42</f>
        <v>0</v>
      </c>
      <c r="E42" s="77">
        <f>$C$8*D42</f>
        <v>0</v>
      </c>
      <c r="F42" s="76">
        <f>分析係数表!C45</f>
        <v>1</v>
      </c>
      <c r="G42" s="77">
        <f>E42*F42</f>
        <v>0</v>
      </c>
      <c r="H42" s="77">
        <v>3.375894998221983E-2</v>
      </c>
      <c r="I42" s="77">
        <f>C42+H42</f>
        <v>3.375894998221983E-2</v>
      </c>
      <c r="J42" s="76">
        <f>分析係数表!G45</f>
        <v>0</v>
      </c>
      <c r="K42" s="78">
        <f>I42*J42</f>
        <v>0</v>
      </c>
      <c r="L42" s="79"/>
      <c r="M42" s="80"/>
      <c r="N42" s="81">
        <f>分析係数表!H45</f>
        <v>0</v>
      </c>
      <c r="O42" s="82">
        <f t="shared" si="4"/>
        <v>0</v>
      </c>
      <c r="P42" s="76">
        <f>分析係数表!C45</f>
        <v>1</v>
      </c>
      <c r="Q42" s="82">
        <f>O42*P42</f>
        <v>0</v>
      </c>
      <c r="R42" s="83">
        <v>2.9686917555669531E-2</v>
      </c>
      <c r="S42" s="84">
        <f>I42+R42</f>
        <v>6.3445867537889361E-2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1.6326530612244899E-2</v>
      </c>
      <c r="E43" s="77">
        <f>$C$8*D43</f>
        <v>1.6326530612244898</v>
      </c>
      <c r="F43" s="76">
        <f>分析係数表!C46</f>
        <v>0.19592142404516388</v>
      </c>
      <c r="G43" s="77">
        <f>E43*F43</f>
        <v>0.31987171272679821</v>
      </c>
      <c r="H43" s="77">
        <v>0.33757929278788029</v>
      </c>
      <c r="I43" s="77">
        <f>C43+H43</f>
        <v>0.33757929278788029</v>
      </c>
      <c r="J43" s="76">
        <f>分析係数表!G46</f>
        <v>9.3869169844529188E-3</v>
      </c>
      <c r="K43" s="78">
        <f>I43*J43</f>
        <v>3.1688287970701584E-3</v>
      </c>
      <c r="L43" s="79"/>
      <c r="M43" s="80"/>
      <c r="N43" s="81">
        <f>分析係数表!H46</f>
        <v>2.2224088871155723E-2</v>
      </c>
      <c r="O43" s="82">
        <f t="shared" si="4"/>
        <v>0.52671978039520151</v>
      </c>
      <c r="P43" s="76">
        <f>分析係数表!C46</f>
        <v>0.19592142404516388</v>
      </c>
      <c r="Q43" s="82">
        <f>O43*P43</f>
        <v>0.10319568944778387</v>
      </c>
      <c r="R43" s="83">
        <v>0.11769666766128918</v>
      </c>
      <c r="S43" s="84">
        <f>I43+R43</f>
        <v>0.45527596044916946</v>
      </c>
      <c r="T43" s="85">
        <f>分析係数表!F46</f>
        <v>0.31358169551188031</v>
      </c>
      <c r="U43" s="86">
        <f t="shared" si="7"/>
        <v>0.14276620760345032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投入係数表!F44</f>
        <v>0.36734693877551022</v>
      </c>
      <c r="E44" s="91">
        <f>SUM(E5:E43)</f>
        <v>36.734693877551024</v>
      </c>
      <c r="F44" s="92">
        <f>分析係数表!C47</f>
        <v>0.45265703952364433</v>
      </c>
      <c r="G44" s="91">
        <f>SUM(G5:G43)</f>
        <v>10.784786455881481</v>
      </c>
      <c r="H44" s="91">
        <f>SUM(H5:H43)</f>
        <v>12.203282414774865</v>
      </c>
      <c r="I44" s="91">
        <f>SUM(I5:I43)</f>
        <v>112.20328241477488</v>
      </c>
      <c r="J44" s="92">
        <f>分析係数表!G47</f>
        <v>0.23980744030503759</v>
      </c>
      <c r="K44" s="93">
        <f>SUM(K5:K43)</f>
        <v>37.779595063478226</v>
      </c>
      <c r="L44" s="94">
        <f>最終需要_まとめ!$L$33</f>
        <v>0.62733333333333341</v>
      </c>
      <c r="M44" s="91">
        <f>K44*L44</f>
        <v>23.700399303155343</v>
      </c>
      <c r="N44" s="95">
        <f>分析係数表!H47</f>
        <v>1</v>
      </c>
      <c r="O44" s="96">
        <f>SUM(O5:O43)</f>
        <v>23.70039930315534</v>
      </c>
      <c r="P44" s="92">
        <f>分析係数表!C47</f>
        <v>0.45265703952364433</v>
      </c>
      <c r="Q44" s="96">
        <f>SUM(Q5:Q43)</f>
        <v>11.551252256417619</v>
      </c>
      <c r="R44" s="91">
        <f>SUM(R5:R43)</f>
        <v>12.868473997948328</v>
      </c>
      <c r="S44" s="97">
        <f>SUM(S5:S43)</f>
        <v>125.07175641272322</v>
      </c>
      <c r="T44" s="98">
        <f>分析係数表!F47</f>
        <v>0.49576236686958514</v>
      </c>
      <c r="U44" s="99">
        <f>SUM(U5:U43)</f>
        <v>71.742020918998321</v>
      </c>
      <c r="V44" s="100">
        <f>分析係数表!D47</f>
        <v>6.8132090397126518E-2</v>
      </c>
      <c r="W44" s="164">
        <f>SUM(W5:W43)</f>
        <v>1</v>
      </c>
      <c r="X44" s="92">
        <f>分析係数表!E47</f>
        <v>5.7986453629434859E-2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2015年伊丹市産業連関表</v>
      </c>
      <c r="H1" s="404"/>
      <c r="I1" s="404"/>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0.16933700258310683</v>
      </c>
      <c r="E5" s="77">
        <f t="shared" ref="E5:E38" si="0">$C$9*D5</f>
        <v>16.933700258310683</v>
      </c>
      <c r="F5" s="76">
        <f>分析係数表!C8</f>
        <v>1.4618360363041205E-2</v>
      </c>
      <c r="G5" s="77">
        <f t="shared" ref="G5:G38" si="1">E5*F5</f>
        <v>0.24754293265570951</v>
      </c>
      <c r="H5" s="77">
        <f t="array" ref="H5:H43">MMULT(逆行列係数!C5:AO43,'5'!G5:G43)</f>
        <v>0.25598773364049998</v>
      </c>
      <c r="I5" s="77">
        <f t="shared" ref="I5:I38" si="2">C5+H5</f>
        <v>0.25598773364049998</v>
      </c>
      <c r="J5" s="76">
        <f>分析係数表!G8</f>
        <v>0.12073170731707317</v>
      </c>
      <c r="K5" s="78">
        <f t="shared" ref="K5:K38" si="3">I5*J5</f>
        <v>3.0905836134645728E-2</v>
      </c>
      <c r="L5" s="79" t="s">
        <v>181</v>
      </c>
      <c r="M5" s="80" t="s">
        <v>181</v>
      </c>
      <c r="N5" s="81">
        <f>分析係数表!H8</f>
        <v>1.0812797278425854E-2</v>
      </c>
      <c r="O5" s="82">
        <f t="shared" ref="O5:O43" si="4">$M$44*N5</f>
        <v>0.11418530556391338</v>
      </c>
      <c r="P5" s="76">
        <f>分析係数表!C8</f>
        <v>1.4618360363041205E-2</v>
      </c>
      <c r="Q5" s="82">
        <f t="shared" ref="Q5:Q38" si="5">O5*P5</f>
        <v>1.6692019448972598E-3</v>
      </c>
      <c r="R5" s="83">
        <f t="array" ref="R5:R43">MMULT(逆行列係数!C5:AO43,'5'!Q5:Q43)</f>
        <v>2.3627775798328414E-3</v>
      </c>
      <c r="S5" s="84">
        <f t="shared" ref="S5:S38" si="6">I5+R5</f>
        <v>0.25835051122033281</v>
      </c>
      <c r="T5" s="85">
        <f>分析係数表!F8</f>
        <v>0.45487804878048782</v>
      </c>
      <c r="U5" s="86">
        <f t="shared" ref="U5:U43" si="7">S5*T5</f>
        <v>0.11751797644534652</v>
      </c>
      <c r="V5" s="87">
        <f>分析係数表!D8</f>
        <v>0.88658536585365855</v>
      </c>
      <c r="W5" s="167">
        <f t="shared" ref="W5:W43" si="8">ROUND(S5*V5,0)</f>
        <v>0</v>
      </c>
      <c r="X5" s="76">
        <f>分析係数表!E8</f>
        <v>0.69146341463414629</v>
      </c>
      <c r="Y5" s="166">
        <f t="shared" ref="Y5:Y43" si="9">ROUND(S5*X5,0)</f>
        <v>0</v>
      </c>
    </row>
    <row r="6" spans="1:25" x14ac:dyDescent="0.2">
      <c r="A6" s="6" t="s">
        <v>220</v>
      </c>
      <c r="B6" s="5" t="s">
        <v>266</v>
      </c>
      <c r="C6" s="90"/>
      <c r="D6" s="76">
        <f>投入係数表!G6</f>
        <v>3.6298559875740745E-4</v>
      </c>
      <c r="E6" s="77">
        <f t="shared" si="0"/>
        <v>3.6298559875740745E-2</v>
      </c>
      <c r="F6" s="76">
        <f>分析係数表!C9</f>
        <v>8.6715867158671633E-2</v>
      </c>
      <c r="G6" s="77">
        <f t="shared" si="1"/>
        <v>3.1476610962358226E-3</v>
      </c>
      <c r="H6" s="77">
        <v>3.4759741563495138E-3</v>
      </c>
      <c r="I6" s="77">
        <f t="shared" si="2"/>
        <v>3.4759741563495138E-3</v>
      </c>
      <c r="J6" s="76">
        <f>分析係数表!G9</f>
        <v>0.23529411764705882</v>
      </c>
      <c r="K6" s="78">
        <f t="shared" si="3"/>
        <v>8.1787627208223851E-4</v>
      </c>
      <c r="L6" s="79"/>
      <c r="M6" s="80"/>
      <c r="N6" s="81">
        <f>分析係数表!H9</f>
        <v>5.7539453375192939E-4</v>
      </c>
      <c r="O6" s="82">
        <f t="shared" si="4"/>
        <v>6.0762815545760858E-3</v>
      </c>
      <c r="P6" s="76">
        <f>分析係数表!C9</f>
        <v>8.6715867158671633E-2</v>
      </c>
      <c r="Q6" s="82">
        <f t="shared" si="5"/>
        <v>5.2691002410530663E-4</v>
      </c>
      <c r="R6" s="83">
        <v>6.2539888901268562E-4</v>
      </c>
      <c r="S6" s="84">
        <f t="shared" si="6"/>
        <v>4.1013730453621994E-3</v>
      </c>
      <c r="T6" s="85">
        <f>分析係数表!F9</f>
        <v>0.68627450980392157</v>
      </c>
      <c r="U6" s="86">
        <f t="shared" si="7"/>
        <v>2.8146677762289603E-3</v>
      </c>
      <c r="V6" s="87">
        <f>分析係数表!D9</f>
        <v>9.8039215686274508E-2</v>
      </c>
      <c r="W6" s="167">
        <f t="shared" si="8"/>
        <v>0</v>
      </c>
      <c r="X6" s="76">
        <f>分析係数表!E9</f>
        <v>0</v>
      </c>
      <c r="Y6" s="166">
        <f t="shared" si="9"/>
        <v>0</v>
      </c>
    </row>
    <row r="7" spans="1:25" x14ac:dyDescent="0.2">
      <c r="A7" s="6" t="s">
        <v>221</v>
      </c>
      <c r="B7" s="5" t="s">
        <v>267</v>
      </c>
      <c r="C7" s="90"/>
      <c r="D7" s="76">
        <f>投入係数表!G7</f>
        <v>2.7578463980010466E-2</v>
      </c>
      <c r="E7" s="77">
        <f t="shared" si="0"/>
        <v>2.7578463980010466</v>
      </c>
      <c r="F7" s="76">
        <f>分析係数表!C10</f>
        <v>5.1169590643275198E-3</v>
      </c>
      <c r="G7" s="77">
        <f t="shared" si="1"/>
        <v>1.4111787124274456E-2</v>
      </c>
      <c r="H7" s="77">
        <v>1.4569570488018222E-2</v>
      </c>
      <c r="I7" s="77">
        <f t="shared" si="2"/>
        <v>1.4569570488018222E-2</v>
      </c>
      <c r="J7" s="76">
        <f>分析係数表!G10</f>
        <v>0.19230769230769232</v>
      </c>
      <c r="K7" s="78">
        <f t="shared" si="3"/>
        <v>2.8018404784650426E-3</v>
      </c>
      <c r="L7" s="79"/>
      <c r="M7" s="80"/>
      <c r="N7" s="81">
        <f>分析係数表!H10</f>
        <v>1.0751897856970359E-3</v>
      </c>
      <c r="O7" s="82">
        <f t="shared" si="4"/>
        <v>1.1354219547237065E-2</v>
      </c>
      <c r="P7" s="76">
        <f>分析係数表!C10</f>
        <v>5.1169590643275198E-3</v>
      </c>
      <c r="Q7" s="82">
        <f t="shared" si="5"/>
        <v>5.8099076630599409E-5</v>
      </c>
      <c r="R7" s="83">
        <v>1.0143847809070812E-4</v>
      </c>
      <c r="S7" s="84">
        <f t="shared" si="6"/>
        <v>1.467100896610893E-2</v>
      </c>
      <c r="T7" s="85">
        <f>分析係数表!F10</f>
        <v>0.57692307692307687</v>
      </c>
      <c r="U7" s="86">
        <f t="shared" si="7"/>
        <v>8.4640436342936134E-3</v>
      </c>
      <c r="V7" s="87">
        <f>分析係数表!D10</f>
        <v>0</v>
      </c>
      <c r="W7" s="167">
        <f t="shared" si="8"/>
        <v>0</v>
      </c>
      <c r="X7" s="76">
        <f>分析係数表!E10</f>
        <v>0</v>
      </c>
      <c r="Y7" s="166">
        <f t="shared" si="9"/>
        <v>0</v>
      </c>
    </row>
    <row r="8" spans="1:25" x14ac:dyDescent="0.2">
      <c r="A8" s="6" t="s">
        <v>222</v>
      </c>
      <c r="B8" s="5" t="s">
        <v>27</v>
      </c>
      <c r="C8" s="90"/>
      <c r="D8" s="76">
        <f>投入係数表!G8</f>
        <v>3.0389491988992251E-4</v>
      </c>
      <c r="E8" s="77">
        <f t="shared" si="0"/>
        <v>3.038949198899225E-2</v>
      </c>
      <c r="F8" s="76">
        <f>分析係数表!C11</f>
        <v>1.5386032798968108E-2</v>
      </c>
      <c r="G8" s="77">
        <f t="shared" si="1"/>
        <v>4.6757372048661334E-4</v>
      </c>
      <c r="H8" s="77">
        <v>1.2951730403128147E-3</v>
      </c>
      <c r="I8" s="77">
        <f t="shared" si="2"/>
        <v>1.2951730403128147E-3</v>
      </c>
      <c r="J8" s="76">
        <f>分析係数表!G11</f>
        <v>0.34285714285714286</v>
      </c>
      <c r="K8" s="78">
        <f t="shared" si="3"/>
        <v>4.4405932810725074E-4</v>
      </c>
      <c r="L8" s="79"/>
      <c r="M8" s="80"/>
      <c r="N8" s="81">
        <f>分析係数表!H11</f>
        <v>-2.0999800501895233E-5</v>
      </c>
      <c r="O8" s="82">
        <f t="shared" si="4"/>
        <v>-2.2176210053197394E-4</v>
      </c>
      <c r="P8" s="76">
        <f>分析係数表!C11</f>
        <v>1.5386032798968108E-2</v>
      </c>
      <c r="Q8" s="82">
        <f t="shared" si="5"/>
        <v>-3.4120389523530136E-6</v>
      </c>
      <c r="R8" s="83">
        <v>1.8216608186934785E-4</v>
      </c>
      <c r="S8" s="84">
        <f t="shared" si="6"/>
        <v>1.4773391221821624E-3</v>
      </c>
      <c r="T8" s="85">
        <f>分析係数表!F11</f>
        <v>0.5591836734693878</v>
      </c>
      <c r="U8" s="86">
        <f t="shared" si="7"/>
        <v>8.2610391730186231E-4</v>
      </c>
      <c r="V8" s="87">
        <f>分析係数表!D11</f>
        <v>0</v>
      </c>
      <c r="W8" s="167">
        <f t="shared" si="8"/>
        <v>0</v>
      </c>
      <c r="X8" s="76">
        <f>分析係数表!E11</f>
        <v>0</v>
      </c>
      <c r="Y8" s="166">
        <f t="shared" si="9"/>
        <v>0</v>
      </c>
    </row>
    <row r="9" spans="1:25" x14ac:dyDescent="0.2">
      <c r="A9" s="6" t="s">
        <v>223</v>
      </c>
      <c r="B9" s="5" t="s">
        <v>191</v>
      </c>
      <c r="C9" s="75">
        <f>最終需要_まとめ!C10</f>
        <v>100</v>
      </c>
      <c r="D9" s="76">
        <f>投入係数表!G9</f>
        <v>0.18733433506103223</v>
      </c>
      <c r="E9" s="77">
        <f t="shared" si="0"/>
        <v>18.733433506103221</v>
      </c>
      <c r="F9" s="76">
        <f>分析係数表!C12</f>
        <v>0.16460779895554434</v>
      </c>
      <c r="G9" s="77">
        <f t="shared" si="1"/>
        <v>3.083669256319697</v>
      </c>
      <c r="H9" s="77">
        <v>3.1885101627675256</v>
      </c>
      <c r="I9" s="77">
        <f t="shared" si="2"/>
        <v>103.18851016276753</v>
      </c>
      <c r="J9" s="76">
        <f>分析係数表!G12</f>
        <v>0.13343519440833349</v>
      </c>
      <c r="K9" s="78">
        <f t="shared" si="3"/>
        <v>13.768978914275181</v>
      </c>
      <c r="L9" s="79"/>
      <c r="M9" s="80"/>
      <c r="N9" s="81">
        <f>分析係数表!H12</f>
        <v>9.0250842616995133E-2</v>
      </c>
      <c r="O9" s="82">
        <f t="shared" si="4"/>
        <v>0.95306697945626428</v>
      </c>
      <c r="P9" s="76">
        <f>分析係数表!C12</f>
        <v>0.16460779895554434</v>
      </c>
      <c r="Q9" s="82">
        <f t="shared" si="5"/>
        <v>0.15688225774550466</v>
      </c>
      <c r="R9" s="83">
        <v>0.18223459658477939</v>
      </c>
      <c r="S9" s="84">
        <f t="shared" si="6"/>
        <v>103.37074475935231</v>
      </c>
      <c r="T9" s="85">
        <f>分析係数表!F12</f>
        <v>0.36075703601154802</v>
      </c>
      <c r="U9" s="86">
        <f t="shared" si="7"/>
        <v>37.291723489690199</v>
      </c>
      <c r="V9" s="87">
        <f>分析係数表!D12</f>
        <v>3.4069997129881312E-2</v>
      </c>
      <c r="W9" s="167">
        <f t="shared" si="8"/>
        <v>4</v>
      </c>
      <c r="X9" s="76">
        <f>分析係数表!E12</f>
        <v>3.7505698029747937E-2</v>
      </c>
      <c r="Y9" s="166">
        <f t="shared" si="9"/>
        <v>4</v>
      </c>
    </row>
    <row r="10" spans="1:25" x14ac:dyDescent="0.2">
      <c r="A10" s="6" t="s">
        <v>224</v>
      </c>
      <c r="B10" s="5" t="s">
        <v>28</v>
      </c>
      <c r="C10" s="90"/>
      <c r="D10" s="76">
        <f>投入係数表!G10</f>
        <v>1.0045415407472439E-3</v>
      </c>
      <c r="E10" s="77">
        <f t="shared" si="0"/>
        <v>0.1004541540747244</v>
      </c>
      <c r="F10" s="76">
        <f>分析係数表!C13</f>
        <v>0</v>
      </c>
      <c r="G10" s="77">
        <f t="shared" si="1"/>
        <v>0</v>
      </c>
      <c r="H10" s="77">
        <v>0</v>
      </c>
      <c r="I10" s="77">
        <f t="shared" si="2"/>
        <v>0</v>
      </c>
      <c r="J10" s="76">
        <f>分析係数表!G13</f>
        <v>0.24480874316939891</v>
      </c>
      <c r="K10" s="78">
        <f t="shared" si="3"/>
        <v>0</v>
      </c>
      <c r="L10" s="79"/>
      <c r="M10" s="80"/>
      <c r="N10" s="81">
        <f>分析係数表!H13</f>
        <v>1.4305064101891031E-2</v>
      </c>
      <c r="O10" s="82">
        <f t="shared" si="4"/>
        <v>0.15106434288238063</v>
      </c>
      <c r="P10" s="76">
        <f>分析係数表!C13</f>
        <v>0</v>
      </c>
      <c r="Q10" s="82">
        <f t="shared" si="5"/>
        <v>0</v>
      </c>
      <c r="R10" s="83">
        <v>0</v>
      </c>
      <c r="S10" s="84">
        <f t="shared" si="6"/>
        <v>0</v>
      </c>
      <c r="T10" s="85">
        <f>分析係数表!F13</f>
        <v>0.38287795992714024</v>
      </c>
      <c r="U10" s="86">
        <f t="shared" si="7"/>
        <v>0</v>
      </c>
      <c r="V10" s="87">
        <f>分析係数表!D13</f>
        <v>0.14535519125683061</v>
      </c>
      <c r="W10" s="167">
        <f t="shared" si="8"/>
        <v>0</v>
      </c>
      <c r="X10" s="76">
        <f>分析係数表!E13</f>
        <v>0.14025500910746813</v>
      </c>
      <c r="Y10" s="166">
        <f t="shared" si="9"/>
        <v>0</v>
      </c>
    </row>
    <row r="11" spans="1:25" x14ac:dyDescent="0.2">
      <c r="A11" s="6" t="s">
        <v>225</v>
      </c>
      <c r="B11" s="5" t="s">
        <v>268</v>
      </c>
      <c r="C11" s="90"/>
      <c r="D11" s="76">
        <f>投入係数表!G11</f>
        <v>1.7938241799057925E-2</v>
      </c>
      <c r="E11" s="77">
        <f t="shared" si="0"/>
        <v>1.7938241799057923</v>
      </c>
      <c r="F11" s="76">
        <f>分析係数表!C14</f>
        <v>0.17268980347649487</v>
      </c>
      <c r="G11" s="77">
        <f t="shared" si="1"/>
        <v>0.30977514509931586</v>
      </c>
      <c r="H11" s="77">
        <v>0.36861585306559808</v>
      </c>
      <c r="I11" s="77">
        <f t="shared" si="2"/>
        <v>0.36861585306559808</v>
      </c>
      <c r="J11" s="76">
        <f>分析係数表!G14</f>
        <v>0.183307408127552</v>
      </c>
      <c r="K11" s="78">
        <f t="shared" si="3"/>
        <v>6.7570016620181333E-2</v>
      </c>
      <c r="L11" s="79"/>
      <c r="M11" s="80"/>
      <c r="N11" s="81">
        <f>分析係数表!H14</f>
        <v>1.1717888680057539E-3</v>
      </c>
      <c r="O11" s="82">
        <f t="shared" si="4"/>
        <v>1.2374325209684145E-2</v>
      </c>
      <c r="P11" s="76">
        <f>分析係数表!C14</f>
        <v>0.17268980347649487</v>
      </c>
      <c r="Q11" s="82">
        <f t="shared" si="5"/>
        <v>2.1369197886145913E-3</v>
      </c>
      <c r="R11" s="83">
        <v>9.8997665779531532E-3</v>
      </c>
      <c r="S11" s="84">
        <f t="shared" si="6"/>
        <v>0.37851561964355124</v>
      </c>
      <c r="T11" s="85">
        <f>分析係数表!F14</f>
        <v>0.31324129885280966</v>
      </c>
      <c r="U11" s="86">
        <f t="shared" si="7"/>
        <v>0.11856672433322206</v>
      </c>
      <c r="V11" s="87">
        <f>分析係数表!D14</f>
        <v>4.0686369823060474E-2</v>
      </c>
      <c r="W11" s="167">
        <f t="shared" si="8"/>
        <v>0</v>
      </c>
      <c r="X11" s="76">
        <f>分析係数表!E14</f>
        <v>3.93739062803811E-2</v>
      </c>
      <c r="Y11" s="166">
        <f t="shared" si="9"/>
        <v>0</v>
      </c>
    </row>
    <row r="12" spans="1:25" x14ac:dyDescent="0.2">
      <c r="A12" s="6" t="s">
        <v>226</v>
      </c>
      <c r="B12" s="5" t="s">
        <v>29</v>
      </c>
      <c r="C12" s="90"/>
      <c r="D12" s="76">
        <f>投入係数表!G12</f>
        <v>1.0898009488274721E-2</v>
      </c>
      <c r="E12" s="77">
        <f t="shared" si="0"/>
        <v>1.089800948827472</v>
      </c>
      <c r="F12" s="76">
        <f>分析係数表!C15</f>
        <v>0</v>
      </c>
      <c r="G12" s="77">
        <f t="shared" si="1"/>
        <v>0</v>
      </c>
      <c r="H12" s="77">
        <v>0</v>
      </c>
      <c r="I12" s="77">
        <f t="shared" si="2"/>
        <v>0</v>
      </c>
      <c r="J12" s="76">
        <f>分析係数表!G15</f>
        <v>9.559505603329406E-2</v>
      </c>
      <c r="K12" s="78">
        <f t="shared" si="3"/>
        <v>0</v>
      </c>
      <c r="L12" s="79"/>
      <c r="M12" s="80"/>
      <c r="N12" s="81">
        <f>分析係数表!H15</f>
        <v>8.2571215573452057E-3</v>
      </c>
      <c r="O12" s="82">
        <f t="shared" si="4"/>
        <v>8.7196857929172158E-2</v>
      </c>
      <c r="P12" s="76">
        <f>分析係数表!C15</f>
        <v>0</v>
      </c>
      <c r="Q12" s="82">
        <f t="shared" si="5"/>
        <v>0</v>
      </c>
      <c r="R12" s="83">
        <v>0</v>
      </c>
      <c r="S12" s="84">
        <f t="shared" si="6"/>
        <v>0</v>
      </c>
      <c r="T12" s="85">
        <f>分析係数表!F15</f>
        <v>0.30350740842881141</v>
      </c>
      <c r="U12" s="86">
        <f t="shared" si="7"/>
        <v>0</v>
      </c>
      <c r="V12" s="87">
        <f>分析係数表!D15</f>
        <v>2.3767142176649034E-2</v>
      </c>
      <c r="W12" s="167">
        <f t="shared" si="8"/>
        <v>0</v>
      </c>
      <c r="X12" s="76">
        <f>分析係数表!E15</f>
        <v>2.1435555444129666E-2</v>
      </c>
      <c r="Y12" s="166">
        <f t="shared" si="9"/>
        <v>0</v>
      </c>
    </row>
    <row r="13" spans="1:25" x14ac:dyDescent="0.2">
      <c r="A13" s="6" t="s">
        <v>227</v>
      </c>
      <c r="B13" s="5" t="s">
        <v>30</v>
      </c>
      <c r="C13" s="90"/>
      <c r="D13" s="76">
        <f>投入係数表!G13</f>
        <v>4.1025814185139536E-3</v>
      </c>
      <c r="E13" s="77">
        <f t="shared" si="0"/>
        <v>0.41025814185139536</v>
      </c>
      <c r="F13" s="76">
        <f>分析係数表!C16</f>
        <v>4.378703578052201E-2</v>
      </c>
      <c r="G13" s="77">
        <f t="shared" si="1"/>
        <v>1.7963987936497523E-2</v>
      </c>
      <c r="H13" s="77">
        <v>2.4804244690141006E-2</v>
      </c>
      <c r="I13" s="77">
        <f t="shared" si="2"/>
        <v>2.4804244690141006E-2</v>
      </c>
      <c r="J13" s="76">
        <f>分析係数表!G16</f>
        <v>3.3270852858481727E-2</v>
      </c>
      <c r="K13" s="78">
        <f t="shared" si="3"/>
        <v>8.2525837535145808E-4</v>
      </c>
      <c r="L13" s="79"/>
      <c r="M13" s="80"/>
      <c r="N13" s="81">
        <f>分析係数表!H16</f>
        <v>1.6795640441415807E-2</v>
      </c>
      <c r="O13" s="82">
        <f t="shared" si="4"/>
        <v>0.17736532800547275</v>
      </c>
      <c r="P13" s="76">
        <f>分析係数表!C16</f>
        <v>4.378703578052201E-2</v>
      </c>
      <c r="Q13" s="82">
        <f t="shared" si="5"/>
        <v>7.7663019635996582E-3</v>
      </c>
      <c r="R13" s="83">
        <v>9.3906988323431469E-3</v>
      </c>
      <c r="S13" s="84">
        <f t="shared" si="6"/>
        <v>3.4194943522484152E-2</v>
      </c>
      <c r="T13" s="85">
        <f>分析係数表!F16</f>
        <v>0.28912839737582008</v>
      </c>
      <c r="U13" s="86">
        <f t="shared" si="7"/>
        <v>9.886729219012522E-3</v>
      </c>
      <c r="V13" s="87">
        <f>分析係数表!D16</f>
        <v>4.6860356138706651E-3</v>
      </c>
      <c r="W13" s="167">
        <f t="shared" si="8"/>
        <v>0</v>
      </c>
      <c r="X13" s="76">
        <f>分析係数表!E16</f>
        <v>4.6860356138706651E-3</v>
      </c>
      <c r="Y13" s="166">
        <f t="shared" si="9"/>
        <v>0</v>
      </c>
    </row>
    <row r="14" spans="1:25" x14ac:dyDescent="0.2">
      <c r="A14" s="6" t="s">
        <v>2</v>
      </c>
      <c r="B14" s="5" t="s">
        <v>365</v>
      </c>
      <c r="C14" s="90"/>
      <c r="D14" s="76">
        <f>投入係数表!G14</f>
        <v>1.9862909625027434E-2</v>
      </c>
      <c r="E14" s="77">
        <f t="shared" si="0"/>
        <v>1.9862909625027434</v>
      </c>
      <c r="F14" s="76">
        <f>分析係数表!C17</f>
        <v>0.16391620825693176</v>
      </c>
      <c r="G14" s="77">
        <f t="shared" si="1"/>
        <v>0.32558528306846113</v>
      </c>
      <c r="H14" s="77">
        <v>0.3645882551924276</v>
      </c>
      <c r="I14" s="77">
        <f t="shared" si="2"/>
        <v>0.3645882551924276</v>
      </c>
      <c r="J14" s="76">
        <f>分析係数表!G17</f>
        <v>0.21229407998137262</v>
      </c>
      <c r="K14" s="78">
        <f t="shared" si="3"/>
        <v>7.7399928208090316E-2</v>
      </c>
      <c r="L14" s="79"/>
      <c r="M14" s="80"/>
      <c r="N14" s="81">
        <f>分析係数表!H17</f>
        <v>3.0554709730257561E-3</v>
      </c>
      <c r="O14" s="82">
        <f t="shared" si="4"/>
        <v>3.2266385627402208E-2</v>
      </c>
      <c r="P14" s="76">
        <f>分析係数表!C17</f>
        <v>0.16391620825693176</v>
      </c>
      <c r="Q14" s="82">
        <f t="shared" si="5"/>
        <v>5.28898358619973E-3</v>
      </c>
      <c r="R14" s="83">
        <v>1.0744719532430383E-2</v>
      </c>
      <c r="S14" s="84">
        <f t="shared" si="6"/>
        <v>0.37533297472485799</v>
      </c>
      <c r="T14" s="85">
        <f>分析係数表!F17</f>
        <v>0.32277781011700329</v>
      </c>
      <c r="U14" s="86">
        <f t="shared" si="7"/>
        <v>0.12114915564639021</v>
      </c>
      <c r="V14" s="87">
        <f>分析係数表!D17</f>
        <v>5.5300075673787766E-2</v>
      </c>
      <c r="W14" s="167">
        <f t="shared" si="8"/>
        <v>0</v>
      </c>
      <c r="X14" s="76">
        <f>分析係数表!E17</f>
        <v>5.4426916584201644E-2</v>
      </c>
      <c r="Y14" s="166">
        <f t="shared" si="9"/>
        <v>0</v>
      </c>
    </row>
    <row r="15" spans="1:25" x14ac:dyDescent="0.2">
      <c r="A15" s="6" t="s">
        <v>3</v>
      </c>
      <c r="B15" s="5" t="s">
        <v>31</v>
      </c>
      <c r="C15" s="90"/>
      <c r="D15" s="76">
        <f>投入係数表!G15</f>
        <v>3.2668703888166671E-3</v>
      </c>
      <c r="E15" s="77">
        <f t="shared" si="0"/>
        <v>0.32668703888166672</v>
      </c>
      <c r="F15" s="76">
        <f>分析係数表!C18</f>
        <v>9.9153926079857513E-2</v>
      </c>
      <c r="G15" s="77">
        <f t="shared" si="1"/>
        <v>3.2392302504520319E-2</v>
      </c>
      <c r="H15" s="77">
        <v>3.5266098238511248E-2</v>
      </c>
      <c r="I15" s="77">
        <f t="shared" si="2"/>
        <v>3.5266098238511248E-2</v>
      </c>
      <c r="J15" s="76">
        <f>分析係数表!G18</f>
        <v>0.21554507077228707</v>
      </c>
      <c r="K15" s="78">
        <f t="shared" si="3"/>
        <v>7.6014336406823356E-3</v>
      </c>
      <c r="L15" s="79"/>
      <c r="M15" s="80"/>
      <c r="N15" s="81">
        <f>分析係数表!H18</f>
        <v>4.4309579058998937E-4</v>
      </c>
      <c r="O15" s="82">
        <f t="shared" si="4"/>
        <v>4.67918032122465E-3</v>
      </c>
      <c r="P15" s="76">
        <f>分析係数表!C18</f>
        <v>9.9153926079857513E-2</v>
      </c>
      <c r="Q15" s="82">
        <f t="shared" si="5"/>
        <v>4.6395909968503286E-4</v>
      </c>
      <c r="R15" s="83">
        <v>1.1273772107932665E-3</v>
      </c>
      <c r="S15" s="84">
        <f t="shared" si="6"/>
        <v>3.6393475449304512E-2</v>
      </c>
      <c r="T15" s="85">
        <f>分析係数表!F18</f>
        <v>0.45865408492674448</v>
      </c>
      <c r="U15" s="86">
        <f t="shared" si="7"/>
        <v>1.6692016179504703E-2</v>
      </c>
      <c r="V15" s="87">
        <f>分析係数表!D18</f>
        <v>4.8671467593742239E-2</v>
      </c>
      <c r="W15" s="167">
        <f t="shared" si="8"/>
        <v>0</v>
      </c>
      <c r="X15" s="76">
        <f>分析係数表!E18</f>
        <v>4.544325800844301E-2</v>
      </c>
      <c r="Y15" s="166">
        <f t="shared" si="9"/>
        <v>0</v>
      </c>
    </row>
    <row r="16" spans="1:25" x14ac:dyDescent="0.2">
      <c r="A16" s="6" t="s">
        <v>4</v>
      </c>
      <c r="B16" s="5" t="s">
        <v>32</v>
      </c>
      <c r="C16" s="90"/>
      <c r="D16" s="76">
        <f>投入係数表!G16</f>
        <v>0</v>
      </c>
      <c r="E16" s="77">
        <f t="shared" si="0"/>
        <v>0</v>
      </c>
      <c r="F16" s="76">
        <f>分析係数表!C19</f>
        <v>0.34885493758536357</v>
      </c>
      <c r="G16" s="77">
        <f t="shared" si="1"/>
        <v>0</v>
      </c>
      <c r="H16" s="77">
        <v>4.6602564624364601E-2</v>
      </c>
      <c r="I16" s="77">
        <f t="shared" si="2"/>
        <v>4.6602564624364601E-2</v>
      </c>
      <c r="J16" s="76">
        <f>分析係数表!G19</f>
        <v>5.7666214382632294E-2</v>
      </c>
      <c r="K16" s="78">
        <f t="shared" si="3"/>
        <v>2.6873934824090851E-3</v>
      </c>
      <c r="L16" s="79"/>
      <c r="M16" s="80"/>
      <c r="N16" s="81">
        <f>分析係数表!H19</f>
        <v>-1.1339892271023426E-4</v>
      </c>
      <c r="O16" s="82">
        <f t="shared" si="4"/>
        <v>-1.1975153428726592E-3</v>
      </c>
      <c r="P16" s="76">
        <f>分析係数表!C19</f>
        <v>0.34885493758536357</v>
      </c>
      <c r="Q16" s="82">
        <f t="shared" si="5"/>
        <v>-4.1775914019535676E-4</v>
      </c>
      <c r="R16" s="83">
        <v>2.6313977406009418E-3</v>
      </c>
      <c r="S16" s="84">
        <f t="shared" si="6"/>
        <v>4.9233962364965543E-2</v>
      </c>
      <c r="T16" s="85">
        <f>分析係数表!F19</f>
        <v>0.24001206090758329</v>
      </c>
      <c r="U16" s="86">
        <f t="shared" si="7"/>
        <v>1.1816744773861774E-2</v>
      </c>
      <c r="V16" s="87">
        <f>分析係数表!D19</f>
        <v>8.5933966530981464E-3</v>
      </c>
      <c r="W16" s="167">
        <f t="shared" si="8"/>
        <v>0</v>
      </c>
      <c r="X16" s="76">
        <f>分析係数表!E19</f>
        <v>9.8817208722229068E-3</v>
      </c>
      <c r="Y16" s="166">
        <f t="shared" si="9"/>
        <v>0</v>
      </c>
    </row>
    <row r="17" spans="1:25" x14ac:dyDescent="0.2">
      <c r="A17" s="6" t="s">
        <v>5</v>
      </c>
      <c r="B17" s="5" t="s">
        <v>33</v>
      </c>
      <c r="C17" s="90"/>
      <c r="D17" s="76">
        <f>投入係数表!G17</f>
        <v>1.5194745994496126E-3</v>
      </c>
      <c r="E17" s="77">
        <f t="shared" si="0"/>
        <v>0.15194745994496126</v>
      </c>
      <c r="F17" s="76">
        <f>分析係数表!C20</f>
        <v>6.1611763739423342E-2</v>
      </c>
      <c r="G17" s="77">
        <f t="shared" si="1"/>
        <v>9.3617510029344441E-3</v>
      </c>
      <c r="H17" s="77">
        <v>1.2241648408203416E-2</v>
      </c>
      <c r="I17" s="77">
        <f t="shared" si="2"/>
        <v>1.2241648408203416E-2</v>
      </c>
      <c r="J17" s="76">
        <f>分析係数表!G20</f>
        <v>9.9807003032809483E-2</v>
      </c>
      <c r="K17" s="78">
        <f t="shared" si="3"/>
        <v>1.2218022398041459E-3</v>
      </c>
      <c r="L17" s="79"/>
      <c r="M17" s="80"/>
      <c r="N17" s="81">
        <f>分析係数表!H20</f>
        <v>5.5019477314965503E-4</v>
      </c>
      <c r="O17" s="82">
        <f t="shared" si="4"/>
        <v>5.8101670339377161E-3</v>
      </c>
      <c r="P17" s="76">
        <f>分析係数表!C20</f>
        <v>6.1611763739423342E-2</v>
      </c>
      <c r="Q17" s="82">
        <f t="shared" si="5"/>
        <v>3.5797463858155666E-4</v>
      </c>
      <c r="R17" s="83">
        <v>9.8006742061598697E-4</v>
      </c>
      <c r="S17" s="84">
        <f t="shared" si="6"/>
        <v>1.3221715828819404E-2</v>
      </c>
      <c r="T17" s="85">
        <f>分析係数表!F20</f>
        <v>0.22277364212848083</v>
      </c>
      <c r="U17" s="86">
        <f t="shared" si="7"/>
        <v>2.9454497903738841E-3</v>
      </c>
      <c r="V17" s="87">
        <f>分析係数表!D20</f>
        <v>3.1430934656741107E-2</v>
      </c>
      <c r="W17" s="167">
        <f t="shared" si="8"/>
        <v>0</v>
      </c>
      <c r="X17" s="76">
        <f>分析係数表!E20</f>
        <v>3.1982354562999728E-2</v>
      </c>
      <c r="Y17" s="166">
        <f t="shared" si="9"/>
        <v>0</v>
      </c>
    </row>
    <row r="18" spans="1:25" x14ac:dyDescent="0.2">
      <c r="A18" s="6" t="s">
        <v>6</v>
      </c>
      <c r="B18" s="5" t="s">
        <v>34</v>
      </c>
      <c r="C18" s="90"/>
      <c r="D18" s="76">
        <f>投入係数表!G18</f>
        <v>1.4181762928196383E-2</v>
      </c>
      <c r="E18" s="77">
        <f t="shared" si="0"/>
        <v>1.4181762928196384</v>
      </c>
      <c r="F18" s="76">
        <f>分析係数表!C21</f>
        <v>0.26616480709772816</v>
      </c>
      <c r="G18" s="77">
        <f t="shared" si="1"/>
        <v>0.3774686194089103</v>
      </c>
      <c r="H18" s="77">
        <v>0.40699814056305433</v>
      </c>
      <c r="I18" s="77">
        <f t="shared" si="2"/>
        <v>0.40699814056305433</v>
      </c>
      <c r="J18" s="76">
        <f>分析係数表!G21</f>
        <v>0.28515758528748203</v>
      </c>
      <c r="K18" s="78">
        <f t="shared" si="3"/>
        <v>0.11605860697945576</v>
      </c>
      <c r="L18" s="79"/>
      <c r="M18" s="80"/>
      <c r="N18" s="81">
        <f>分析係数表!H21</f>
        <v>9.2609120213357971E-4</v>
      </c>
      <c r="O18" s="82">
        <f t="shared" si="4"/>
        <v>9.7797086334600498E-3</v>
      </c>
      <c r="P18" s="76">
        <f>分析係数表!C21</f>
        <v>0.26616480709772816</v>
      </c>
      <c r="Q18" s="82">
        <f t="shared" si="5"/>
        <v>2.6030142618968808E-3</v>
      </c>
      <c r="R18" s="83">
        <v>7.0807194550267299E-3</v>
      </c>
      <c r="S18" s="84">
        <f t="shared" si="6"/>
        <v>0.41407886001808109</v>
      </c>
      <c r="T18" s="85">
        <f>分析係数表!F21</f>
        <v>0.42568537635878856</v>
      </c>
      <c r="U18" s="86">
        <f t="shared" si="7"/>
        <v>0.17626731536901497</v>
      </c>
      <c r="V18" s="87">
        <f>分析係数表!D21</f>
        <v>5.68469269159773E-2</v>
      </c>
      <c r="W18" s="167">
        <f t="shared" si="8"/>
        <v>0</v>
      </c>
      <c r="X18" s="76">
        <f>分析係数表!E21</f>
        <v>4.8540370547617423E-2</v>
      </c>
      <c r="Y18" s="166">
        <f t="shared" si="9"/>
        <v>0</v>
      </c>
    </row>
    <row r="19" spans="1:25" x14ac:dyDescent="0.2">
      <c r="A19" s="6" t="s">
        <v>7</v>
      </c>
      <c r="B19" s="5" t="s">
        <v>269</v>
      </c>
      <c r="C19" s="90"/>
      <c r="D19" s="76">
        <f>投入係数表!G19</f>
        <v>0</v>
      </c>
      <c r="E19" s="77">
        <f t="shared" si="0"/>
        <v>0</v>
      </c>
      <c r="F19" s="76">
        <f>分析係数表!C22</f>
        <v>6.8073136427566849E-2</v>
      </c>
      <c r="G19" s="77">
        <f t="shared" si="1"/>
        <v>0</v>
      </c>
      <c r="H19" s="77">
        <v>1.2488971965101024E-3</v>
      </c>
      <c r="I19" s="77">
        <f t="shared" si="2"/>
        <v>1.2488971965101024E-3</v>
      </c>
      <c r="J19" s="76">
        <f>分析係数表!G22</f>
        <v>0.19468102201510526</v>
      </c>
      <c r="K19" s="78">
        <f t="shared" si="3"/>
        <v>2.4313658260838647E-4</v>
      </c>
      <c r="L19" s="79"/>
      <c r="M19" s="80"/>
      <c r="N19" s="81">
        <f>分析係数表!H22</f>
        <v>4.4099581053979989E-5</v>
      </c>
      <c r="O19" s="82">
        <f t="shared" si="4"/>
        <v>4.6570041111714525E-4</v>
      </c>
      <c r="P19" s="76">
        <f>分析係数表!C22</f>
        <v>6.8073136427566849E-2</v>
      </c>
      <c r="Q19" s="82">
        <f t="shared" si="5"/>
        <v>3.1701687620351399E-5</v>
      </c>
      <c r="R19" s="83">
        <v>3.3972102716057036E-4</v>
      </c>
      <c r="S19" s="84">
        <f t="shared" si="6"/>
        <v>1.5886182236706727E-3</v>
      </c>
      <c r="T19" s="85">
        <f>分析係数表!F22</f>
        <v>0.41266270287642615</v>
      </c>
      <c r="U19" s="86">
        <f t="shared" si="7"/>
        <v>6.5556349001868672E-4</v>
      </c>
      <c r="V19" s="87">
        <f>分析係数表!D22</f>
        <v>5.3832556644705126E-2</v>
      </c>
      <c r="W19" s="167">
        <f t="shared" si="8"/>
        <v>0</v>
      </c>
      <c r="X19" s="76">
        <f>分析係数表!E22</f>
        <v>5.1020408163265307E-2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0.21584431361554995</v>
      </c>
      <c r="K20" s="78">
        <f t="shared" si="3"/>
        <v>0</v>
      </c>
      <c r="L20" s="79"/>
      <c r="M20" s="80"/>
      <c r="N20" s="81">
        <f>分析係数表!H23</f>
        <v>2.5199760602274279E-5</v>
      </c>
      <c r="O20" s="82">
        <f t="shared" si="4"/>
        <v>2.661145206383687E-4</v>
      </c>
      <c r="P20" s="76">
        <f>分析係数表!C23</f>
        <v>0</v>
      </c>
      <c r="Q20" s="82">
        <f t="shared" si="5"/>
        <v>0</v>
      </c>
      <c r="R20" s="83">
        <v>0</v>
      </c>
      <c r="S20" s="84">
        <f t="shared" si="6"/>
        <v>0</v>
      </c>
      <c r="T20" s="85">
        <f>分析係数表!F23</f>
        <v>0.44065975142510044</v>
      </c>
      <c r="U20" s="86">
        <f t="shared" si="7"/>
        <v>0</v>
      </c>
      <c r="V20" s="87">
        <f>分析係数表!D23</f>
        <v>3.2123166059246797E-2</v>
      </c>
      <c r="W20" s="167">
        <f t="shared" si="8"/>
        <v>0</v>
      </c>
      <c r="X20" s="76">
        <f>分析係数表!E23</f>
        <v>3.0698065601345668E-2</v>
      </c>
      <c r="Y20" s="166">
        <f t="shared" si="9"/>
        <v>0</v>
      </c>
    </row>
    <row r="21" spans="1:25" x14ac:dyDescent="0.2">
      <c r="A21" s="6" t="s">
        <v>9</v>
      </c>
      <c r="B21" s="5" t="s">
        <v>271</v>
      </c>
      <c r="C21" s="90"/>
      <c r="D21" s="76">
        <f>投入係数表!G21</f>
        <v>0</v>
      </c>
      <c r="E21" s="77">
        <f t="shared" si="0"/>
        <v>0</v>
      </c>
      <c r="F21" s="76">
        <f>分析係数表!C24</f>
        <v>0.19862660944206012</v>
      </c>
      <c r="G21" s="77">
        <f t="shared" si="1"/>
        <v>0</v>
      </c>
      <c r="H21" s="77">
        <v>2.7337382744449319E-3</v>
      </c>
      <c r="I21" s="77">
        <f t="shared" si="2"/>
        <v>2.7337382744449319E-3</v>
      </c>
      <c r="J21" s="76">
        <f>分析係数表!G24</f>
        <v>0.20794148380355276</v>
      </c>
      <c r="K21" s="78">
        <f t="shared" si="3"/>
        <v>5.6845759311864314E-4</v>
      </c>
      <c r="L21" s="79"/>
      <c r="M21" s="80"/>
      <c r="N21" s="81">
        <f>分析係数表!H24</f>
        <v>3.2549690777937607E-4</v>
      </c>
      <c r="O21" s="82">
        <f t="shared" si="4"/>
        <v>3.4373125582455957E-3</v>
      </c>
      <c r="P21" s="76">
        <f>分析係数表!C24</f>
        <v>0.19862660944206012</v>
      </c>
      <c r="Q21" s="82">
        <f t="shared" si="5"/>
        <v>6.8274173903693641E-4</v>
      </c>
      <c r="R21" s="83">
        <v>2.6621702197914474E-3</v>
      </c>
      <c r="S21" s="84">
        <f t="shared" si="6"/>
        <v>5.3959084942363789E-3</v>
      </c>
      <c r="T21" s="85">
        <f>分析係数表!F24</f>
        <v>0.39132706374085685</v>
      </c>
      <c r="U21" s="86">
        <f t="shared" si="7"/>
        <v>2.1115650272638706E-3</v>
      </c>
      <c r="V21" s="87">
        <f>分析係数表!D24</f>
        <v>0.12121212121212122</v>
      </c>
      <c r="W21" s="167">
        <f t="shared" si="8"/>
        <v>0</v>
      </c>
      <c r="X21" s="76">
        <f>分析係数表!E24</f>
        <v>0.11285266457680251</v>
      </c>
      <c r="Y21" s="166">
        <f t="shared" si="9"/>
        <v>0</v>
      </c>
    </row>
    <row r="22" spans="1:25" x14ac:dyDescent="0.2">
      <c r="A22" s="6" t="s">
        <v>10</v>
      </c>
      <c r="B22" s="5" t="s">
        <v>272</v>
      </c>
      <c r="C22" s="90"/>
      <c r="D22" s="76">
        <f>投入係数表!G22</f>
        <v>0</v>
      </c>
      <c r="E22" s="77">
        <f t="shared" si="0"/>
        <v>0</v>
      </c>
      <c r="F22" s="76">
        <f>分析係数表!C25</f>
        <v>0.10815402038505095</v>
      </c>
      <c r="G22" s="77">
        <f t="shared" si="1"/>
        <v>0</v>
      </c>
      <c r="H22" s="77">
        <v>4.4782778591195707E-3</v>
      </c>
      <c r="I22" s="77">
        <f t="shared" si="2"/>
        <v>4.4782778591195707E-3</v>
      </c>
      <c r="J22" s="76">
        <f>分析係数表!G25</f>
        <v>0.19693726937269374</v>
      </c>
      <c r="K22" s="78">
        <f t="shared" si="3"/>
        <v>8.8193981306720112E-4</v>
      </c>
      <c r="L22" s="79"/>
      <c r="M22" s="80"/>
      <c r="N22" s="81">
        <f>分析係数表!H25</f>
        <v>5.1029515219605417E-4</v>
      </c>
      <c r="O22" s="82">
        <f t="shared" si="4"/>
        <v>5.3888190429269671E-3</v>
      </c>
      <c r="P22" s="76">
        <f>分析係数表!C25</f>
        <v>0.10815402038505095</v>
      </c>
      <c r="Q22" s="82">
        <f t="shared" si="5"/>
        <v>5.8282244462007392E-4</v>
      </c>
      <c r="R22" s="83">
        <v>4.9296940590060857E-3</v>
      </c>
      <c r="S22" s="84">
        <f t="shared" si="6"/>
        <v>9.4079719181256564E-3</v>
      </c>
      <c r="T22" s="85">
        <f>分析係数表!F25</f>
        <v>0.3500369003690037</v>
      </c>
      <c r="U22" s="86">
        <f t="shared" si="7"/>
        <v>3.2931373289793349E-3</v>
      </c>
      <c r="V22" s="87">
        <f>分析係数表!D25</f>
        <v>4.6273062730627305E-2</v>
      </c>
      <c r="W22" s="167">
        <f t="shared" si="8"/>
        <v>0</v>
      </c>
      <c r="X22" s="76">
        <f>分析係数表!E25</f>
        <v>4.5018450184501846E-2</v>
      </c>
      <c r="Y22" s="166">
        <f t="shared" si="9"/>
        <v>0</v>
      </c>
    </row>
    <row r="23" spans="1:25" x14ac:dyDescent="0.2">
      <c r="A23" s="6" t="s">
        <v>11</v>
      </c>
      <c r="B23" s="5" t="s">
        <v>35</v>
      </c>
      <c r="C23" s="90"/>
      <c r="D23" s="76">
        <f>投入係数表!G23</f>
        <v>0</v>
      </c>
      <c r="E23" s="77">
        <f t="shared" si="0"/>
        <v>0</v>
      </c>
      <c r="F23" s="76">
        <f>分析係数表!C26</f>
        <v>0.27743634767339775</v>
      </c>
      <c r="G23" s="77">
        <f t="shared" si="1"/>
        <v>0</v>
      </c>
      <c r="H23" s="77">
        <v>4.470434858071224E-3</v>
      </c>
      <c r="I23" s="77">
        <f t="shared" si="2"/>
        <v>4.470434858071224E-3</v>
      </c>
      <c r="J23" s="76">
        <f>分析係数表!G26</f>
        <v>0.19644944793245292</v>
      </c>
      <c r="K23" s="78">
        <f t="shared" si="3"/>
        <v>8.7821445988608548E-4</v>
      </c>
      <c r="L23" s="79"/>
      <c r="M23" s="80"/>
      <c r="N23" s="81">
        <f>分析係数表!H26</f>
        <v>1.0285702285828285E-2</v>
      </c>
      <c r="O23" s="82">
        <f t="shared" si="4"/>
        <v>0.10861907684056084</v>
      </c>
      <c r="P23" s="76">
        <f>分析係数表!C26</f>
        <v>0.27743634767339775</v>
      </c>
      <c r="Q23" s="82">
        <f t="shared" si="5"/>
        <v>3.0134879966301344E-2</v>
      </c>
      <c r="R23" s="83">
        <v>3.2954372746757742E-2</v>
      </c>
      <c r="S23" s="84">
        <f t="shared" si="6"/>
        <v>3.7424807604828969E-2</v>
      </c>
      <c r="T23" s="85">
        <f>分析係数表!F26</f>
        <v>0.33444468499675256</v>
      </c>
      <c r="U23" s="86">
        <f t="shared" si="7"/>
        <v>1.2516527990461095E-2</v>
      </c>
      <c r="V23" s="87">
        <f>分析係数表!D26</f>
        <v>4.3992206105217577E-2</v>
      </c>
      <c r="W23" s="167">
        <f t="shared" si="8"/>
        <v>0</v>
      </c>
      <c r="X23" s="76">
        <f>分析係数表!E26</f>
        <v>4.5940679800822691E-2</v>
      </c>
      <c r="Y23" s="166">
        <f t="shared" si="9"/>
        <v>0</v>
      </c>
    </row>
    <row r="24" spans="1:25" x14ac:dyDescent="0.2">
      <c r="A24" s="6" t="s">
        <v>12</v>
      </c>
      <c r="B24" s="5" t="s">
        <v>366</v>
      </c>
      <c r="C24" s="90"/>
      <c r="D24" s="76">
        <f>投入係数表!G24</f>
        <v>1.6883051104995694E-5</v>
      </c>
      <c r="E24" s="77">
        <f t="shared" si="0"/>
        <v>1.6883051104995693E-3</v>
      </c>
      <c r="F24" s="76">
        <f>分析係数表!C27</f>
        <v>0.68206432556613061</v>
      </c>
      <c r="G24" s="77">
        <f t="shared" si="1"/>
        <v>1.1515326865427404E-3</v>
      </c>
      <c r="H24" s="77">
        <v>3.7587120248181775E-3</v>
      </c>
      <c r="I24" s="77">
        <f t="shared" si="2"/>
        <v>3.7587120248181775E-3</v>
      </c>
      <c r="J24" s="76">
        <f>分析係数表!G27</f>
        <v>0.17097786061735692</v>
      </c>
      <c r="K24" s="78">
        <f t="shared" si="3"/>
        <v>6.4265654068014575E-4</v>
      </c>
      <c r="L24" s="79"/>
      <c r="M24" s="80"/>
      <c r="N24" s="81">
        <f>分析係数表!H27</f>
        <v>1.1068994844548976E-2</v>
      </c>
      <c r="O24" s="82">
        <f t="shared" si="4"/>
        <v>0.11689080319040346</v>
      </c>
      <c r="P24" s="76">
        <f>分析係数表!C27</f>
        <v>0.68206432556613061</v>
      </c>
      <c r="Q24" s="82">
        <f t="shared" si="5"/>
        <v>7.9727046842945848E-2</v>
      </c>
      <c r="R24" s="83">
        <v>8.2135634224639015E-2</v>
      </c>
      <c r="S24" s="84">
        <f t="shared" si="6"/>
        <v>8.5894346249457187E-2</v>
      </c>
      <c r="T24" s="85">
        <f>分析係数表!F27</f>
        <v>0.32177115061144701</v>
      </c>
      <c r="U24" s="86">
        <f t="shared" si="7"/>
        <v>2.7638322623705868E-2</v>
      </c>
      <c r="V24" s="87">
        <f>分析係数表!D27</f>
        <v>3.3231804336955037E-2</v>
      </c>
      <c r="W24" s="167">
        <f t="shared" si="8"/>
        <v>0</v>
      </c>
      <c r="X24" s="76">
        <f>分析係数表!E27</f>
        <v>3.918716188571169E-2</v>
      </c>
      <c r="Y24" s="166">
        <f t="shared" si="9"/>
        <v>0</v>
      </c>
    </row>
    <row r="25" spans="1:25" x14ac:dyDescent="0.2">
      <c r="A25" s="6" t="s">
        <v>13</v>
      </c>
      <c r="B25" s="5" t="s">
        <v>192</v>
      </c>
      <c r="C25" s="90"/>
      <c r="D25" s="76">
        <f>投入係数表!G25</f>
        <v>0</v>
      </c>
      <c r="E25" s="77">
        <f t="shared" si="0"/>
        <v>0</v>
      </c>
      <c r="F25" s="76">
        <f>分析係数表!C28</f>
        <v>0.14118101348541556</v>
      </c>
      <c r="G25" s="77">
        <f t="shared" si="1"/>
        <v>0</v>
      </c>
      <c r="H25" s="77">
        <v>1.2085618685690563E-2</v>
      </c>
      <c r="I25" s="77">
        <f t="shared" si="2"/>
        <v>1.2085618685690563E-2</v>
      </c>
      <c r="J25" s="76">
        <f>分析係数表!G28</f>
        <v>0.12484707609493516</v>
      </c>
      <c r="K25" s="78">
        <f t="shared" si="3"/>
        <v>1.5088541557067799E-3</v>
      </c>
      <c r="L25" s="79"/>
      <c r="M25" s="80"/>
      <c r="N25" s="81">
        <f>分析係数表!H28</f>
        <v>2.043280588834406E-2</v>
      </c>
      <c r="O25" s="82">
        <f t="shared" si="4"/>
        <v>0.21577452381761061</v>
      </c>
      <c r="P25" s="76">
        <f>分析係数表!C28</f>
        <v>0.14118101348541556</v>
      </c>
      <c r="Q25" s="82">
        <f t="shared" si="5"/>
        <v>3.0463265956903206E-2</v>
      </c>
      <c r="R25" s="83">
        <v>3.4995147625389723E-2</v>
      </c>
      <c r="S25" s="84">
        <f t="shared" si="6"/>
        <v>4.7080766311080283E-2</v>
      </c>
      <c r="T25" s="85">
        <f>分析係数表!F28</f>
        <v>0.21311475409836064</v>
      </c>
      <c r="U25" s="86">
        <f t="shared" si="7"/>
        <v>1.0033605935148257E-2</v>
      </c>
      <c r="V25" s="87">
        <f>分析係数表!D28</f>
        <v>1.6974553462197211E-2</v>
      </c>
      <c r="W25" s="167">
        <f t="shared" si="8"/>
        <v>0</v>
      </c>
      <c r="X25" s="76">
        <f>分析係数表!E28</f>
        <v>1.0337655982383166E-2</v>
      </c>
      <c r="Y25" s="166">
        <f t="shared" si="9"/>
        <v>0</v>
      </c>
    </row>
    <row r="26" spans="1:25" x14ac:dyDescent="0.2">
      <c r="A26" s="6" t="s">
        <v>14</v>
      </c>
      <c r="B26" s="5" t="s">
        <v>50</v>
      </c>
      <c r="C26" s="90"/>
      <c r="D26" s="76">
        <f>投入係数表!G26</f>
        <v>8.5512653846803195E-3</v>
      </c>
      <c r="E26" s="77">
        <f t="shared" si="0"/>
        <v>0.85512653846803199</v>
      </c>
      <c r="F26" s="76">
        <f>分析係数表!C29</f>
        <v>0.16227976317854342</v>
      </c>
      <c r="G26" s="77">
        <f t="shared" si="1"/>
        <v>0.13876973215027982</v>
      </c>
      <c r="H26" s="77">
        <v>0.15425421912555876</v>
      </c>
      <c r="I26" s="77">
        <f t="shared" si="2"/>
        <v>0.15425421912555876</v>
      </c>
      <c r="J26" s="76">
        <f>分析係数表!G29</f>
        <v>0.26081698468153725</v>
      </c>
      <c r="K26" s="78">
        <f t="shared" si="3"/>
        <v>4.023212030673335E-2</v>
      </c>
      <c r="L26" s="79"/>
      <c r="M26" s="80"/>
      <c r="N26" s="81">
        <f>分析係数表!H29</f>
        <v>1.0220602904272409E-2</v>
      </c>
      <c r="O26" s="82">
        <f t="shared" si="4"/>
        <v>0.10793161432891171</v>
      </c>
      <c r="P26" s="76">
        <f>分析係数表!C29</f>
        <v>0.16227976317854342</v>
      </c>
      <c r="Q26" s="82">
        <f t="shared" si="5"/>
        <v>1.7515116812773675E-2</v>
      </c>
      <c r="R26" s="83">
        <v>2.310951605939426E-2</v>
      </c>
      <c r="S26" s="84">
        <f t="shared" si="6"/>
        <v>0.17736373518495302</v>
      </c>
      <c r="T26" s="85">
        <f>分析係数表!F29</f>
        <v>0.4334856221445848</v>
      </c>
      <c r="U26" s="86">
        <f t="shared" si="7"/>
        <v>7.6884629092536752E-2</v>
      </c>
      <c r="V26" s="87">
        <f>分析係数表!D29</f>
        <v>8.0085998387530236E-2</v>
      </c>
      <c r="W26" s="167">
        <f t="shared" si="8"/>
        <v>0</v>
      </c>
      <c r="X26" s="76">
        <f>分析係数表!E29</f>
        <v>5.9123891427035745E-2</v>
      </c>
      <c r="Y26" s="166">
        <f t="shared" si="9"/>
        <v>0</v>
      </c>
    </row>
    <row r="27" spans="1:25" x14ac:dyDescent="0.2">
      <c r="A27" s="6" t="s">
        <v>15</v>
      </c>
      <c r="B27" s="5" t="s">
        <v>36</v>
      </c>
      <c r="C27" s="90"/>
      <c r="D27" s="76">
        <f>投入係数表!G27</f>
        <v>4.8116695649237732E-4</v>
      </c>
      <c r="E27" s="77">
        <f t="shared" si="0"/>
        <v>4.8116695649237734E-2</v>
      </c>
      <c r="F27" s="76">
        <f>分析係数表!C30</f>
        <v>1</v>
      </c>
      <c r="G27" s="77">
        <f t="shared" si="1"/>
        <v>4.8116695649237734E-2</v>
      </c>
      <c r="H27" s="77">
        <v>8.0465137110567617E-2</v>
      </c>
      <c r="I27" s="77">
        <f t="shared" si="2"/>
        <v>8.0465137110567617E-2</v>
      </c>
      <c r="J27" s="76">
        <f>分析係数表!G30</f>
        <v>0.34448439248553536</v>
      </c>
      <c r="K27" s="78">
        <f t="shared" si="3"/>
        <v>2.7718983873799192E-2</v>
      </c>
      <c r="L27" s="79"/>
      <c r="M27" s="80"/>
      <c r="N27" s="81">
        <f>分析係数表!H30</f>
        <v>0</v>
      </c>
      <c r="O27" s="82">
        <f t="shared" si="4"/>
        <v>0</v>
      </c>
      <c r="P27" s="76">
        <f>分析係数表!C30</f>
        <v>1</v>
      </c>
      <c r="Q27" s="82">
        <f t="shared" si="5"/>
        <v>0</v>
      </c>
      <c r="R27" s="83">
        <v>2.833475963018291E-2</v>
      </c>
      <c r="S27" s="84">
        <f t="shared" si="6"/>
        <v>0.10879989674075052</v>
      </c>
      <c r="T27" s="85">
        <f>分析係数表!F30</f>
        <v>0.44001047643991525</v>
      </c>
      <c r="U27" s="86">
        <f t="shared" si="7"/>
        <v>4.7873094401511218E-2</v>
      </c>
      <c r="V27" s="87">
        <f>分析係数表!D30</f>
        <v>0.12314578918545679</v>
      </c>
      <c r="W27" s="167">
        <f t="shared" si="8"/>
        <v>0</v>
      </c>
      <c r="X27" s="76">
        <f>分析係数表!E30</f>
        <v>8.4787733041262886E-2</v>
      </c>
      <c r="Y27" s="166">
        <f t="shared" si="9"/>
        <v>0</v>
      </c>
    </row>
    <row r="28" spans="1:25" x14ac:dyDescent="0.2">
      <c r="A28" s="6" t="s">
        <v>16</v>
      </c>
      <c r="B28" s="5" t="s">
        <v>193</v>
      </c>
      <c r="C28" s="90"/>
      <c r="D28" s="76">
        <f>投入係数表!G28</f>
        <v>1.3514882409549053E-2</v>
      </c>
      <c r="E28" s="77">
        <f t="shared" si="0"/>
        <v>1.3514882409549054</v>
      </c>
      <c r="F28" s="76">
        <f>分析係数表!C31</f>
        <v>6.2020555045463999E-2</v>
      </c>
      <c r="G28" s="77">
        <f t="shared" si="1"/>
        <v>8.3820050841441021E-2</v>
      </c>
      <c r="H28" s="77">
        <v>9.7409418724622457E-2</v>
      </c>
      <c r="I28" s="77">
        <f t="shared" si="2"/>
        <v>9.7409418724622457E-2</v>
      </c>
      <c r="J28" s="76">
        <f>分析係数表!G31</f>
        <v>7.0817490494296573E-2</v>
      </c>
      <c r="K28" s="78">
        <f t="shared" si="3"/>
        <v>6.8982905845859054E-3</v>
      </c>
      <c r="L28" s="79"/>
      <c r="M28" s="80"/>
      <c r="N28" s="81">
        <f>分析係数表!H31</f>
        <v>2.2278688352460652E-2</v>
      </c>
      <c r="O28" s="82">
        <f t="shared" si="4"/>
        <v>0.23526741245437116</v>
      </c>
      <c r="P28" s="76">
        <f>分析係数表!C31</f>
        <v>6.2020555045463999E-2</v>
      </c>
      <c r="Q28" s="82">
        <f t="shared" si="5"/>
        <v>1.4591415504530209E-2</v>
      </c>
      <c r="R28" s="83">
        <v>1.9620621673282133E-2</v>
      </c>
      <c r="S28" s="84">
        <f t="shared" si="6"/>
        <v>0.11703004039790459</v>
      </c>
      <c r="T28" s="85">
        <f>分析係数表!F31</f>
        <v>0.3450570342205323</v>
      </c>
      <c r="U28" s="86">
        <f t="shared" si="7"/>
        <v>4.0382038654410042E-2</v>
      </c>
      <c r="V28" s="87">
        <f>分析係数表!D31</f>
        <v>0</v>
      </c>
      <c r="W28" s="167">
        <f t="shared" si="8"/>
        <v>0</v>
      </c>
      <c r="X28" s="76">
        <f>分析係数表!E31</f>
        <v>0</v>
      </c>
      <c r="Y28" s="166">
        <f t="shared" si="9"/>
        <v>0</v>
      </c>
    </row>
    <row r="29" spans="1:25" x14ac:dyDescent="0.2">
      <c r="A29" s="6" t="s">
        <v>17</v>
      </c>
      <c r="B29" s="5" t="s">
        <v>273</v>
      </c>
      <c r="C29" s="90"/>
      <c r="D29" s="76">
        <f>投入係数表!G29</f>
        <v>1.8824601982070199E-3</v>
      </c>
      <c r="E29" s="77">
        <f t="shared" si="0"/>
        <v>0.18824601982070199</v>
      </c>
      <c r="F29" s="76">
        <f>分析係数表!C32</f>
        <v>0.51031613976705492</v>
      </c>
      <c r="G29" s="77">
        <f t="shared" si="1"/>
        <v>9.6064982161413154E-2</v>
      </c>
      <c r="H29" s="77">
        <v>0.1117050857635031</v>
      </c>
      <c r="I29" s="77">
        <f t="shared" si="2"/>
        <v>0.1117050857635031</v>
      </c>
      <c r="J29" s="76">
        <f>分析係数表!G32</f>
        <v>0.13989637305699482</v>
      </c>
      <c r="K29" s="78">
        <f t="shared" si="3"/>
        <v>1.5627136350334629E-2</v>
      </c>
      <c r="L29" s="79"/>
      <c r="M29" s="80"/>
      <c r="N29" s="81">
        <f>分析係数表!H32</f>
        <v>6.3083400707693279E-3</v>
      </c>
      <c r="O29" s="82">
        <f t="shared" si="4"/>
        <v>6.6617334999804975E-2</v>
      </c>
      <c r="P29" s="76">
        <f>分析係数表!C32</f>
        <v>0.51031613976705492</v>
      </c>
      <c r="Q29" s="82">
        <f t="shared" si="5"/>
        <v>3.3995901238669197E-2</v>
      </c>
      <c r="R29" s="83">
        <v>4.4261345036634224E-2</v>
      </c>
      <c r="S29" s="84">
        <f t="shared" si="6"/>
        <v>0.15596643080013733</v>
      </c>
      <c r="T29" s="85">
        <f>分析係数表!F32</f>
        <v>0.48186528497409326</v>
      </c>
      <c r="U29" s="86">
        <f t="shared" si="7"/>
        <v>7.5154808623900365E-2</v>
      </c>
      <c r="V29" s="87">
        <f>分析係数表!D32</f>
        <v>1.4248704663212436E-2</v>
      </c>
      <c r="W29" s="167">
        <f t="shared" si="8"/>
        <v>0</v>
      </c>
      <c r="X29" s="76">
        <f>分析係数表!E32</f>
        <v>2.1373056994818652E-2</v>
      </c>
      <c r="Y29" s="166">
        <f t="shared" si="9"/>
        <v>0</v>
      </c>
    </row>
    <row r="30" spans="1:25" x14ac:dyDescent="0.2">
      <c r="A30" s="6" t="s">
        <v>18</v>
      </c>
      <c r="B30" s="5" t="s">
        <v>274</v>
      </c>
      <c r="C30" s="90"/>
      <c r="D30" s="76">
        <f>投入係数表!G30</f>
        <v>7.5129577417230842E-4</v>
      </c>
      <c r="E30" s="77">
        <f t="shared" si="0"/>
        <v>7.5129577417230836E-2</v>
      </c>
      <c r="F30" s="76">
        <f>分析係数表!C33</f>
        <v>0.64380825565912114</v>
      </c>
      <c r="G30" s="77">
        <f t="shared" si="1"/>
        <v>4.8369042185394284E-2</v>
      </c>
      <c r="H30" s="77">
        <v>5.9850031413925329E-2</v>
      </c>
      <c r="I30" s="77">
        <f t="shared" si="2"/>
        <v>5.9850031413925329E-2</v>
      </c>
      <c r="J30" s="76">
        <f>分析係数表!G33</f>
        <v>0.50735483870967746</v>
      </c>
      <c r="K30" s="78">
        <f t="shared" si="3"/>
        <v>3.0365203034781213E-2</v>
      </c>
      <c r="L30" s="79"/>
      <c r="M30" s="80"/>
      <c r="N30" s="81">
        <f>分析係数表!H33</f>
        <v>9.5549092283623302E-4</v>
      </c>
      <c r="O30" s="82">
        <f t="shared" si="4"/>
        <v>1.0090175574204814E-2</v>
      </c>
      <c r="P30" s="76">
        <f>分析係数表!C33</f>
        <v>0.64380825565912114</v>
      </c>
      <c r="Q30" s="82">
        <f t="shared" si="5"/>
        <v>6.496138335723072E-3</v>
      </c>
      <c r="R30" s="83">
        <v>1.9877254242221778E-2</v>
      </c>
      <c r="S30" s="84">
        <f t="shared" si="6"/>
        <v>7.9727285656147104E-2</v>
      </c>
      <c r="T30" s="85">
        <f>分析係数表!F33</f>
        <v>0.64387096774193553</v>
      </c>
      <c r="U30" s="86">
        <f t="shared" si="7"/>
        <v>5.1334084570861173E-2</v>
      </c>
      <c r="V30" s="87">
        <f>分析係数表!D33</f>
        <v>5.1354838709677421E-2</v>
      </c>
      <c r="W30" s="167">
        <f t="shared" si="8"/>
        <v>0</v>
      </c>
      <c r="X30" s="76">
        <f>分析係数表!E33</f>
        <v>4.9548387096774192E-2</v>
      </c>
      <c r="Y30" s="166">
        <f t="shared" si="9"/>
        <v>0</v>
      </c>
    </row>
    <row r="31" spans="1:25" x14ac:dyDescent="0.2">
      <c r="A31" s="6" t="s">
        <v>19</v>
      </c>
      <c r="B31" s="5" t="s">
        <v>275</v>
      </c>
      <c r="C31" s="90"/>
      <c r="D31" s="76">
        <f>投入係数表!G31</f>
        <v>7.3610102817781228E-2</v>
      </c>
      <c r="E31" s="77">
        <f t="shared" si="0"/>
        <v>7.3610102817781229</v>
      </c>
      <c r="F31" s="76">
        <f>分析係数表!C34</f>
        <v>0.4497281074016104</v>
      </c>
      <c r="G31" s="77">
        <f t="shared" si="1"/>
        <v>3.3104532225878702</v>
      </c>
      <c r="H31" s="77">
        <v>3.5252313587790756</v>
      </c>
      <c r="I31" s="77">
        <f t="shared" si="2"/>
        <v>3.5252313587790756</v>
      </c>
      <c r="J31" s="76">
        <f>分析係数表!G34</f>
        <v>0.42484737951445389</v>
      </c>
      <c r="K31" s="78">
        <f t="shared" si="3"/>
        <v>1.4976853049594678</v>
      </c>
      <c r="L31" s="79"/>
      <c r="M31" s="80"/>
      <c r="N31" s="81">
        <f>分析係数表!H34</f>
        <v>0.15783450057224457</v>
      </c>
      <c r="O31" s="82">
        <f t="shared" si="4"/>
        <v>1.6667639475983163</v>
      </c>
      <c r="P31" s="76">
        <f>分析係数表!C34</f>
        <v>0.4497281074016104</v>
      </c>
      <c r="Q31" s="82">
        <f t="shared" si="5"/>
        <v>0.74959059563862773</v>
      </c>
      <c r="R31" s="83">
        <v>0.81954167297403946</v>
      </c>
      <c r="S31" s="84">
        <f t="shared" si="6"/>
        <v>4.3447730317531148</v>
      </c>
      <c r="T31" s="85">
        <f>分析係数表!F34</f>
        <v>0.69859228761453362</v>
      </c>
      <c r="U31" s="86">
        <f t="shared" si="7"/>
        <v>3.035224931418341</v>
      </c>
      <c r="V31" s="87">
        <f>分析係数表!D34</f>
        <v>0.16058186901394608</v>
      </c>
      <c r="W31" s="167">
        <f t="shared" si="8"/>
        <v>1</v>
      </c>
      <c r="X31" s="76">
        <f>分析係数表!E34</f>
        <v>0.11554380945100309</v>
      </c>
      <c r="Y31" s="166">
        <f t="shared" si="9"/>
        <v>1</v>
      </c>
    </row>
    <row r="32" spans="1:25" x14ac:dyDescent="0.2">
      <c r="A32" s="6" t="s">
        <v>20</v>
      </c>
      <c r="B32" s="5" t="s">
        <v>37</v>
      </c>
      <c r="C32" s="90"/>
      <c r="D32" s="76">
        <f>投入係数表!G32</f>
        <v>5.8077695801185191E-3</v>
      </c>
      <c r="E32" s="77">
        <f t="shared" si="0"/>
        <v>0.58077695801185192</v>
      </c>
      <c r="F32" s="76">
        <f>分析係数表!C35</f>
        <v>0.49909685188370889</v>
      </c>
      <c r="G32" s="77">
        <f t="shared" si="1"/>
        <v>0.28986395139031229</v>
      </c>
      <c r="H32" s="77">
        <v>0.37466399773834269</v>
      </c>
      <c r="I32" s="77">
        <f t="shared" si="2"/>
        <v>0.37466399773834269</v>
      </c>
      <c r="J32" s="76">
        <f>分析係数表!G35</f>
        <v>0.31379756038452217</v>
      </c>
      <c r="K32" s="78">
        <f t="shared" si="3"/>
        <v>0.11756864845420406</v>
      </c>
      <c r="L32" s="79"/>
      <c r="M32" s="80"/>
      <c r="N32" s="81">
        <f>分析係数表!H35</f>
        <v>5.9221537395394742E-2</v>
      </c>
      <c r="O32" s="82">
        <f t="shared" si="4"/>
        <v>0.62539129971021967</v>
      </c>
      <c r="P32" s="76">
        <f>分析係数表!C35</f>
        <v>0.49909685188370889</v>
      </c>
      <c r="Q32" s="82">
        <f t="shared" si="5"/>
        <v>0.31213082888083171</v>
      </c>
      <c r="R32" s="83">
        <v>0.41134016921597016</v>
      </c>
      <c r="S32" s="84">
        <f t="shared" si="6"/>
        <v>0.78600416695431286</v>
      </c>
      <c r="T32" s="85">
        <f>分析係数表!F35</f>
        <v>0.64201470231844249</v>
      </c>
      <c r="U32" s="86">
        <f t="shared" si="7"/>
        <v>0.50462623126822859</v>
      </c>
      <c r="V32" s="87">
        <f>分析係数表!D35</f>
        <v>4.5076338961143873E-2</v>
      </c>
      <c r="W32" s="167">
        <f t="shared" si="8"/>
        <v>0</v>
      </c>
      <c r="X32" s="76">
        <f>分析係数表!E35</f>
        <v>4.0269811778011151E-2</v>
      </c>
      <c r="Y32" s="166">
        <f t="shared" si="9"/>
        <v>0</v>
      </c>
    </row>
    <row r="33" spans="1:25" x14ac:dyDescent="0.2">
      <c r="A33" s="6" t="s">
        <v>21</v>
      </c>
      <c r="B33" s="5" t="s">
        <v>38</v>
      </c>
      <c r="C33" s="90"/>
      <c r="D33" s="76">
        <f>投入係数表!G33</f>
        <v>1.2071381540071922E-3</v>
      </c>
      <c r="E33" s="77">
        <f t="shared" si="0"/>
        <v>0.12071381540071921</v>
      </c>
      <c r="F33" s="76">
        <f>分析係数表!C36</f>
        <v>0.87819146249052793</v>
      </c>
      <c r="G33" s="77">
        <f t="shared" si="1"/>
        <v>0.10600984208956922</v>
      </c>
      <c r="H33" s="77">
        <v>0.24054680715834903</v>
      </c>
      <c r="I33" s="77">
        <f t="shared" si="2"/>
        <v>0.24054680715834903</v>
      </c>
      <c r="J33" s="76">
        <f>分析係数表!G36</f>
        <v>4.4874661895938493E-2</v>
      </c>
      <c r="K33" s="78">
        <f t="shared" si="3"/>
        <v>1.079445664137843E-2</v>
      </c>
      <c r="L33" s="79"/>
      <c r="M33" s="80"/>
      <c r="N33" s="81">
        <f>分析係数表!H36</f>
        <v>0.18774661640714413</v>
      </c>
      <c r="O33" s="82">
        <f t="shared" si="4"/>
        <v>1.9826418835960598</v>
      </c>
      <c r="P33" s="76">
        <f>分析係数表!C36</f>
        <v>0.87819146249052793</v>
      </c>
      <c r="Q33" s="82">
        <f t="shared" si="5"/>
        <v>1.7411391753501988</v>
      </c>
      <c r="R33" s="83">
        <v>1.8249944859278291</v>
      </c>
      <c r="S33" s="84">
        <f t="shared" si="6"/>
        <v>2.0655412930861781</v>
      </c>
      <c r="T33" s="85">
        <f>分析係数表!F36</f>
        <v>0.85371541754520475</v>
      </c>
      <c r="U33" s="86">
        <f t="shared" si="7"/>
        <v>1.7633844474839286</v>
      </c>
      <c r="V33" s="87">
        <f>分析係数表!D36</f>
        <v>1.8390731156688604E-2</v>
      </c>
      <c r="W33" s="167">
        <f t="shared" si="8"/>
        <v>0</v>
      </c>
      <c r="X33" s="76">
        <f>分析係数表!E36</f>
        <v>8.3700721998594338E-3</v>
      </c>
      <c r="Y33" s="166">
        <f t="shared" si="9"/>
        <v>0</v>
      </c>
    </row>
    <row r="34" spans="1:25" x14ac:dyDescent="0.2">
      <c r="A34" s="6" t="s">
        <v>22</v>
      </c>
      <c r="B34" s="5" t="s">
        <v>378</v>
      </c>
      <c r="C34" s="90"/>
      <c r="D34" s="76">
        <f>投入係数表!G34</f>
        <v>2.5670679205145954E-2</v>
      </c>
      <c r="E34" s="77">
        <f t="shared" si="0"/>
        <v>2.5670679205145954</v>
      </c>
      <c r="F34" s="76">
        <f>分析係数表!C37</f>
        <v>0.51844868831853386</v>
      </c>
      <c r="G34" s="77">
        <f t="shared" si="1"/>
        <v>1.3308929962153784</v>
      </c>
      <c r="H34" s="77">
        <v>1.5302608953688697</v>
      </c>
      <c r="I34" s="77">
        <f t="shared" si="2"/>
        <v>1.5302608953688697</v>
      </c>
      <c r="J34" s="76">
        <f>分析係数表!G37</f>
        <v>0.40787398349003462</v>
      </c>
      <c r="K34" s="78">
        <f t="shared" si="3"/>
        <v>0.62415360717312796</v>
      </c>
      <c r="L34" s="79"/>
      <c r="M34" s="80"/>
      <c r="N34" s="81">
        <f>分析係数表!H37</f>
        <v>4.7856445363769047E-2</v>
      </c>
      <c r="O34" s="82">
        <f t="shared" si="4"/>
        <v>0.50537365090231545</v>
      </c>
      <c r="P34" s="76">
        <f>分析係数表!C37</f>
        <v>0.51844868831853386</v>
      </c>
      <c r="Q34" s="82">
        <f t="shared" si="5"/>
        <v>0.26201030642105411</v>
      </c>
      <c r="R34" s="83">
        <v>0.31644629763284571</v>
      </c>
      <c r="S34" s="84">
        <f t="shared" si="6"/>
        <v>1.8467071930017154</v>
      </c>
      <c r="T34" s="85">
        <f>分析係数表!F37</f>
        <v>0.62993916303078723</v>
      </c>
      <c r="U34" s="86">
        <f t="shared" si="7"/>
        <v>1.1633131835224351</v>
      </c>
      <c r="V34" s="87">
        <f>分析係数表!D37</f>
        <v>9.5352219422765727E-2</v>
      </c>
      <c r="W34" s="167">
        <f t="shared" si="8"/>
        <v>0</v>
      </c>
      <c r="X34" s="76">
        <f>分析係数表!E37</f>
        <v>8.9104651877342844E-2</v>
      </c>
      <c r="Y34" s="166">
        <f t="shared" si="9"/>
        <v>0</v>
      </c>
    </row>
    <row r="35" spans="1:25" x14ac:dyDescent="0.2">
      <c r="A35" s="6" t="s">
        <v>23</v>
      </c>
      <c r="B35" s="5" t="s">
        <v>194</v>
      </c>
      <c r="C35" s="90"/>
      <c r="D35" s="76">
        <f>投入係数表!G35</f>
        <v>3.638297513126572E-3</v>
      </c>
      <c r="E35" s="77">
        <f t="shared" si="0"/>
        <v>0.36382975131265721</v>
      </c>
      <c r="F35" s="76">
        <f>分析係数表!C38</f>
        <v>4.0466683025854988E-2</v>
      </c>
      <c r="G35" s="77">
        <f t="shared" si="1"/>
        <v>1.4722983221744947E-2</v>
      </c>
      <c r="H35" s="77">
        <v>2.4708812302187699E-2</v>
      </c>
      <c r="I35" s="77">
        <f t="shared" si="2"/>
        <v>2.4708812302187699E-2</v>
      </c>
      <c r="J35" s="76">
        <f>分析係数表!G38</f>
        <v>0.23169218038891187</v>
      </c>
      <c r="K35" s="78">
        <f t="shared" si="3"/>
        <v>5.7248385971142369E-3</v>
      </c>
      <c r="L35" s="79"/>
      <c r="M35" s="80"/>
      <c r="N35" s="81">
        <f>分析係数表!H38</f>
        <v>4.3698484864393788E-2</v>
      </c>
      <c r="O35" s="82">
        <f t="shared" si="4"/>
        <v>0.46146475499698458</v>
      </c>
      <c r="P35" s="76">
        <f>分析係数表!C38</f>
        <v>4.0466683025854988E-2</v>
      </c>
      <c r="Q35" s="82">
        <f t="shared" si="5"/>
        <v>1.8673947968066807E-2</v>
      </c>
      <c r="R35" s="83">
        <v>2.3207549931945102E-2</v>
      </c>
      <c r="S35" s="84">
        <f t="shared" si="6"/>
        <v>4.79163622341328E-2</v>
      </c>
      <c r="T35" s="85">
        <f>分析係数表!F38</f>
        <v>0.47745138601572196</v>
      </c>
      <c r="U35" s="86">
        <f t="shared" si="7"/>
        <v>2.28777335615181E-2</v>
      </c>
      <c r="V35" s="87">
        <f>分析係数表!D38</f>
        <v>0.35457178320231691</v>
      </c>
      <c r="W35" s="167">
        <f t="shared" si="8"/>
        <v>0</v>
      </c>
      <c r="X35" s="76">
        <f>分析係数表!E38</f>
        <v>0.38601572196938355</v>
      </c>
      <c r="Y35" s="166">
        <f t="shared" si="9"/>
        <v>0</v>
      </c>
    </row>
    <row r="36" spans="1:25" x14ac:dyDescent="0.2">
      <c r="A36" s="6" t="s">
        <v>24</v>
      </c>
      <c r="B36" s="5" t="s">
        <v>39</v>
      </c>
      <c r="C36" s="90"/>
      <c r="D36" s="76">
        <f>投入係数表!G36</f>
        <v>0</v>
      </c>
      <c r="E36" s="77">
        <f t="shared" si="0"/>
        <v>0</v>
      </c>
      <c r="F36" s="76">
        <f>分析係数表!C39</f>
        <v>1</v>
      </c>
      <c r="G36" s="77">
        <f t="shared" si="1"/>
        <v>0</v>
      </c>
      <c r="H36" s="77">
        <v>2.9178132448897359E-2</v>
      </c>
      <c r="I36" s="77">
        <f t="shared" si="2"/>
        <v>2.9178132448897359E-2</v>
      </c>
      <c r="J36" s="76">
        <f>分析係数表!G39</f>
        <v>0.35155763393872286</v>
      </c>
      <c r="K36" s="78">
        <f t="shared" si="3"/>
        <v>1.0257795206485029E-2</v>
      </c>
      <c r="L36" s="79"/>
      <c r="M36" s="80"/>
      <c r="N36" s="81">
        <f>分析係数表!H39</f>
        <v>3.8093638110437951E-3</v>
      </c>
      <c r="O36" s="82">
        <f t="shared" si="4"/>
        <v>4.0227645036500073E-2</v>
      </c>
      <c r="P36" s="76">
        <f>分析係数表!C39</f>
        <v>1</v>
      </c>
      <c r="Q36" s="82">
        <f t="shared" si="5"/>
        <v>4.0227645036500073E-2</v>
      </c>
      <c r="R36" s="83">
        <v>5.01653518126014E-2</v>
      </c>
      <c r="S36" s="84">
        <f t="shared" si="6"/>
        <v>7.9343484261498759E-2</v>
      </c>
      <c r="T36" s="85">
        <f>分析係数表!F39</f>
        <v>0.70231445322154884</v>
      </c>
      <c r="U36" s="86">
        <f t="shared" si="7"/>
        <v>5.5724075765807068E-2</v>
      </c>
      <c r="V36" s="87">
        <f>分析係数表!D39</f>
        <v>4.9996539689758472E-2</v>
      </c>
      <c r="W36" s="167">
        <f t="shared" si="8"/>
        <v>0</v>
      </c>
      <c r="X36" s="76">
        <f>分析係数表!E39</f>
        <v>6.3343450621372852E-2</v>
      </c>
      <c r="Y36" s="166">
        <f t="shared" si="9"/>
        <v>0</v>
      </c>
    </row>
    <row r="37" spans="1:25" x14ac:dyDescent="0.2">
      <c r="A37" s="6" t="s">
        <v>25</v>
      </c>
      <c r="B37" s="5" t="s">
        <v>40</v>
      </c>
      <c r="C37" s="90"/>
      <c r="D37" s="76">
        <f>投入係数表!G37</f>
        <v>6.7532204419982775E-5</v>
      </c>
      <c r="E37" s="77">
        <f t="shared" si="0"/>
        <v>6.7532204419982773E-3</v>
      </c>
      <c r="F37" s="76">
        <f>分析係数表!C40</f>
        <v>0.93645125291670894</v>
      </c>
      <c r="G37" s="77">
        <f t="shared" si="1"/>
        <v>6.3240617441320179E-3</v>
      </c>
      <c r="H37" s="77">
        <v>7.5535387539018162E-3</v>
      </c>
      <c r="I37" s="77">
        <f t="shared" si="2"/>
        <v>7.5535387539018162E-3</v>
      </c>
      <c r="J37" s="76">
        <f>分析係数表!G40</f>
        <v>0.5322000781555295</v>
      </c>
      <c r="K37" s="78">
        <f t="shared" si="3"/>
        <v>4.0199939151773674E-3</v>
      </c>
      <c r="L37" s="79"/>
      <c r="M37" s="80"/>
      <c r="N37" s="81">
        <f>分析係数表!H40</f>
        <v>3.4185575237035248E-2</v>
      </c>
      <c r="O37" s="82">
        <f t="shared" si="4"/>
        <v>0.36100652345600037</v>
      </c>
      <c r="P37" s="76">
        <f>分析係数表!C40</f>
        <v>0.93645125291670894</v>
      </c>
      <c r="Q37" s="82">
        <f t="shared" si="5"/>
        <v>0.33806501120147681</v>
      </c>
      <c r="R37" s="83">
        <v>0.33863938486026041</v>
      </c>
      <c r="S37" s="84">
        <f t="shared" si="6"/>
        <v>0.34619292361416221</v>
      </c>
      <c r="T37" s="85">
        <f>分析係数表!F40</f>
        <v>0.72698319656115673</v>
      </c>
      <c r="U37" s="86">
        <f t="shared" si="7"/>
        <v>0.25167643823587599</v>
      </c>
      <c r="V37" s="87">
        <f>分析係数表!D40</f>
        <v>7.3466197733489641E-2</v>
      </c>
      <c r="W37" s="167">
        <f t="shared" si="8"/>
        <v>0</v>
      </c>
      <c r="X37" s="76">
        <f>分析係数表!E40</f>
        <v>4.7205939820242279E-2</v>
      </c>
      <c r="Y37" s="166">
        <f t="shared" si="9"/>
        <v>0</v>
      </c>
    </row>
    <row r="38" spans="1:25" x14ac:dyDescent="0.2">
      <c r="A38" s="6" t="s">
        <v>26</v>
      </c>
      <c r="B38" s="5" t="s">
        <v>277</v>
      </c>
      <c r="C38" s="90"/>
      <c r="D38" s="76">
        <f>投入係数表!G38</f>
        <v>0</v>
      </c>
      <c r="E38" s="77">
        <f t="shared" si="0"/>
        <v>0</v>
      </c>
      <c r="F38" s="76">
        <f>分析係数表!C41</f>
        <v>0.75829086289227354</v>
      </c>
      <c r="G38" s="77">
        <f t="shared" si="1"/>
        <v>0</v>
      </c>
      <c r="H38" s="77">
        <v>2.8874443834570438E-3</v>
      </c>
      <c r="I38" s="77">
        <f t="shared" si="2"/>
        <v>2.8874443834570438E-3</v>
      </c>
      <c r="J38" s="76">
        <f>分析係数表!G41</f>
        <v>0.44682169065091015</v>
      </c>
      <c r="K38" s="78">
        <f t="shared" si="3"/>
        <v>1.2901727810767513E-3</v>
      </c>
      <c r="L38" s="79"/>
      <c r="M38" s="80"/>
      <c r="N38" s="81">
        <f>分析係数表!H41</f>
        <v>5.4536481903421918E-2</v>
      </c>
      <c r="O38" s="82">
        <f t="shared" si="4"/>
        <v>0.57591617508153636</v>
      </c>
      <c r="P38" s="76">
        <f>分析係数表!C41</f>
        <v>0.75829086289227354</v>
      </c>
      <c r="Q38" s="82">
        <f t="shared" si="5"/>
        <v>0.43671197335619588</v>
      </c>
      <c r="R38" s="83">
        <v>0.44433525836243698</v>
      </c>
      <c r="S38" s="84">
        <f t="shared" si="6"/>
        <v>0.44722270274589404</v>
      </c>
      <c r="T38" s="85">
        <f>分析係数表!F41</f>
        <v>0.55047809650878365</v>
      </c>
      <c r="U38" s="86">
        <f t="shared" si="7"/>
        <v>0.24618630212307333</v>
      </c>
      <c r="V38" s="87">
        <f>分析係数表!D41</f>
        <v>0.14793989643889577</v>
      </c>
      <c r="W38" s="167">
        <f t="shared" si="8"/>
        <v>0</v>
      </c>
      <c r="X38" s="76">
        <f>分析係数表!E41</f>
        <v>0.13594777470694749</v>
      </c>
      <c r="Y38" s="166">
        <f t="shared" si="9"/>
        <v>0</v>
      </c>
    </row>
    <row r="39" spans="1:25" x14ac:dyDescent="0.2">
      <c r="A39" s="6" t="s">
        <v>51</v>
      </c>
      <c r="B39" s="5" t="s">
        <v>368</v>
      </c>
      <c r="C39" s="90"/>
      <c r="D39" s="76">
        <f>投入係数表!G39</f>
        <v>7.0064662085732136E-4</v>
      </c>
      <c r="E39" s="77">
        <f>$C$9*D39</f>
        <v>7.0064662085732143E-2</v>
      </c>
      <c r="F39" s="76">
        <f>分析係数表!C42</f>
        <v>0.17334729285073291</v>
      </c>
      <c r="G39" s="77">
        <f>E39*F39</f>
        <v>1.2145519497063053E-2</v>
      </c>
      <c r="H39" s="77">
        <v>1.4123183516927098E-2</v>
      </c>
      <c r="I39" s="77">
        <f>C39+H39</f>
        <v>1.4123183516927098E-2</v>
      </c>
      <c r="J39" s="76">
        <f>分析係数表!G42</f>
        <v>0.48544520547945208</v>
      </c>
      <c r="K39" s="78">
        <f>I39*J39</f>
        <v>6.8560317243986854E-3</v>
      </c>
      <c r="L39" s="79"/>
      <c r="M39" s="80"/>
      <c r="N39" s="81">
        <f>分析係数表!H42</f>
        <v>1.188798706412289E-2</v>
      </c>
      <c r="O39" s="82">
        <f t="shared" si="4"/>
        <v>0.12553952511115044</v>
      </c>
      <c r="P39" s="76">
        <f>分析係数表!C42</f>
        <v>0.17334729285073291</v>
      </c>
      <c r="Q39" s="82">
        <f>O39*P39</f>
        <v>2.1761936823784533E-2</v>
      </c>
      <c r="R39" s="83">
        <v>2.2868592060138523E-2</v>
      </c>
      <c r="S39" s="84">
        <f>I39+R39</f>
        <v>3.6991775577065622E-2</v>
      </c>
      <c r="T39" s="85">
        <f>分析係数表!F42</f>
        <v>0.55565068493150682</v>
      </c>
      <c r="U39" s="86">
        <f t="shared" si="7"/>
        <v>2.0554505436229099E-2</v>
      </c>
      <c r="V39" s="87">
        <f>分析係数表!D42</f>
        <v>0.45205479452054792</v>
      </c>
      <c r="W39" s="167">
        <f t="shared" si="8"/>
        <v>0</v>
      </c>
      <c r="X39" s="76">
        <f>分析係数表!E42</f>
        <v>0.3886986301369863</v>
      </c>
      <c r="Y39" s="166">
        <f t="shared" si="9"/>
        <v>0</v>
      </c>
    </row>
    <row r="40" spans="1:25" x14ac:dyDescent="0.2">
      <c r="A40" s="6" t="s">
        <v>195</v>
      </c>
      <c r="B40" s="5" t="s">
        <v>41</v>
      </c>
      <c r="C40" s="90"/>
      <c r="D40" s="76">
        <f>投入係数表!G40</f>
        <v>2.7080413972413096E-2</v>
      </c>
      <c r="E40" s="77">
        <f>$C$9*D40</f>
        <v>2.7080413972413098</v>
      </c>
      <c r="F40" s="76">
        <f>分析係数表!C43</f>
        <v>0.30653454239506406</v>
      </c>
      <c r="G40" s="77">
        <f>E40*F40</f>
        <v>0.83010823049025473</v>
      </c>
      <c r="H40" s="77">
        <v>1.0748605886833837</v>
      </c>
      <c r="I40" s="77">
        <f>C40+H40</f>
        <v>1.0748605886833837</v>
      </c>
      <c r="J40" s="76">
        <f>分析係数表!G43</f>
        <v>0.32328917028178372</v>
      </c>
      <c r="K40" s="78">
        <f>I40*J40</f>
        <v>0.34749078788404075</v>
      </c>
      <c r="L40" s="79"/>
      <c r="M40" s="80"/>
      <c r="N40" s="81">
        <f>分析係数表!H43</f>
        <v>3.3255284074801286E-2</v>
      </c>
      <c r="O40" s="82">
        <f t="shared" si="4"/>
        <v>0.35118246240243389</v>
      </c>
      <c r="P40" s="76">
        <f>分析係数表!C43</f>
        <v>0.30653454239506406</v>
      </c>
      <c r="Q40" s="82">
        <f>O40*P40</f>
        <v>0.10764955540970186</v>
      </c>
      <c r="R40" s="83">
        <v>0.20332180612375034</v>
      </c>
      <c r="S40" s="84">
        <f>I40+R40</f>
        <v>1.278182394807134</v>
      </c>
      <c r="T40" s="85">
        <f>分析係数表!F43</f>
        <v>0.5899871028256537</v>
      </c>
      <c r="U40" s="86">
        <f t="shared" si="7"/>
        <v>0.75411112799501689</v>
      </c>
      <c r="V40" s="87">
        <f>分析係数表!D43</f>
        <v>0.19341853284871224</v>
      </c>
      <c r="W40" s="167">
        <f t="shared" si="8"/>
        <v>0</v>
      </c>
      <c r="X40" s="76">
        <f>分析係数表!E43</f>
        <v>0.14812209325047876</v>
      </c>
      <c r="Y40" s="166">
        <f t="shared" si="9"/>
        <v>0</v>
      </c>
    </row>
    <row r="41" spans="1:25" x14ac:dyDescent="0.2">
      <c r="A41" s="6" t="s">
        <v>341</v>
      </c>
      <c r="B41" s="5" t="s">
        <v>42</v>
      </c>
      <c r="C41" s="90"/>
      <c r="D41" s="76">
        <f>投入係数表!G41</f>
        <v>1.5194745994496125E-4</v>
      </c>
      <c r="E41" s="77">
        <f>$C$9*D41</f>
        <v>1.5194745994496125E-2</v>
      </c>
      <c r="F41" s="76">
        <f>分析係数表!C44</f>
        <v>0.56999532308435041</v>
      </c>
      <c r="G41" s="77">
        <f>E41*F41</f>
        <v>8.6609341523174576E-3</v>
      </c>
      <c r="H41" s="77">
        <v>1.2352439143414693E-2</v>
      </c>
      <c r="I41" s="77">
        <f>C41+H41</f>
        <v>1.2352439143414693E-2</v>
      </c>
      <c r="J41" s="76">
        <f>分析係数表!G44</f>
        <v>0.26801390783179974</v>
      </c>
      <c r="K41" s="78">
        <f>I41*J41</f>
        <v>3.310625486081061E-3</v>
      </c>
      <c r="L41" s="79"/>
      <c r="M41" s="80"/>
      <c r="N41" s="81">
        <f>分析係数表!H44</f>
        <v>0.11320362456556662</v>
      </c>
      <c r="O41" s="82">
        <f t="shared" si="4"/>
        <v>1.1954529553377118</v>
      </c>
      <c r="P41" s="76">
        <f>分析係数表!C44</f>
        <v>0.56999532308435041</v>
      </c>
      <c r="Q41" s="82">
        <f>O41*P41</f>
        <v>0.68140259350986054</v>
      </c>
      <c r="R41" s="83">
        <v>0.69270153321024741</v>
      </c>
      <c r="S41" s="84">
        <f>I41+R41</f>
        <v>0.70505397235366207</v>
      </c>
      <c r="T41" s="85">
        <f>分析係数表!F44</f>
        <v>0.48400791440152141</v>
      </c>
      <c r="U41" s="86">
        <f t="shared" si="7"/>
        <v>0.34125170269940391</v>
      </c>
      <c r="V41" s="87">
        <f>分析係数表!D44</f>
        <v>0.18890831204256872</v>
      </c>
      <c r="W41" s="167">
        <f t="shared" si="8"/>
        <v>0</v>
      </c>
      <c r="X41" s="76">
        <f>分析係数表!E44</f>
        <v>0.13982749678237316</v>
      </c>
      <c r="Y41" s="166">
        <f t="shared" si="9"/>
        <v>0</v>
      </c>
    </row>
    <row r="42" spans="1:25" x14ac:dyDescent="0.2">
      <c r="A42" s="6" t="s">
        <v>342</v>
      </c>
      <c r="B42" s="5" t="s">
        <v>279</v>
      </c>
      <c r="C42" s="90"/>
      <c r="D42" s="76">
        <f>投入係数表!G42</f>
        <v>1.1564890006922051E-3</v>
      </c>
      <c r="E42" s="77">
        <f>$C$9*D42</f>
        <v>0.11564890006922052</v>
      </c>
      <c r="F42" s="76">
        <f>分析係数表!C45</f>
        <v>1</v>
      </c>
      <c r="G42" s="77">
        <f>E42*F42</f>
        <v>0.11564890006922052</v>
      </c>
      <c r="H42" s="77">
        <v>0.14251303519280628</v>
      </c>
      <c r="I42" s="77">
        <f>C42+H42</f>
        <v>0.14251303519280628</v>
      </c>
      <c r="J42" s="76">
        <f>分析係数表!G45</f>
        <v>0</v>
      </c>
      <c r="K42" s="78">
        <f>I42*J42</f>
        <v>0</v>
      </c>
      <c r="L42" s="79"/>
      <c r="M42" s="80"/>
      <c r="N42" s="81">
        <f>分析係数表!H45</f>
        <v>0</v>
      </c>
      <c r="O42" s="82">
        <f t="shared" si="4"/>
        <v>0</v>
      </c>
      <c r="P42" s="76">
        <f>分析係数表!C45</f>
        <v>1</v>
      </c>
      <c r="Q42" s="82">
        <f>O42*P42</f>
        <v>0</v>
      </c>
      <c r="R42" s="83">
        <v>1.3227616676048947E-2</v>
      </c>
      <c r="S42" s="84">
        <f>I42+R42</f>
        <v>0.15574065186885522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6.9304924786007327E-3</v>
      </c>
      <c r="E43" s="77">
        <f>$C$9*D43</f>
        <v>0.69304924786007327</v>
      </c>
      <c r="F43" s="76">
        <f>分析係数表!C46</f>
        <v>0.19592142404516388</v>
      </c>
      <c r="G43" s="77">
        <f>E43*F43</f>
        <v>0.13578319557417531</v>
      </c>
      <c r="H43" s="77">
        <v>0.15397562464131748</v>
      </c>
      <c r="I43" s="77">
        <f>C43+H43</f>
        <v>0.15397562464131748</v>
      </c>
      <c r="J43" s="76">
        <f>分析係数表!G46</f>
        <v>9.3869169844529188E-3</v>
      </c>
      <c r="K43" s="78">
        <f>I43*J43</f>
        <v>1.4453564061373304E-3</v>
      </c>
      <c r="L43" s="79"/>
      <c r="M43" s="80"/>
      <c r="N43" s="81">
        <f>分析係数表!H46</f>
        <v>2.2224088871155723E-2</v>
      </c>
      <c r="O43" s="82">
        <f t="shared" si="4"/>
        <v>0.23469083099298801</v>
      </c>
      <c r="P43" s="76">
        <f>分析係数表!C46</f>
        <v>0.19592142404516388</v>
      </c>
      <c r="Q43" s="82">
        <f>O43*P43</f>
        <v>4.5980961818489097E-2</v>
      </c>
      <c r="R43" s="83">
        <v>5.2442170897413945E-2</v>
      </c>
      <c r="S43" s="84">
        <f>I43+R43</f>
        <v>0.20641779553873141</v>
      </c>
      <c r="T43" s="85">
        <f>分析係数表!F46</f>
        <v>0.31358169551188031</v>
      </c>
      <c r="U43" s="86">
        <f t="shared" si="7"/>
        <v>6.4728842308860043E-2</v>
      </c>
      <c r="V43" s="87">
        <f>分析係数表!D46</f>
        <v>3.8134350249339984E-3</v>
      </c>
      <c r="W43" s="167">
        <f t="shared" si="8"/>
        <v>0</v>
      </c>
      <c r="X43" s="76">
        <f>分析係数表!E46</f>
        <v>1.0853622763273688E-2</v>
      </c>
      <c r="Y43" s="166">
        <f t="shared" si="9"/>
        <v>0</v>
      </c>
    </row>
    <row r="44" spans="1:25" x14ac:dyDescent="0.2">
      <c r="A44" s="192">
        <v>40</v>
      </c>
      <c r="B44" s="14" t="s">
        <v>151</v>
      </c>
      <c r="C44" s="197">
        <f>SUM(C5:C43)</f>
        <v>100</v>
      </c>
      <c r="D44" s="92">
        <f>投入係数表!G44</f>
        <v>0.62891053671219466</v>
      </c>
      <c r="E44" s="91">
        <f>SUM(E5:E43)</f>
        <v>62.891053671219467</v>
      </c>
      <c r="F44" s="92">
        <f>分析係数表!C47</f>
        <v>0.45265703952364433</v>
      </c>
      <c r="G44" s="91">
        <f>SUM(G5:G43)</f>
        <v>10.998392172643394</v>
      </c>
      <c r="H44" s="91">
        <f>SUM(H5:H43)</f>
        <v>12.388270848022771</v>
      </c>
      <c r="I44" s="91">
        <f>SUM(I5:I43)</f>
        <v>112.38827084802278</v>
      </c>
      <c r="J44" s="92">
        <f>分析係数表!G47</f>
        <v>0.23980744030503759</v>
      </c>
      <c r="K44" s="93">
        <f>SUM(K5:K43)</f>
        <v>16.833475578558446</v>
      </c>
      <c r="L44" s="94">
        <f>最終需要_まとめ!$L$33</f>
        <v>0.62733333333333341</v>
      </c>
      <c r="M44" s="91">
        <f>K44*L44</f>
        <v>10.560200346282333</v>
      </c>
      <c r="N44" s="95">
        <f>分析係数表!H47</f>
        <v>1</v>
      </c>
      <c r="O44" s="96">
        <f>SUM(O5:O43)</f>
        <v>10.560200346282334</v>
      </c>
      <c r="P44" s="92">
        <f>分析係数表!C47</f>
        <v>0.45265703952364433</v>
      </c>
      <c r="Q44" s="96">
        <f>SUM(Q5:Q43)</f>
        <v>5.1468980128944786</v>
      </c>
      <c r="R44" s="91">
        <f>SUM(R5:R43)</f>
        <v>5.7338132506133359</v>
      </c>
      <c r="S44" s="97">
        <f>SUM(S5:S43)</f>
        <v>118.12208409863611</v>
      </c>
      <c r="T44" s="98">
        <f>分析係数表!F47</f>
        <v>0.49576236686958514</v>
      </c>
      <c r="U44" s="99">
        <f>SUM(U5:U43)</f>
        <v>46.450207316332268</v>
      </c>
      <c r="V44" s="100">
        <f>分析係数表!D47</f>
        <v>6.8132090397126518E-2</v>
      </c>
      <c r="W44" s="164">
        <f>SUM(W5:W43)</f>
        <v>5</v>
      </c>
      <c r="X44" s="92">
        <f>分析係数表!E47</f>
        <v>5.7986453629434859E-2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2023-08-19T07:09:57Z</dcterms:modified>
</cp:coreProperties>
</file>